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7" sheetId="1" r:id="rId1"/>
  </sheets>
  <definedNames>
    <definedName name="_5６農家人口" localSheetId="0">'77'!#REF!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'77'!$A$1:$Q$37</definedName>
    <definedName name="Print_Area_MI" localSheetId="0">'77'!#REF!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<sst xmlns="http://schemas.openxmlformats.org/spreadsheetml/2006/main" count="84" uniqueCount="79">
  <si>
    <t>6.  林                     業</t>
  </si>
  <si>
    <t xml:space="preserve">  (単位  ha)</t>
  </si>
  <si>
    <t>林木の生産</t>
  </si>
  <si>
    <t>市  町  村</t>
  </si>
  <si>
    <t>総面積</t>
  </si>
  <si>
    <t>針   葉   樹   林</t>
  </si>
  <si>
    <t xml:space="preserve">広   葉   樹   林   </t>
  </si>
  <si>
    <t>竹  林</t>
  </si>
  <si>
    <t>伐採跡地</t>
  </si>
  <si>
    <t>を目的とし</t>
  </si>
  <si>
    <t>その他</t>
  </si>
  <si>
    <t>人工林</t>
  </si>
  <si>
    <t>天然林</t>
  </si>
  <si>
    <t>災害跡地</t>
  </si>
  <si>
    <t>ない樹林地</t>
  </si>
  <si>
    <t>伐  採</t>
  </si>
  <si>
    <t>造  林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</si>
  <si>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</si>
  <si>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</si>
  <si>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</si>
  <si>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</si>
  <si>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</si>
  <si>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</si>
  <si>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</si>
  <si>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</si>
  <si>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</si>
  <si>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</si>
  <si>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</t>
  </si>
  <si>
    <t>4</t>
  </si>
  <si>
    <t>5</t>
  </si>
  <si>
    <t>6</t>
  </si>
  <si>
    <t>7</t>
  </si>
  <si>
    <t>速 見 郡</t>
  </si>
  <si>
    <t>速</t>
  </si>
  <si>
    <t>大 分 郡</t>
  </si>
  <si>
    <t>大分</t>
  </si>
  <si>
    <t>直 入 郡</t>
  </si>
  <si>
    <t>直</t>
  </si>
  <si>
    <t>玖 珠 郡</t>
  </si>
  <si>
    <t>玖</t>
  </si>
  <si>
    <t>　　　　　　77. 林  野、伐  採  お  よ    　び  造  林  面  積 (国有)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</si>
  <si>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</si>
  <si>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</si>
  <si>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</si>
  <si>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>＊</t>
  </si>
  <si>
    <t>8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</si>
  <si>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注）１　四捨五入により、個々の内訳数値の合計値と総数は必ずしも一致しない。</t>
    </r>
  </si>
  <si>
    <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２　＊は福岡防衛施設局所管の国有樹林地面積である。</t>
    </r>
  </si>
  <si>
    <t xml:space="preserve">                            林  木  の  生  産  を       　　目  的  と  す   る  林  地</t>
  </si>
  <si>
    <t>平  成  16  年</t>
  </si>
  <si>
    <r>
      <t xml:space="preserve">    平成</t>
    </r>
    <r>
      <rPr>
        <sz val="10"/>
        <rFont val="ＭＳ 明朝"/>
        <family val="1"/>
      </rPr>
      <t>17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</si>
  <si>
    <t xml:space="preserve">       目  的  と  す   る  林  地</t>
  </si>
  <si>
    <r>
      <t>資料：</t>
    </r>
    <r>
      <rPr>
        <sz val="10"/>
        <rFont val="ＭＳ 明朝"/>
        <family val="1"/>
      </rPr>
      <t>大分森林管理署、大分西部森林管理署、福岡防衛施設局</t>
    </r>
  </si>
  <si>
    <t>9</t>
  </si>
  <si>
    <t>3  中  津  市</t>
  </si>
  <si>
    <t>4  日　田　市</t>
  </si>
  <si>
    <t>5  佐  伯  市</t>
  </si>
  <si>
    <t>6  臼  杵  市</t>
  </si>
  <si>
    <t>7  竹  田  市</t>
  </si>
  <si>
    <r>
      <t>8</t>
    </r>
    <r>
      <rPr>
        <sz val="10"/>
        <rFont val="ＭＳ 明朝"/>
        <family val="1"/>
      </rPr>
      <t xml:space="preserve">  豊後高田市</t>
    </r>
  </si>
  <si>
    <t>9  宇  佐  市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</si>
  <si>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 豊後大野市</t>
    </r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</si>
  <si>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日  出  町</t>
    </r>
  </si>
  <si>
    <r>
      <t>12</t>
    </r>
    <r>
      <rPr>
        <sz val="10"/>
        <rFont val="ＭＳ 明朝"/>
        <family val="1"/>
      </rPr>
      <t xml:space="preserve"> 山　香　町</t>
    </r>
  </si>
  <si>
    <r>
      <t>13</t>
    </r>
    <r>
      <rPr>
        <sz val="10"/>
        <rFont val="ＭＳ 明朝"/>
        <family val="1"/>
      </rPr>
      <t xml:space="preserve"> 庄  内  町</t>
    </r>
  </si>
  <si>
    <r>
      <t>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湯布院  町</t>
    </r>
  </si>
  <si>
    <r>
      <t>15</t>
    </r>
    <r>
      <rPr>
        <sz val="10"/>
        <rFont val="ＭＳ 明朝"/>
        <family val="1"/>
      </rPr>
      <t xml:space="preserve"> 久  住  町</t>
    </r>
  </si>
  <si>
    <r>
      <t>16</t>
    </r>
    <r>
      <rPr>
        <sz val="10"/>
        <rFont val="ＭＳ 明朝"/>
        <family val="1"/>
      </rPr>
      <t xml:space="preserve"> 直  入  町</t>
    </r>
  </si>
  <si>
    <r>
      <t>17</t>
    </r>
    <r>
      <rPr>
        <sz val="10"/>
        <rFont val="ＭＳ 明朝"/>
        <family val="1"/>
      </rPr>
      <t xml:space="preserve"> 九  重  町</t>
    </r>
  </si>
  <si>
    <r>
      <t>18</t>
    </r>
    <r>
      <rPr>
        <sz val="10"/>
        <rFont val="ＭＳ 明朝"/>
        <family val="1"/>
      </rPr>
      <t xml:space="preserve"> 玖  珠  町</t>
    </r>
  </si>
  <si>
    <t>10</t>
  </si>
  <si>
    <t>11</t>
  </si>
  <si>
    <t>12</t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</si>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</sst>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41" fontId="0" fillId="2" borderId="0" xfId="20" applyNumberFormat="1" applyFont="1" applyFill="1">
      <alignment/>
      <protection/>
    </xf>
    <xf numFmtId="41" fontId="8" fillId="2" borderId="0" xfId="20" applyNumberFormat="1" applyFont="1" applyFill="1">
      <alignment/>
      <protection/>
    </xf>
    <xf numFmtId="41" fontId="5" fillId="2" borderId="0" xfId="20" applyNumberFormat="1" applyFont="1" applyFill="1">
      <alignment/>
      <protection/>
    </xf>
    <xf numFmtId="41" fontId="0" fillId="0" borderId="0" xfId="20" applyNumberFormat="1" applyFont="1">
      <alignment/>
      <protection/>
    </xf>
    <xf numFmtId="176" fontId="5" fillId="0" borderId="1" xfId="20" applyNumberFormat="1" applyFont="1" applyFill="1" applyBorder="1" applyAlignment="1" applyProtection="1" quotePrefix="1">
      <alignment horizontal="center"/>
      <protection/>
    </xf>
    <xf numFmtId="176" fontId="0" fillId="0" borderId="1" xfId="20" applyNumberFormat="1" applyFont="1" applyFill="1" applyBorder="1">
      <alignment/>
      <protection/>
    </xf>
    <xf numFmtId="176" fontId="0" fillId="0" borderId="1" xfId="20" applyNumberFormat="1" applyFont="1" applyFill="1" applyBorder="1" applyAlignment="1" applyProtection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Alignment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176" fontId="0" fillId="0" borderId="2" xfId="20" applyNumberFormat="1" applyFont="1" applyFill="1" applyBorder="1" applyAlignment="1" applyProtection="1">
      <alignment/>
      <protection/>
    </xf>
    <xf numFmtId="41" fontId="4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3" xfId="20" applyNumberFormat="1" applyFont="1" applyFill="1" applyBorder="1" applyAlignment="1" applyProtection="1">
      <alignment horizontal="left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4" xfId="20" applyFont="1" applyFill="1" applyBorder="1" applyAlignment="1">
      <alignment vertical="center"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left" vertical="center"/>
      <protection/>
    </xf>
    <xf numFmtId="0" fontId="8" fillId="0" borderId="7" xfId="20" applyFont="1" applyFill="1" applyBorder="1" applyAlignment="1">
      <alignment horizontal="centerContinuous"/>
      <protection/>
    </xf>
    <xf numFmtId="0" fontId="8" fillId="0" borderId="7" xfId="20" applyFont="1" applyFill="1" applyBorder="1" applyAlignment="1" applyProtection="1">
      <alignment horizontal="centerContinuous"/>
      <protection/>
    </xf>
    <xf numFmtId="0" fontId="8" fillId="0" borderId="1" xfId="20" applyFont="1" applyFill="1" applyBorder="1">
      <alignment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8" fillId="0" borderId="2" xfId="20" applyFont="1" applyFill="1" applyBorder="1" applyAlignment="1" applyProtection="1">
      <alignment horizontal="centerContinuous" vertical="center"/>
      <protection/>
    </xf>
    <xf numFmtId="0" fontId="8" fillId="0" borderId="7" xfId="20" applyFont="1" applyFill="1" applyBorder="1" applyAlignment="1">
      <alignment horizontal="centerContinuous" vertical="center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8" fillId="0" borderId="8" xfId="20" applyFont="1" applyFill="1" applyBorder="1" applyAlignment="1">
      <alignment horizont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41" fontId="5" fillId="0" borderId="9" xfId="20" applyNumberFormat="1" applyFont="1" applyFill="1" applyBorder="1" applyAlignment="1" applyProtection="1">
      <alignment horizontal="center"/>
      <protection/>
    </xf>
    <xf numFmtId="176" fontId="5" fillId="0" borderId="10" xfId="20" applyNumberFormat="1" applyFont="1" applyFill="1" applyBorder="1" applyAlignment="1" applyProtection="1">
      <alignment shrinkToFit="1"/>
      <protection/>
    </xf>
    <xf numFmtId="176" fontId="5" fillId="0" borderId="9" xfId="20" applyNumberFormat="1" applyFont="1" applyFill="1" applyBorder="1" applyAlignment="1" applyProtection="1">
      <alignment shrinkToFit="1"/>
      <protection/>
    </xf>
    <xf numFmtId="176" fontId="5" fillId="0" borderId="0" xfId="20" applyNumberFormat="1" applyFont="1" applyFill="1" applyBorder="1" applyAlignment="1" applyProtection="1">
      <alignment shrinkToFit="1"/>
      <protection/>
    </xf>
    <xf numFmtId="41" fontId="9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1" xfId="20" applyNumberFormat="1" applyFont="1" applyFill="1" applyBorder="1" applyAlignment="1">
      <alignment horizontal="center"/>
      <protection/>
    </xf>
    <xf numFmtId="41" fontId="5" fillId="0" borderId="0" xfId="20" applyNumberFormat="1" applyFont="1" applyFill="1" applyBorder="1" applyAlignment="1" applyProtection="1" quotePrefix="1">
      <alignment horizontal="center"/>
      <protection/>
    </xf>
    <xf numFmtId="176" fontId="5" fillId="0" borderId="0" xfId="20" applyNumberFormat="1" applyFont="1" applyFill="1" applyBorder="1" applyAlignment="1">
      <alignment shrinkToFit="1"/>
      <protection/>
    </xf>
    <xf numFmtId="176" fontId="5" fillId="0" borderId="0" xfId="20" applyNumberFormat="1" applyFont="1" applyFill="1" applyAlignment="1">
      <alignment shrinkToFit="1"/>
      <protection/>
    </xf>
    <xf numFmtId="41" fontId="5" fillId="0" borderId="0" xfId="20" applyNumberFormat="1" applyFont="1" applyFill="1">
      <alignment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176" fontId="5" fillId="0" borderId="1" xfId="20" applyNumberFormat="1" applyFont="1" applyFill="1" applyBorder="1" applyAlignment="1" applyProtection="1">
      <alignment shrinkToFit="1"/>
      <protection/>
    </xf>
    <xf numFmtId="41" fontId="0" fillId="0" borderId="0" xfId="20" applyNumberFormat="1" applyFont="1" applyFill="1" applyBorder="1">
      <alignment/>
      <protection/>
    </xf>
    <xf numFmtId="41" fontId="0" fillId="0" borderId="1" xfId="20" applyNumberFormat="1" applyFont="1" applyFill="1" applyBorder="1" applyAlignment="1">
      <alignment horizontal="center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176" fontId="0" fillId="0" borderId="0" xfId="20" applyNumberFormat="1" applyFont="1" applyFill="1" applyBorder="1" applyAlignment="1" applyProtection="1">
      <alignment horizontal="right" shrinkToFit="1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41" fontId="5" fillId="0" borderId="0" xfId="20" applyNumberFormat="1" applyFont="1" applyFill="1" applyBorder="1">
      <alignment/>
      <protection/>
    </xf>
    <xf numFmtId="176" fontId="5" fillId="0" borderId="1" xfId="20" applyNumberFormat="1" applyFont="1" applyFill="1" applyBorder="1" applyAlignment="1">
      <alignment shrinkToFit="1"/>
      <protection/>
    </xf>
    <xf numFmtId="176" fontId="0" fillId="0" borderId="7" xfId="20" applyNumberFormat="1" applyFont="1" applyFill="1" applyBorder="1" applyAlignment="1" applyProtection="1">
      <alignment shrinkToFit="1"/>
      <protection/>
    </xf>
    <xf numFmtId="176" fontId="0" fillId="0" borderId="7" xfId="20" applyNumberFormat="1" applyFont="1" applyFill="1" applyBorder="1" applyAlignment="1">
      <alignment shrinkToFit="1"/>
      <protection/>
    </xf>
    <xf numFmtId="41" fontId="0" fillId="0" borderId="7" xfId="20" applyNumberFormat="1" applyFont="1" applyFill="1" applyBorder="1">
      <alignment/>
      <protection/>
    </xf>
    <xf numFmtId="41" fontId="0" fillId="0" borderId="0" xfId="20" applyNumberFormat="1" applyFont="1" applyFill="1" applyBorder="1">
      <alignment/>
      <protection/>
    </xf>
    <xf numFmtId="41" fontId="5" fillId="0" borderId="0" xfId="20" applyNumberFormat="1" applyFont="1" applyFill="1" applyBorder="1" applyAlignment="1" applyProtection="1">
      <alignment shrinkToFit="1"/>
      <protection/>
    </xf>
    <xf numFmtId="0" fontId="8" fillId="0" borderId="5" xfId="20" applyFont="1" applyFill="1" applyBorder="1" applyAlignment="1">
      <alignment horizontal="left" vertical="center"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41" fontId="0" fillId="0" borderId="7" xfId="20" applyNumberFormat="1" applyFont="1" applyFill="1" applyBorder="1" applyAlignment="1" applyProtection="1">
      <alignment horizontal="center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4" fillId="0" borderId="3" xfId="20" applyFill="1" applyBorder="1" applyAlignment="1">
      <alignment horizontal="right"/>
      <protection/>
    </xf>
    <xf numFmtId="41" fontId="8" fillId="0" borderId="11" xfId="20" applyNumberFormat="1" applyFont="1" applyFill="1" applyBorder="1" applyAlignment="1" applyProtection="1">
      <alignment horizontal="center" vertical="center"/>
      <protection/>
    </xf>
    <xf numFmtId="41" fontId="8" fillId="0" borderId="12" xfId="20" applyNumberFormat="1" applyFont="1" applyFill="1" applyBorder="1" applyAlignment="1" applyProtection="1">
      <alignment horizontal="center" vertical="center"/>
      <protection/>
    </xf>
    <xf numFmtId="41" fontId="8" fillId="0" borderId="13" xfId="20" applyNumberFormat="1" applyFont="1" applyFill="1" applyBorder="1" applyAlignment="1" applyProtection="1">
      <alignment horizontal="center" vertical="center"/>
      <protection/>
    </xf>
    <xf numFmtId="41" fontId="8" fillId="0" borderId="14" xfId="20" applyNumberFormat="1" applyFont="1" applyFill="1" applyBorder="1" applyAlignment="1" applyProtection="1">
      <alignment horizontal="center" vertical="center"/>
      <protection/>
    </xf>
    <xf numFmtId="41" fontId="8" fillId="0" borderId="15" xfId="20" applyNumberFormat="1" applyFont="1" applyFill="1" applyBorder="1" applyAlignment="1" applyProtection="1">
      <alignment horizontal="center" vertical="center"/>
      <protection/>
    </xf>
    <xf numFmtId="41" fontId="8" fillId="0" borderId="16" xfId="20" applyNumberFormat="1" applyFont="1" applyFill="1" applyBorder="1" applyAlignment="1" applyProtection="1">
      <alignment horizontal="center" vertical="center"/>
      <protection/>
    </xf>
    <xf numFmtId="0" fontId="8" fillId="0" borderId="17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 applyProtection="1">
      <alignment horizontal="center" vertical="center"/>
      <protection/>
    </xf>
    <xf numFmtId="0" fontId="8" fillId="0" borderId="13" xfId="20" applyFont="1" applyFill="1" applyBorder="1" applyAlignment="1" applyProtection="1">
      <alignment horizontal="center" vertical="center"/>
      <protection/>
    </xf>
    <xf numFmtId="41" fontId="8" fillId="0" borderId="1" xfId="20" applyNumberFormat="1" applyFont="1" applyFill="1" applyBorder="1" applyAlignment="1">
      <alignment horizontal="center" vertical="center" textRotation="255"/>
      <protection/>
    </xf>
    <xf numFmtId="41" fontId="8" fillId="0" borderId="2" xfId="20" applyNumberFormat="1" applyFont="1" applyFill="1" applyBorder="1" applyAlignment="1">
      <alignment horizontal="center" vertical="center" textRotation="255"/>
      <protection/>
    </xf>
    <xf numFmtId="0" fontId="8" fillId="0" borderId="19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0" fontId="8" fillId="0" borderId="16" xfId="20" applyFont="1" applyFill="1" applyBorder="1" applyAlignment="1" applyProtection="1">
      <alignment horizontal="center" vertical="center"/>
      <protection/>
    </xf>
    <xf numFmtId="0" fontId="8" fillId="0" borderId="20" xfId="20" applyFont="1" applyFill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horizontal="center" vertical="center"/>
      <protection/>
    </xf>
    <xf numFmtId="41" fontId="6" fillId="0" borderId="0" xfId="20" applyNumberFormat="1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88"/>
  <sheetViews>
    <sheetView showGridLines="0" tabSelected="1" zoomScaleSheetLayoutView="100" workbookViewId="0" topLeftCell="A1">
      <selection activeCell="B1" sqref="B1"/>
    </sheetView>
  </sheetViews>
  <sheetFormatPr defaultColWidth="10.375" defaultRowHeight="12" customHeight="1"/>
  <cols>
    <col min="1" max="1" width="21.75390625" style="16" customWidth="1"/>
    <col min="2" max="2" width="15.25390625" style="16" customWidth="1"/>
    <col min="3" max="9" width="12.375" style="16" customWidth="1"/>
    <col min="10" max="10" width="10.75390625" style="16" customWidth="1"/>
    <col min="11" max="15" width="10.375" style="89" customWidth="1"/>
    <col min="16" max="16" width="10.375" style="16" customWidth="1"/>
    <col min="17" max="17" width="7.00390625" style="4" customWidth="1"/>
    <col min="18" max="16384" width="10.375" style="4" customWidth="1"/>
  </cols>
  <sheetData>
    <row r="1" spans="1:17" s="1" customFormat="1" ht="19.5" customHeight="1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7"/>
    </row>
    <row r="2" spans="1:17" s="1" customFormat="1" ht="15.75" customHeight="1">
      <c r="A2" s="14" t="s">
        <v>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7" t="s">
        <v>50</v>
      </c>
      <c r="P2" s="68"/>
      <c r="Q2" s="68"/>
    </row>
    <row r="3" spans="1:17" s="1" customFormat="1" ht="12" customHeight="1" thickBot="1">
      <c r="A3" s="18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1"/>
      <c r="O3" s="69"/>
      <c r="P3" s="69"/>
      <c r="Q3" s="69"/>
    </row>
    <row r="4" spans="1:17" s="2" customFormat="1" ht="18" customHeight="1" thickTop="1">
      <c r="A4" s="70" t="s">
        <v>3</v>
      </c>
      <c r="B4" s="73" t="s">
        <v>41</v>
      </c>
      <c r="C4" s="22" t="s">
        <v>42</v>
      </c>
      <c r="D4" s="23"/>
      <c r="E4" s="23"/>
      <c r="F4" s="23"/>
      <c r="G4" s="23"/>
      <c r="H4" s="23"/>
      <c r="I4" s="23"/>
      <c r="J4" s="23"/>
      <c r="K4" s="23"/>
      <c r="L4" s="23"/>
      <c r="M4" s="24"/>
      <c r="N4" s="25" t="s">
        <v>2</v>
      </c>
      <c r="O4" s="76" t="s">
        <v>49</v>
      </c>
      <c r="P4" s="77"/>
      <c r="Q4" s="80" t="s">
        <v>43</v>
      </c>
    </row>
    <row r="5" spans="1:17" s="2" customFormat="1" ht="18" customHeight="1">
      <c r="A5" s="71"/>
      <c r="B5" s="74"/>
      <c r="C5" s="82" t="s">
        <v>4</v>
      </c>
      <c r="D5" s="26" t="s">
        <v>48</v>
      </c>
      <c r="E5" s="27"/>
      <c r="F5" s="28"/>
      <c r="G5" s="27"/>
      <c r="H5" s="63" t="s">
        <v>51</v>
      </c>
      <c r="I5" s="27"/>
      <c r="J5" s="27"/>
      <c r="K5" s="27"/>
      <c r="L5" s="27"/>
      <c r="M5" s="29"/>
      <c r="N5" s="30" t="s">
        <v>9</v>
      </c>
      <c r="O5" s="78"/>
      <c r="P5" s="79"/>
      <c r="Q5" s="80"/>
    </row>
    <row r="6" spans="1:17" s="2" customFormat="1" ht="18" customHeight="1">
      <c r="A6" s="71"/>
      <c r="B6" s="74"/>
      <c r="C6" s="83"/>
      <c r="D6" s="82" t="s">
        <v>4</v>
      </c>
      <c r="E6" s="31" t="s">
        <v>5</v>
      </c>
      <c r="F6" s="32"/>
      <c r="G6" s="32"/>
      <c r="H6" s="31" t="s">
        <v>6</v>
      </c>
      <c r="I6" s="32"/>
      <c r="J6" s="32"/>
      <c r="K6" s="85" t="s">
        <v>7</v>
      </c>
      <c r="L6" s="33" t="s">
        <v>8</v>
      </c>
      <c r="M6" s="33" t="s">
        <v>10</v>
      </c>
      <c r="N6" s="34" t="s">
        <v>14</v>
      </c>
      <c r="O6" s="87" t="s">
        <v>15</v>
      </c>
      <c r="P6" s="85" t="s">
        <v>16</v>
      </c>
      <c r="Q6" s="80"/>
    </row>
    <row r="7" spans="1:17" s="3" customFormat="1" ht="18" customHeight="1">
      <c r="A7" s="72"/>
      <c r="B7" s="75"/>
      <c r="C7" s="84"/>
      <c r="D7" s="84"/>
      <c r="E7" s="35" t="s">
        <v>4</v>
      </c>
      <c r="F7" s="35" t="s">
        <v>11</v>
      </c>
      <c r="G7" s="35" t="s">
        <v>12</v>
      </c>
      <c r="H7" s="35" t="s">
        <v>4</v>
      </c>
      <c r="I7" s="35" t="s">
        <v>11</v>
      </c>
      <c r="J7" s="35" t="s">
        <v>12</v>
      </c>
      <c r="K7" s="86"/>
      <c r="L7" s="35" t="s">
        <v>13</v>
      </c>
      <c r="M7" s="36"/>
      <c r="N7" s="37" t="s">
        <v>44</v>
      </c>
      <c r="O7" s="88"/>
      <c r="P7" s="86"/>
      <c r="Q7" s="81"/>
    </row>
    <row r="8" spans="1:17" s="3" customFormat="1" ht="18" customHeight="1">
      <c r="A8" s="38" t="s">
        <v>17</v>
      </c>
      <c r="B8" s="39">
        <f aca="true" t="shared" si="0" ref="B8:N8">SUM(B10:B11)</f>
        <v>47007.99</v>
      </c>
      <c r="C8" s="40">
        <f t="shared" si="0"/>
        <v>46839.41</v>
      </c>
      <c r="D8" s="41">
        <f t="shared" si="0"/>
        <v>44079.14</v>
      </c>
      <c r="E8" s="41">
        <f t="shared" si="0"/>
        <v>27701.11</v>
      </c>
      <c r="F8" s="41">
        <f t="shared" si="0"/>
        <v>24475.380000000005</v>
      </c>
      <c r="G8" s="41">
        <f t="shared" si="0"/>
        <v>3225.73</v>
      </c>
      <c r="H8" s="41">
        <f t="shared" si="0"/>
        <v>16157.08</v>
      </c>
      <c r="I8" s="41">
        <f t="shared" si="0"/>
        <v>2102.9700000000003</v>
      </c>
      <c r="J8" s="41">
        <f t="shared" si="0"/>
        <v>14080.7</v>
      </c>
      <c r="K8" s="42">
        <f>SUM(K10:K11)</f>
        <v>0</v>
      </c>
      <c r="L8" s="41">
        <f t="shared" si="0"/>
        <v>221.44</v>
      </c>
      <c r="M8" s="41">
        <v>2760</v>
      </c>
      <c r="N8" s="41">
        <f t="shared" si="0"/>
        <v>168.57999999999998</v>
      </c>
      <c r="O8" s="43">
        <f>SUM(O10:O11)</f>
        <v>57.22</v>
      </c>
      <c r="P8" s="43">
        <f>SUM(P10:P11)</f>
        <v>12</v>
      </c>
      <c r="Q8" s="44" t="s">
        <v>18</v>
      </c>
    </row>
    <row r="9" spans="1:17" s="3" customFormat="1" ht="18" customHeight="1">
      <c r="A9" s="45"/>
      <c r="B9" s="5"/>
      <c r="C9" s="41"/>
      <c r="D9" s="41"/>
      <c r="E9" s="41"/>
      <c r="F9" s="41"/>
      <c r="G9" s="41"/>
      <c r="H9" s="46"/>
      <c r="I9" s="47"/>
      <c r="J9" s="47"/>
      <c r="K9" s="47"/>
      <c r="L9" s="47"/>
      <c r="M9" s="47"/>
      <c r="N9" s="47"/>
      <c r="O9" s="48"/>
      <c r="P9" s="48"/>
      <c r="Q9" s="44"/>
    </row>
    <row r="10" spans="1:17" s="3" customFormat="1" ht="21.75" customHeight="1">
      <c r="A10" s="49" t="s">
        <v>19</v>
      </c>
      <c r="B10" s="50">
        <f aca="true" t="shared" si="1" ref="B10:J10">SUM(B13:B22)</f>
        <v>34398.93</v>
      </c>
      <c r="C10" s="41">
        <f t="shared" si="1"/>
        <v>34398.93</v>
      </c>
      <c r="D10" s="41">
        <f t="shared" si="1"/>
        <v>33679.689999999995</v>
      </c>
      <c r="E10" s="41">
        <f t="shared" si="1"/>
        <v>21573.58</v>
      </c>
      <c r="F10" s="41">
        <f t="shared" si="1"/>
        <v>18559.560000000005</v>
      </c>
      <c r="G10" s="41">
        <f t="shared" si="1"/>
        <v>3014.02</v>
      </c>
      <c r="H10" s="41">
        <f t="shared" si="1"/>
        <v>11931.44</v>
      </c>
      <c r="I10" s="41">
        <f t="shared" si="1"/>
        <v>1585.26</v>
      </c>
      <c r="J10" s="41">
        <f t="shared" si="1"/>
        <v>10372.77</v>
      </c>
      <c r="K10" s="42">
        <f>SUM(K11:K22)</f>
        <v>0</v>
      </c>
      <c r="L10" s="41">
        <f>SUM(L13:L22)</f>
        <v>175.16</v>
      </c>
      <c r="M10" s="41">
        <f>SUM(M13:M22)</f>
        <v>719.2400000000002</v>
      </c>
      <c r="N10" s="41">
        <f>SUM(N13:N22)</f>
        <v>0</v>
      </c>
      <c r="O10" s="43">
        <f>SUM(O13:O22)</f>
        <v>50</v>
      </c>
      <c r="P10" s="43">
        <f>SUM(P13:P22)</f>
        <v>12</v>
      </c>
      <c r="Q10" s="44" t="s">
        <v>20</v>
      </c>
    </row>
    <row r="11" spans="1:17" s="1" customFormat="1" ht="21.75" customHeight="1">
      <c r="A11" s="49" t="s">
        <v>21</v>
      </c>
      <c r="B11" s="50">
        <f>SUM(B23+B26+B29+B32)</f>
        <v>12609.06</v>
      </c>
      <c r="C11" s="41">
        <f>SUM(C23+C26+C29+C32)</f>
        <v>12440.48</v>
      </c>
      <c r="D11" s="41">
        <f>SUM(D23+D26+D29+D32)</f>
        <v>10399.45</v>
      </c>
      <c r="E11" s="41">
        <f aca="true" t="shared" si="2" ref="E11:P11">SUM(E23+E26+E29+E32)</f>
        <v>6127.53</v>
      </c>
      <c r="F11" s="41">
        <f t="shared" si="2"/>
        <v>5915.82</v>
      </c>
      <c r="G11" s="41">
        <f t="shared" si="2"/>
        <v>211.71</v>
      </c>
      <c r="H11" s="41">
        <f t="shared" si="2"/>
        <v>4225.639999999999</v>
      </c>
      <c r="I11" s="41">
        <f t="shared" si="2"/>
        <v>517.71</v>
      </c>
      <c r="J11" s="41">
        <f t="shared" si="2"/>
        <v>3707.93</v>
      </c>
      <c r="K11" s="62">
        <f t="shared" si="2"/>
        <v>0</v>
      </c>
      <c r="L11" s="41">
        <f t="shared" si="2"/>
        <v>46.28</v>
      </c>
      <c r="M11" s="41">
        <f t="shared" si="2"/>
        <v>2041.03</v>
      </c>
      <c r="N11" s="41">
        <f t="shared" si="2"/>
        <v>168.57999999999998</v>
      </c>
      <c r="O11" s="41">
        <f t="shared" si="2"/>
        <v>7.220000000000001</v>
      </c>
      <c r="P11" s="41">
        <f t="shared" si="2"/>
        <v>0</v>
      </c>
      <c r="Q11" s="44" t="s">
        <v>22</v>
      </c>
    </row>
    <row r="12" spans="1:17" s="1" customFormat="1" ht="21.75" customHeight="1">
      <c r="A12" s="51"/>
      <c r="B12" s="6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6"/>
      <c r="P12" s="16"/>
      <c r="Q12" s="52"/>
    </row>
    <row r="13" spans="1:17" s="1" customFormat="1" ht="21.75" customHeight="1">
      <c r="A13" s="8" t="s">
        <v>23</v>
      </c>
      <c r="B13" s="7">
        <f aca="true" t="shared" si="3" ref="B13:B21">+C13+N13</f>
        <v>620.93</v>
      </c>
      <c r="C13" s="9">
        <f aca="true" t="shared" si="4" ref="C13:C21">+D13+M13</f>
        <v>620.93</v>
      </c>
      <c r="D13" s="9">
        <f aca="true" t="shared" si="5" ref="D13:D21">+E13+H13+L13</f>
        <v>586.93</v>
      </c>
      <c r="E13" s="9">
        <f aca="true" t="shared" si="6" ref="E13:E21">+F13+G13</f>
        <v>464.91999999999996</v>
      </c>
      <c r="F13" s="9">
        <f>252.57+207.35</f>
        <v>459.91999999999996</v>
      </c>
      <c r="G13" s="9">
        <v>5</v>
      </c>
      <c r="H13" s="11">
        <f aca="true" t="shared" si="7" ref="H13:H21">+I13+J13</f>
        <v>114.89</v>
      </c>
      <c r="I13" s="10">
        <f>27.52+14.54</f>
        <v>42.06</v>
      </c>
      <c r="J13" s="10">
        <f>44.79+28.04</f>
        <v>72.83</v>
      </c>
      <c r="K13" s="16">
        <v>0</v>
      </c>
      <c r="L13" s="10">
        <f>5.94+1.18</f>
        <v>7.12</v>
      </c>
      <c r="M13" s="10">
        <f>30.27+3.73</f>
        <v>34</v>
      </c>
      <c r="N13" s="16">
        <v>0</v>
      </c>
      <c r="O13" s="16">
        <v>4</v>
      </c>
      <c r="P13" s="16">
        <v>5</v>
      </c>
      <c r="Q13" s="53" t="s">
        <v>24</v>
      </c>
    </row>
    <row r="14" spans="1:17" s="1" customFormat="1" ht="21.75" customHeight="1">
      <c r="A14" s="8" t="s">
        <v>25</v>
      </c>
      <c r="B14" s="7">
        <f t="shared" si="3"/>
        <v>1401.48</v>
      </c>
      <c r="C14" s="9">
        <f t="shared" si="4"/>
        <v>1401.48</v>
      </c>
      <c r="D14" s="9">
        <f t="shared" si="5"/>
        <v>1314.02</v>
      </c>
      <c r="E14" s="9">
        <f t="shared" si="6"/>
        <v>615.56</v>
      </c>
      <c r="F14" s="9">
        <v>506</v>
      </c>
      <c r="G14" s="9">
        <v>109.56</v>
      </c>
      <c r="H14" s="11">
        <f t="shared" si="7"/>
        <v>698.4599999999999</v>
      </c>
      <c r="I14" s="10">
        <v>40.15</v>
      </c>
      <c r="J14" s="10">
        <v>658.31</v>
      </c>
      <c r="K14" s="16">
        <v>0</v>
      </c>
      <c r="L14" s="16">
        <v>0</v>
      </c>
      <c r="M14" s="10">
        <v>87.46</v>
      </c>
      <c r="N14" s="16">
        <v>0</v>
      </c>
      <c r="O14" s="16">
        <v>1</v>
      </c>
      <c r="P14" s="16">
        <v>0</v>
      </c>
      <c r="Q14" s="53" t="s">
        <v>26</v>
      </c>
    </row>
    <row r="15" spans="1:17" s="1" customFormat="1" ht="21.75" customHeight="1">
      <c r="A15" s="8" t="s">
        <v>54</v>
      </c>
      <c r="B15" s="7">
        <v>2422.5</v>
      </c>
      <c r="C15" s="9">
        <v>2422.5</v>
      </c>
      <c r="D15" s="9">
        <v>2385.62</v>
      </c>
      <c r="E15" s="9">
        <v>1449.22</v>
      </c>
      <c r="F15" s="9">
        <v>1389.69</v>
      </c>
      <c r="G15" s="9">
        <v>59.53</v>
      </c>
      <c r="H15" s="11">
        <v>933.89</v>
      </c>
      <c r="I15" s="10">
        <v>187.59</v>
      </c>
      <c r="J15" s="10">
        <v>746.3</v>
      </c>
      <c r="K15" s="16">
        <v>0</v>
      </c>
      <c r="L15" s="16">
        <v>3</v>
      </c>
      <c r="M15" s="10">
        <v>36.88</v>
      </c>
      <c r="N15" s="16">
        <v>0</v>
      </c>
      <c r="O15" s="16">
        <v>1</v>
      </c>
      <c r="P15" s="16">
        <v>0</v>
      </c>
      <c r="Q15" s="53" t="s">
        <v>27</v>
      </c>
    </row>
    <row r="16" spans="1:17" s="1" customFormat="1" ht="21.75" customHeight="1">
      <c r="A16" s="8" t="s">
        <v>55</v>
      </c>
      <c r="B16" s="7">
        <f t="shared" si="3"/>
        <v>2300.19</v>
      </c>
      <c r="C16" s="9">
        <f t="shared" si="4"/>
        <v>2300.19</v>
      </c>
      <c r="D16" s="9">
        <f t="shared" si="5"/>
        <v>2203.4700000000003</v>
      </c>
      <c r="E16" s="9">
        <f t="shared" si="6"/>
        <v>1629.39</v>
      </c>
      <c r="F16" s="9">
        <f>121.25+1448</f>
        <v>1569.25</v>
      </c>
      <c r="G16" s="9">
        <f>1.14+59</f>
        <v>60.14</v>
      </c>
      <c r="H16" s="11">
        <f t="shared" si="7"/>
        <v>571.0799999999999</v>
      </c>
      <c r="I16" s="10">
        <f>1.7+153</f>
        <v>154.7</v>
      </c>
      <c r="J16" s="10">
        <f>30.38+386</f>
        <v>416.38</v>
      </c>
      <c r="K16" s="16">
        <v>0</v>
      </c>
      <c r="L16" s="16">
        <v>3</v>
      </c>
      <c r="M16" s="10">
        <f>4.72+92</f>
        <v>96.72</v>
      </c>
      <c r="N16" s="16">
        <v>0</v>
      </c>
      <c r="O16" s="16">
        <v>14</v>
      </c>
      <c r="P16" s="16">
        <v>0</v>
      </c>
      <c r="Q16" s="53" t="s">
        <v>28</v>
      </c>
    </row>
    <row r="17" spans="1:17" s="1" customFormat="1" ht="21.75" customHeight="1">
      <c r="A17" s="8" t="s">
        <v>56</v>
      </c>
      <c r="B17" s="7">
        <f t="shared" si="3"/>
        <v>14530.87</v>
      </c>
      <c r="C17" s="9">
        <f t="shared" si="4"/>
        <v>14530.87</v>
      </c>
      <c r="D17" s="9">
        <f t="shared" si="5"/>
        <v>14269.19</v>
      </c>
      <c r="E17" s="9">
        <f t="shared" si="6"/>
        <v>9505.130000000001</v>
      </c>
      <c r="F17" s="9">
        <f>2910.88+5614</f>
        <v>8524.880000000001</v>
      </c>
      <c r="G17" s="54">
        <f>181.25+799</f>
        <v>980.25</v>
      </c>
      <c r="H17" s="11">
        <f t="shared" si="7"/>
        <v>4637.76</v>
      </c>
      <c r="I17" s="10">
        <f>151.33+449</f>
        <v>600.33</v>
      </c>
      <c r="J17" s="10">
        <f>1181.43+2856</f>
        <v>4037.4300000000003</v>
      </c>
      <c r="K17" s="16">
        <v>0</v>
      </c>
      <c r="L17" s="10">
        <f>32.3+94</f>
        <v>126.3</v>
      </c>
      <c r="M17" s="10">
        <f>85.68+176</f>
        <v>261.68</v>
      </c>
      <c r="N17" s="16">
        <v>0</v>
      </c>
      <c r="O17" s="16">
        <v>24</v>
      </c>
      <c r="P17" s="16">
        <v>7</v>
      </c>
      <c r="Q17" s="53" t="s">
        <v>29</v>
      </c>
    </row>
    <row r="18" spans="1:17" s="1" customFormat="1" ht="21.75" customHeight="1">
      <c r="A18" s="8" t="s">
        <v>57</v>
      </c>
      <c r="B18" s="7">
        <f t="shared" si="3"/>
        <v>1664.1399999999999</v>
      </c>
      <c r="C18" s="9">
        <f t="shared" si="4"/>
        <v>1664.1399999999999</v>
      </c>
      <c r="D18" s="9">
        <f t="shared" si="5"/>
        <v>1640.8</v>
      </c>
      <c r="E18" s="9">
        <f t="shared" si="6"/>
        <v>1114.54</v>
      </c>
      <c r="F18" s="9">
        <f>475.81+589.63</f>
        <v>1065.44</v>
      </c>
      <c r="G18" s="9">
        <f>6.02+43.08</f>
        <v>49.099999999999994</v>
      </c>
      <c r="H18" s="11">
        <f t="shared" si="7"/>
        <v>518.9399999999999</v>
      </c>
      <c r="I18" s="10">
        <f>61.91+26.02</f>
        <v>87.92999999999999</v>
      </c>
      <c r="J18" s="10">
        <f>100.52+330.49</f>
        <v>431.01</v>
      </c>
      <c r="K18" s="16">
        <v>0</v>
      </c>
      <c r="L18" s="10">
        <f>2.79+4.53</f>
        <v>7.32</v>
      </c>
      <c r="M18" s="10">
        <f>10.62+12.72</f>
        <v>23.34</v>
      </c>
      <c r="N18" s="16">
        <v>0</v>
      </c>
      <c r="O18" s="16">
        <v>1</v>
      </c>
      <c r="P18" s="16">
        <v>0</v>
      </c>
      <c r="Q18" s="53" t="s">
        <v>30</v>
      </c>
    </row>
    <row r="19" spans="1:17" s="1" customFormat="1" ht="21.75" customHeight="1">
      <c r="A19" s="8" t="s">
        <v>58</v>
      </c>
      <c r="B19" s="7">
        <f t="shared" si="3"/>
        <v>1602.8100000000002</v>
      </c>
      <c r="C19" s="9">
        <f t="shared" si="4"/>
        <v>1602.8100000000002</v>
      </c>
      <c r="D19" s="9">
        <f t="shared" si="5"/>
        <v>1588.1100000000001</v>
      </c>
      <c r="E19" s="9">
        <f t="shared" si="6"/>
        <v>629.71</v>
      </c>
      <c r="F19" s="9">
        <v>387.02</v>
      </c>
      <c r="G19" s="9">
        <v>242.69</v>
      </c>
      <c r="H19" s="11">
        <f t="shared" si="7"/>
        <v>958.4</v>
      </c>
      <c r="I19" s="10">
        <v>104.73</v>
      </c>
      <c r="J19" s="10">
        <v>853.67</v>
      </c>
      <c r="K19" s="16">
        <v>0</v>
      </c>
      <c r="L19" s="16">
        <v>0</v>
      </c>
      <c r="M19" s="10">
        <v>14.7</v>
      </c>
      <c r="N19" s="16">
        <v>0</v>
      </c>
      <c r="O19" s="16">
        <v>1</v>
      </c>
      <c r="P19" s="16">
        <v>0</v>
      </c>
      <c r="Q19" s="53" t="s">
        <v>31</v>
      </c>
    </row>
    <row r="20" spans="1:17" s="1" customFormat="1" ht="21.75" customHeight="1">
      <c r="A20" s="64" t="s">
        <v>59</v>
      </c>
      <c r="B20" s="7">
        <f t="shared" si="3"/>
        <v>102.25</v>
      </c>
      <c r="C20" s="9">
        <f t="shared" si="4"/>
        <v>102.25</v>
      </c>
      <c r="D20" s="9">
        <f t="shared" si="5"/>
        <v>101.03</v>
      </c>
      <c r="E20" s="9">
        <f t="shared" si="6"/>
        <v>78.68</v>
      </c>
      <c r="F20" s="9">
        <v>73.78</v>
      </c>
      <c r="G20" s="9">
        <v>4.9</v>
      </c>
      <c r="H20" s="11">
        <f t="shared" si="7"/>
        <v>22.35</v>
      </c>
      <c r="I20" s="10">
        <v>15.35</v>
      </c>
      <c r="J20" s="10">
        <v>7</v>
      </c>
      <c r="K20" s="16">
        <v>0</v>
      </c>
      <c r="L20" s="16">
        <v>0</v>
      </c>
      <c r="M20" s="10">
        <v>1.22</v>
      </c>
      <c r="N20" s="16">
        <v>0</v>
      </c>
      <c r="O20" s="16">
        <v>0</v>
      </c>
      <c r="P20" s="16">
        <v>0</v>
      </c>
      <c r="Q20" s="55" t="s">
        <v>45</v>
      </c>
    </row>
    <row r="21" spans="1:17" s="1" customFormat="1" ht="21.75" customHeight="1">
      <c r="A21" s="8" t="s">
        <v>60</v>
      </c>
      <c r="B21" s="7">
        <f t="shared" si="3"/>
        <v>2536.5899999999997</v>
      </c>
      <c r="C21" s="9">
        <f t="shared" si="4"/>
        <v>2536.5899999999997</v>
      </c>
      <c r="D21" s="9">
        <f t="shared" si="5"/>
        <v>2493.7799999999997</v>
      </c>
      <c r="E21" s="9">
        <f t="shared" si="6"/>
        <v>1756.6</v>
      </c>
      <c r="F21" s="9">
        <f>280.57+1410</f>
        <v>1690.57</v>
      </c>
      <c r="G21" s="9">
        <f>39.03+27</f>
        <v>66.03</v>
      </c>
      <c r="H21" s="11">
        <f t="shared" si="7"/>
        <v>713.81</v>
      </c>
      <c r="I21" s="11">
        <f>47.42+95</f>
        <v>142.42000000000002</v>
      </c>
      <c r="J21" s="11">
        <f>184.39+387</f>
        <v>571.39</v>
      </c>
      <c r="K21" s="16">
        <v>0</v>
      </c>
      <c r="L21" s="11">
        <f>1.37+22</f>
        <v>23.37</v>
      </c>
      <c r="M21" s="11">
        <f>3.81+39</f>
        <v>42.81</v>
      </c>
      <c r="N21" s="16">
        <v>0</v>
      </c>
      <c r="O21" s="51">
        <v>0</v>
      </c>
      <c r="P21" s="16">
        <v>0</v>
      </c>
      <c r="Q21" s="55" t="s">
        <v>53</v>
      </c>
    </row>
    <row r="22" spans="1:17" s="1" customFormat="1" ht="21.75" customHeight="1">
      <c r="A22" s="8" t="s">
        <v>61</v>
      </c>
      <c r="B22" s="7">
        <v>7217.17</v>
      </c>
      <c r="C22" s="9">
        <v>7217.17</v>
      </c>
      <c r="D22" s="9">
        <v>7096.74</v>
      </c>
      <c r="E22" s="9">
        <v>4329.83</v>
      </c>
      <c r="F22" s="9">
        <v>2893.01</v>
      </c>
      <c r="G22" s="9">
        <v>1436.82</v>
      </c>
      <c r="H22" s="11">
        <v>2761.86</v>
      </c>
      <c r="I22" s="10">
        <v>210</v>
      </c>
      <c r="J22" s="10">
        <v>2578.45</v>
      </c>
      <c r="K22" s="16">
        <v>0</v>
      </c>
      <c r="L22" s="16">
        <v>5.05</v>
      </c>
      <c r="M22" s="10">
        <v>120.43</v>
      </c>
      <c r="N22" s="16">
        <v>0</v>
      </c>
      <c r="O22" s="16">
        <v>4</v>
      </c>
      <c r="P22" s="16">
        <v>0</v>
      </c>
      <c r="Q22" s="55" t="s">
        <v>70</v>
      </c>
    </row>
    <row r="23" spans="1:17" s="3" customFormat="1" ht="21.75" customHeight="1">
      <c r="A23" s="12" t="s">
        <v>32</v>
      </c>
      <c r="B23" s="50">
        <f aca="true" t="shared" si="8" ref="B23:M23">SUM(B24:B25)</f>
        <v>512.14</v>
      </c>
      <c r="C23" s="41">
        <f t="shared" si="8"/>
        <v>512.14</v>
      </c>
      <c r="D23" s="41">
        <f t="shared" si="8"/>
        <v>492.41999999999996</v>
      </c>
      <c r="E23" s="41">
        <f t="shared" si="8"/>
        <v>416.17999999999995</v>
      </c>
      <c r="F23" s="41">
        <f t="shared" si="8"/>
        <v>398.21</v>
      </c>
      <c r="G23" s="41">
        <f t="shared" si="8"/>
        <v>17.97</v>
      </c>
      <c r="H23" s="41">
        <f t="shared" si="8"/>
        <v>73.09</v>
      </c>
      <c r="I23" s="41">
        <f t="shared" si="8"/>
        <v>63.03</v>
      </c>
      <c r="J23" s="41">
        <f t="shared" si="8"/>
        <v>10.06</v>
      </c>
      <c r="K23" s="43">
        <f>SUM(K24+K25)</f>
        <v>0</v>
      </c>
      <c r="L23" s="41">
        <f t="shared" si="8"/>
        <v>3.15</v>
      </c>
      <c r="M23" s="41">
        <f t="shared" si="8"/>
        <v>19.72</v>
      </c>
      <c r="N23" s="56">
        <f>SUM(N24:N25)</f>
        <v>0</v>
      </c>
      <c r="O23" s="43">
        <v>0</v>
      </c>
      <c r="P23" s="43">
        <f>SUM(P24+P25)</f>
        <v>0</v>
      </c>
      <c r="Q23" s="44" t="s">
        <v>33</v>
      </c>
    </row>
    <row r="24" spans="1:17" s="3" customFormat="1" ht="21.75" customHeight="1">
      <c r="A24" s="8" t="s">
        <v>62</v>
      </c>
      <c r="B24" s="7">
        <f>+C24+N24</f>
        <v>69.89</v>
      </c>
      <c r="C24" s="9">
        <f>+D24+M24</f>
        <v>69.89</v>
      </c>
      <c r="D24" s="9">
        <f>+E24+H24+L24</f>
        <v>57.78</v>
      </c>
      <c r="E24" s="9">
        <f>+F24+G24</f>
        <v>57.14</v>
      </c>
      <c r="F24" s="9">
        <v>57.14</v>
      </c>
      <c r="G24" s="16">
        <v>0</v>
      </c>
      <c r="H24" s="11">
        <f>+I24+J24</f>
        <v>0.64</v>
      </c>
      <c r="I24" s="16">
        <v>0</v>
      </c>
      <c r="J24" s="11">
        <v>0.64</v>
      </c>
      <c r="K24" s="51">
        <v>0</v>
      </c>
      <c r="L24" s="16">
        <v>0</v>
      </c>
      <c r="M24" s="11">
        <v>12.11</v>
      </c>
      <c r="N24" s="51">
        <v>0</v>
      </c>
      <c r="O24" s="51">
        <v>0</v>
      </c>
      <c r="P24" s="51">
        <v>0</v>
      </c>
      <c r="Q24" s="55" t="s">
        <v>71</v>
      </c>
    </row>
    <row r="25" spans="1:17" s="1" customFormat="1" ht="21.75" customHeight="1">
      <c r="A25" s="64" t="s">
        <v>63</v>
      </c>
      <c r="B25" s="7">
        <f>+C25+N25</f>
        <v>442.24999999999994</v>
      </c>
      <c r="C25" s="9">
        <f>+D25+M25</f>
        <v>442.24999999999994</v>
      </c>
      <c r="D25" s="9">
        <f>+E25+H25+L25</f>
        <v>434.63999999999993</v>
      </c>
      <c r="E25" s="9">
        <f>+F25+G25</f>
        <v>359.03999999999996</v>
      </c>
      <c r="F25" s="9">
        <v>341.07</v>
      </c>
      <c r="G25" s="9">
        <v>17.97</v>
      </c>
      <c r="H25" s="11">
        <f>+I25+J25</f>
        <v>72.45</v>
      </c>
      <c r="I25" s="11">
        <v>63.03</v>
      </c>
      <c r="J25" s="11">
        <v>9.42</v>
      </c>
      <c r="K25" s="51">
        <v>0</v>
      </c>
      <c r="L25" s="11">
        <v>3.15</v>
      </c>
      <c r="M25" s="11">
        <v>7.61</v>
      </c>
      <c r="N25" s="51">
        <v>0</v>
      </c>
      <c r="O25" s="51">
        <v>0</v>
      </c>
      <c r="P25" s="51">
        <v>0</v>
      </c>
      <c r="Q25" s="55" t="s">
        <v>72</v>
      </c>
    </row>
    <row r="26" spans="1:17" s="1" customFormat="1" ht="21.75" customHeight="1">
      <c r="A26" s="12" t="s">
        <v>34</v>
      </c>
      <c r="B26" s="50">
        <f aca="true" t="shared" si="9" ref="B26:J26">SUM(B27:B28)</f>
        <v>2711.6099999999997</v>
      </c>
      <c r="C26" s="41">
        <f t="shared" si="9"/>
        <v>2688.2799999999997</v>
      </c>
      <c r="D26" s="41">
        <f t="shared" si="9"/>
        <v>2555.34</v>
      </c>
      <c r="E26" s="41">
        <f t="shared" si="9"/>
        <v>1570.87</v>
      </c>
      <c r="F26" s="41">
        <f t="shared" si="9"/>
        <v>1525.28</v>
      </c>
      <c r="G26" s="41">
        <f t="shared" si="9"/>
        <v>45.59</v>
      </c>
      <c r="H26" s="41">
        <f t="shared" si="9"/>
        <v>984.47</v>
      </c>
      <c r="I26" s="41">
        <f t="shared" si="9"/>
        <v>152.09</v>
      </c>
      <c r="J26" s="41">
        <f t="shared" si="9"/>
        <v>832.38</v>
      </c>
      <c r="K26" s="43">
        <f>SUM(K27:K27)</f>
        <v>0</v>
      </c>
      <c r="L26" s="41">
        <f>SUM(L27:L28)</f>
        <v>0</v>
      </c>
      <c r="M26" s="41">
        <f>SUM(M27:M28)</f>
        <v>132.94</v>
      </c>
      <c r="N26" s="41">
        <f>SUM(N27:N28)</f>
        <v>23.33</v>
      </c>
      <c r="O26" s="43">
        <f>SUM(O27:O28)</f>
        <v>2.22</v>
      </c>
      <c r="P26" s="43">
        <f>SUM(P27:P28)</f>
        <v>0</v>
      </c>
      <c r="Q26" s="44" t="s">
        <v>35</v>
      </c>
    </row>
    <row r="27" spans="1:17" s="1" customFormat="1" ht="21.75" customHeight="1">
      <c r="A27" s="64" t="s">
        <v>64</v>
      </c>
      <c r="B27" s="7">
        <f>+C27+N27</f>
        <v>1251.59</v>
      </c>
      <c r="C27" s="9">
        <f>+D27+M27</f>
        <v>1251.59</v>
      </c>
      <c r="D27" s="9">
        <f>+E27+H27+L27</f>
        <v>1214.5</v>
      </c>
      <c r="E27" s="9">
        <f>+F27+G27</f>
        <v>709.93</v>
      </c>
      <c r="F27" s="9">
        <v>696.9</v>
      </c>
      <c r="G27" s="9">
        <v>13.03</v>
      </c>
      <c r="H27" s="11">
        <f>+I27+J27</f>
        <v>504.57</v>
      </c>
      <c r="I27" s="11">
        <v>67.5</v>
      </c>
      <c r="J27" s="11">
        <v>437.07</v>
      </c>
      <c r="K27" s="51">
        <v>0</v>
      </c>
      <c r="L27" s="16">
        <v>0</v>
      </c>
      <c r="M27" s="11">
        <v>37.09</v>
      </c>
      <c r="N27" s="51">
        <v>0</v>
      </c>
      <c r="O27" s="56">
        <f>SUM(O28:O29)</f>
        <v>1.11</v>
      </c>
      <c r="P27" s="51">
        <v>0</v>
      </c>
      <c r="Q27" s="53" t="s">
        <v>73</v>
      </c>
    </row>
    <row r="28" spans="1:17" s="1" customFormat="1" ht="21.75" customHeight="1">
      <c r="A28" s="8" t="s">
        <v>65</v>
      </c>
      <c r="B28" s="7">
        <f>+C28+N28</f>
        <v>1460.02</v>
      </c>
      <c r="C28" s="9">
        <f>+D28+M28</f>
        <v>1436.69</v>
      </c>
      <c r="D28" s="9">
        <f>+E28+H28+L28</f>
        <v>1340.8400000000001</v>
      </c>
      <c r="E28" s="9">
        <f>+F28+G28</f>
        <v>860.94</v>
      </c>
      <c r="F28" s="9">
        <v>828.38</v>
      </c>
      <c r="G28" s="9">
        <v>32.56</v>
      </c>
      <c r="H28" s="11">
        <f>+I28+J28</f>
        <v>479.9</v>
      </c>
      <c r="I28" s="11">
        <v>84.59</v>
      </c>
      <c r="J28" s="11">
        <v>395.31</v>
      </c>
      <c r="K28" s="51">
        <v>0</v>
      </c>
      <c r="L28" s="16">
        <v>0</v>
      </c>
      <c r="M28" s="11">
        <v>95.85</v>
      </c>
      <c r="N28" s="11">
        <v>23.33</v>
      </c>
      <c r="O28" s="51">
        <v>1.11</v>
      </c>
      <c r="P28" s="51">
        <v>0</v>
      </c>
      <c r="Q28" s="53" t="s">
        <v>74</v>
      </c>
    </row>
    <row r="29" spans="1:17" s="1" customFormat="1" ht="21.75" customHeight="1">
      <c r="A29" s="12" t="s">
        <v>36</v>
      </c>
      <c r="B29" s="57">
        <f aca="true" t="shared" si="10" ref="B29:M29">SUM(B30:B31)</f>
        <v>3259.7999999999997</v>
      </c>
      <c r="C29" s="46">
        <f t="shared" si="10"/>
        <v>3259.7999999999997</v>
      </c>
      <c r="D29" s="46">
        <f t="shared" si="10"/>
        <v>2457.6</v>
      </c>
      <c r="E29" s="46">
        <f t="shared" si="10"/>
        <v>737.86</v>
      </c>
      <c r="F29" s="46">
        <f t="shared" si="10"/>
        <v>711.71</v>
      </c>
      <c r="G29" s="46">
        <f t="shared" si="10"/>
        <v>26.150000000000002</v>
      </c>
      <c r="H29" s="46">
        <f t="shared" si="10"/>
        <v>1719.7399999999998</v>
      </c>
      <c r="I29" s="46">
        <f t="shared" si="10"/>
        <v>114.57</v>
      </c>
      <c r="J29" s="46">
        <f t="shared" si="10"/>
        <v>1605.1699999999998</v>
      </c>
      <c r="K29" s="43">
        <f>SUM(K30:K31)</f>
        <v>0</v>
      </c>
      <c r="L29" s="56">
        <f>SUM(L30:L31)</f>
        <v>0</v>
      </c>
      <c r="M29" s="46">
        <f t="shared" si="10"/>
        <v>802.1999999999999</v>
      </c>
      <c r="N29" s="56">
        <f>SUM(N30:N31)</f>
        <v>0</v>
      </c>
      <c r="O29" s="56">
        <f>SUM(O30:O31)</f>
        <v>0</v>
      </c>
      <c r="P29" s="56">
        <f>SUM(P30:P31)</f>
        <v>0</v>
      </c>
      <c r="Q29" s="44" t="s">
        <v>37</v>
      </c>
    </row>
    <row r="30" spans="1:17" s="3" customFormat="1" ht="21.75" customHeight="1">
      <c r="A30" s="64" t="s">
        <v>66</v>
      </c>
      <c r="B30" s="7">
        <f>+C30+N30</f>
        <v>3060.93</v>
      </c>
      <c r="C30" s="9">
        <f>+D30+M30</f>
        <v>3060.93</v>
      </c>
      <c r="D30" s="9">
        <f>+E30+H30+L30</f>
        <v>2268.5</v>
      </c>
      <c r="E30" s="9">
        <f>+F30+G30</f>
        <v>619.37</v>
      </c>
      <c r="F30" s="11">
        <v>601.45</v>
      </c>
      <c r="G30" s="11">
        <v>17.92</v>
      </c>
      <c r="H30" s="11">
        <f>+I30+J30</f>
        <v>1649.1299999999999</v>
      </c>
      <c r="I30" s="11">
        <v>77.08</v>
      </c>
      <c r="J30" s="11">
        <v>1572.05</v>
      </c>
      <c r="K30" s="51">
        <v>0</v>
      </c>
      <c r="L30" s="51">
        <v>0</v>
      </c>
      <c r="M30" s="11">
        <v>792.43</v>
      </c>
      <c r="N30" s="51">
        <v>0</v>
      </c>
      <c r="O30" s="51">
        <v>0</v>
      </c>
      <c r="P30" s="51">
        <v>0</v>
      </c>
      <c r="Q30" s="55" t="s">
        <v>75</v>
      </c>
    </row>
    <row r="31" spans="1:17" s="1" customFormat="1" ht="21.75" customHeight="1">
      <c r="A31" s="64" t="s">
        <v>67</v>
      </c>
      <c r="B31" s="7">
        <f>+C31+N31</f>
        <v>198.87000000000003</v>
      </c>
      <c r="C31" s="9">
        <f>+D31+M31</f>
        <v>198.87000000000003</v>
      </c>
      <c r="D31" s="9">
        <f>+E31+H31+L31</f>
        <v>189.10000000000002</v>
      </c>
      <c r="E31" s="9">
        <f>+F31+G31</f>
        <v>118.49000000000001</v>
      </c>
      <c r="F31" s="11">
        <v>110.26</v>
      </c>
      <c r="G31" s="11">
        <v>8.23</v>
      </c>
      <c r="H31" s="11">
        <f>+I31+J31</f>
        <v>70.61</v>
      </c>
      <c r="I31" s="11">
        <v>37.49</v>
      </c>
      <c r="J31" s="11">
        <v>33.12</v>
      </c>
      <c r="K31" s="51">
        <v>0</v>
      </c>
      <c r="L31" s="51">
        <v>0</v>
      </c>
      <c r="M31" s="11">
        <v>9.77</v>
      </c>
      <c r="N31" s="51">
        <v>0</v>
      </c>
      <c r="O31" s="51">
        <v>0</v>
      </c>
      <c r="P31" s="51">
        <v>0</v>
      </c>
      <c r="Q31" s="55" t="s">
        <v>76</v>
      </c>
    </row>
    <row r="32" spans="1:17" s="1" customFormat="1" ht="21.75" customHeight="1">
      <c r="A32" s="12" t="s">
        <v>38</v>
      </c>
      <c r="B32" s="57">
        <f aca="true" t="shared" si="11" ref="B32:P32">SUM(B33:B34)</f>
        <v>6125.51</v>
      </c>
      <c r="C32" s="46">
        <f t="shared" si="11"/>
        <v>5980.26</v>
      </c>
      <c r="D32" s="46">
        <f t="shared" si="11"/>
        <v>4894.09</v>
      </c>
      <c r="E32" s="46">
        <f t="shared" si="11"/>
        <v>3402.62</v>
      </c>
      <c r="F32" s="46">
        <f t="shared" si="11"/>
        <v>3280.62</v>
      </c>
      <c r="G32" s="46">
        <f t="shared" si="11"/>
        <v>122</v>
      </c>
      <c r="H32" s="46">
        <f t="shared" si="11"/>
        <v>1448.3400000000001</v>
      </c>
      <c r="I32" s="46">
        <f t="shared" si="11"/>
        <v>188.02</v>
      </c>
      <c r="J32" s="46">
        <f t="shared" si="11"/>
        <v>1260.3200000000002</v>
      </c>
      <c r="K32" s="43">
        <f>SUM(K33:K34)</f>
        <v>0</v>
      </c>
      <c r="L32" s="46">
        <f t="shared" si="11"/>
        <v>43.13</v>
      </c>
      <c r="M32" s="46">
        <f t="shared" si="11"/>
        <v>1086.17</v>
      </c>
      <c r="N32" s="46">
        <f t="shared" si="11"/>
        <v>145.25</v>
      </c>
      <c r="O32" s="56">
        <f t="shared" si="11"/>
        <v>5</v>
      </c>
      <c r="P32" s="56">
        <f t="shared" si="11"/>
        <v>0</v>
      </c>
      <c r="Q32" s="44" t="s">
        <v>39</v>
      </c>
    </row>
    <row r="33" spans="1:17" s="1" customFormat="1" ht="21.75" customHeight="1">
      <c r="A33" s="64" t="s">
        <v>68</v>
      </c>
      <c r="B33" s="7">
        <f>+C33+N33</f>
        <v>4409.1</v>
      </c>
      <c r="C33" s="9">
        <f>+D33+M33</f>
        <v>4383.63</v>
      </c>
      <c r="D33" s="9">
        <f>+E33+H33+L33</f>
        <v>3430.07</v>
      </c>
      <c r="E33" s="9">
        <f>+F33+G33</f>
        <v>2375.52</v>
      </c>
      <c r="F33" s="11">
        <v>2303.88</v>
      </c>
      <c r="G33" s="11">
        <v>71.64</v>
      </c>
      <c r="H33" s="11">
        <f>+I33+J33</f>
        <v>1046.94</v>
      </c>
      <c r="I33" s="11">
        <v>149.87</v>
      </c>
      <c r="J33" s="11">
        <v>897.07</v>
      </c>
      <c r="K33" s="51">
        <v>0</v>
      </c>
      <c r="L33" s="11">
        <v>7.61</v>
      </c>
      <c r="M33" s="11">
        <v>953.56</v>
      </c>
      <c r="N33" s="11">
        <v>25.47</v>
      </c>
      <c r="O33" s="51">
        <v>1</v>
      </c>
      <c r="P33" s="51">
        <v>0</v>
      </c>
      <c r="Q33" s="55" t="s">
        <v>77</v>
      </c>
    </row>
    <row r="34" spans="1:17" s="3" customFormat="1" ht="21.75" customHeight="1">
      <c r="A34" s="65" t="s">
        <v>69</v>
      </c>
      <c r="B34" s="13">
        <f>+C34+N34</f>
        <v>1716.41</v>
      </c>
      <c r="C34" s="58">
        <f>+D34+M34</f>
        <v>1596.63</v>
      </c>
      <c r="D34" s="58">
        <f>+E34+H34+L34</f>
        <v>1464.02</v>
      </c>
      <c r="E34" s="58">
        <f>+F34+G34</f>
        <v>1027.1</v>
      </c>
      <c r="F34" s="59">
        <v>976.74</v>
      </c>
      <c r="G34" s="59">
        <v>50.36</v>
      </c>
      <c r="H34" s="59">
        <f>+I34+J34</f>
        <v>401.4</v>
      </c>
      <c r="I34" s="59">
        <v>38.15</v>
      </c>
      <c r="J34" s="59">
        <v>363.25</v>
      </c>
      <c r="K34" s="60">
        <v>0</v>
      </c>
      <c r="L34" s="59">
        <v>35.52</v>
      </c>
      <c r="M34" s="59">
        <v>132.61</v>
      </c>
      <c r="N34" s="59">
        <v>119.78</v>
      </c>
      <c r="O34" s="60">
        <v>4</v>
      </c>
      <c r="P34" s="60">
        <v>0</v>
      </c>
      <c r="Q34" s="66" t="s">
        <v>78</v>
      </c>
    </row>
    <row r="35" spans="1:17" s="3" customFormat="1" ht="18" customHeight="1">
      <c r="A35" s="51" t="s">
        <v>52</v>
      </c>
      <c r="B35" s="51"/>
      <c r="C35" s="16"/>
      <c r="D35" s="16"/>
      <c r="E35" s="51"/>
      <c r="F35" s="51"/>
      <c r="G35" s="51"/>
      <c r="H35" s="51"/>
      <c r="I35" s="16"/>
      <c r="J35" s="16"/>
      <c r="K35" s="16"/>
      <c r="L35" s="16"/>
      <c r="M35" s="16"/>
      <c r="N35" s="16"/>
      <c r="O35" s="16"/>
      <c r="P35" s="16"/>
      <c r="Q35" s="17"/>
    </row>
    <row r="36" spans="1:17" s="1" customFormat="1" ht="18" customHeight="1">
      <c r="A36" s="51" t="s">
        <v>46</v>
      </c>
      <c r="B36" s="51"/>
      <c r="C36" s="16"/>
      <c r="D36" s="16"/>
      <c r="E36" s="51"/>
      <c r="F36" s="51"/>
      <c r="G36" s="51"/>
      <c r="H36" s="51"/>
      <c r="I36" s="16"/>
      <c r="J36" s="16"/>
      <c r="K36" s="16"/>
      <c r="L36" s="16"/>
      <c r="M36" s="16"/>
      <c r="N36" s="16"/>
      <c r="O36" s="16"/>
      <c r="P36" s="16"/>
      <c r="Q36" s="17"/>
    </row>
    <row r="37" spans="1:17" s="1" customFormat="1" ht="18" customHeight="1">
      <c r="A37" s="61" t="s">
        <v>47</v>
      </c>
      <c r="B37" s="51"/>
      <c r="C37" s="16"/>
      <c r="D37" s="16"/>
      <c r="E37" s="51"/>
      <c r="F37" s="51"/>
      <c r="G37" s="51"/>
      <c r="H37" s="51"/>
      <c r="I37" s="16"/>
      <c r="J37" s="16"/>
      <c r="K37" s="16"/>
      <c r="L37" s="16"/>
      <c r="M37" s="16"/>
      <c r="N37" s="16"/>
      <c r="O37" s="16"/>
      <c r="P37" s="16"/>
      <c r="Q37" s="17"/>
    </row>
    <row r="38" spans="1:38" s="1" customFormat="1" ht="18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89"/>
      <c r="L38" s="89"/>
      <c r="M38" s="89"/>
      <c r="N38" s="89"/>
      <c r="O38" s="89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89"/>
      <c r="L39" s="89"/>
      <c r="M39" s="89"/>
      <c r="N39" s="89"/>
      <c r="O39" s="89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89"/>
      <c r="L40" s="89"/>
      <c r="M40" s="89"/>
      <c r="N40" s="89"/>
      <c r="O40" s="89"/>
      <c r="P40" s="1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89"/>
      <c r="L41" s="89"/>
      <c r="M41" s="89"/>
      <c r="N41" s="89"/>
      <c r="O41" s="89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89"/>
      <c r="L42" s="89"/>
      <c r="M42" s="89"/>
      <c r="N42" s="89"/>
      <c r="O42" s="89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89"/>
      <c r="L43" s="89"/>
      <c r="M43" s="89"/>
      <c r="N43" s="89"/>
      <c r="O43" s="89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89"/>
      <c r="L44" s="89"/>
      <c r="M44" s="89"/>
      <c r="N44" s="89"/>
      <c r="O44" s="89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89"/>
      <c r="L45" s="89"/>
      <c r="M45" s="89"/>
      <c r="N45" s="89"/>
      <c r="O45" s="89"/>
      <c r="P45" s="1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89"/>
      <c r="L46" s="89"/>
      <c r="M46" s="89"/>
      <c r="N46" s="89"/>
      <c r="O46" s="89"/>
      <c r="P46" s="1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89"/>
      <c r="L47" s="89"/>
      <c r="M47" s="89"/>
      <c r="N47" s="89"/>
      <c r="O47" s="89"/>
      <c r="P47" s="1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89"/>
      <c r="L48" s="89"/>
      <c r="M48" s="89"/>
      <c r="N48" s="89"/>
      <c r="O48" s="89"/>
      <c r="P48" s="1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89"/>
      <c r="L49" s="89"/>
      <c r="M49" s="89"/>
      <c r="N49" s="89"/>
      <c r="O49" s="89"/>
      <c r="P49" s="1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89"/>
      <c r="L50" s="89"/>
      <c r="M50" s="89"/>
      <c r="N50" s="89"/>
      <c r="O50" s="89"/>
      <c r="P50" s="1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89"/>
      <c r="L51" s="89"/>
      <c r="M51" s="89"/>
      <c r="N51" s="89"/>
      <c r="O51" s="89"/>
      <c r="P51" s="1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89"/>
      <c r="L52" s="89"/>
      <c r="M52" s="89"/>
      <c r="N52" s="89"/>
      <c r="O52" s="89"/>
      <c r="P52" s="1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89"/>
      <c r="L53" s="89"/>
      <c r="M53" s="89"/>
      <c r="N53" s="89"/>
      <c r="O53" s="89"/>
      <c r="P53" s="1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89"/>
      <c r="L54" s="89"/>
      <c r="M54" s="89"/>
      <c r="N54" s="89"/>
      <c r="O54" s="89"/>
      <c r="P54" s="1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89"/>
      <c r="L55" s="89"/>
      <c r="M55" s="89"/>
      <c r="N55" s="89"/>
      <c r="O55" s="89"/>
      <c r="P55" s="1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89"/>
      <c r="L56" s="89"/>
      <c r="M56" s="89"/>
      <c r="N56" s="89"/>
      <c r="O56" s="89"/>
      <c r="P56" s="1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89"/>
      <c r="L57" s="89"/>
      <c r="M57" s="89"/>
      <c r="N57" s="89"/>
      <c r="O57" s="89"/>
      <c r="P57" s="1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89"/>
      <c r="L58" s="89"/>
      <c r="M58" s="89"/>
      <c r="N58" s="89"/>
      <c r="O58" s="89"/>
      <c r="P58" s="1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89"/>
      <c r="L59" s="89"/>
      <c r="M59" s="89"/>
      <c r="N59" s="89"/>
      <c r="O59" s="89"/>
      <c r="P59" s="1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89"/>
      <c r="L60" s="89"/>
      <c r="M60" s="89"/>
      <c r="N60" s="89"/>
      <c r="O60" s="89"/>
      <c r="P60" s="1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89"/>
      <c r="L61" s="89"/>
      <c r="M61" s="89"/>
      <c r="N61" s="89"/>
      <c r="O61" s="89"/>
      <c r="P61" s="1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89"/>
      <c r="L62" s="89"/>
      <c r="M62" s="89"/>
      <c r="N62" s="89"/>
      <c r="O62" s="89"/>
      <c r="P62" s="1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89"/>
      <c r="L63" s="89"/>
      <c r="M63" s="89"/>
      <c r="N63" s="89"/>
      <c r="O63" s="89"/>
      <c r="P63" s="1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89"/>
      <c r="L64" s="89"/>
      <c r="M64" s="89"/>
      <c r="N64" s="89"/>
      <c r="O64" s="89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89"/>
      <c r="L65" s="89"/>
      <c r="M65" s="89"/>
      <c r="N65" s="89"/>
      <c r="O65" s="89"/>
      <c r="P65" s="1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89"/>
      <c r="L66" s="89"/>
      <c r="M66" s="89"/>
      <c r="N66" s="89"/>
      <c r="O66" s="89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89"/>
      <c r="L67" s="89"/>
      <c r="M67" s="89"/>
      <c r="N67" s="89"/>
      <c r="O67" s="89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89"/>
      <c r="L68" s="89"/>
      <c r="M68" s="89"/>
      <c r="N68" s="89"/>
      <c r="O68" s="89"/>
      <c r="P68" s="16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89"/>
      <c r="L69" s="89"/>
      <c r="M69" s="89"/>
      <c r="N69" s="89"/>
      <c r="O69" s="89"/>
      <c r="P69" s="16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89"/>
      <c r="L70" s="89"/>
      <c r="M70" s="89"/>
      <c r="N70" s="89"/>
      <c r="O70" s="89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89"/>
      <c r="L71" s="89"/>
      <c r="M71" s="89"/>
      <c r="N71" s="89"/>
      <c r="O71" s="89"/>
      <c r="P71" s="16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89"/>
      <c r="L72" s="89"/>
      <c r="M72" s="89"/>
      <c r="N72" s="89"/>
      <c r="O72" s="89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89"/>
      <c r="L73" s="89"/>
      <c r="M73" s="89"/>
      <c r="N73" s="89"/>
      <c r="O73" s="89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89"/>
      <c r="L74" s="89"/>
      <c r="M74" s="89"/>
      <c r="N74" s="89"/>
      <c r="O74" s="89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89"/>
      <c r="L75" s="89"/>
      <c r="M75" s="89"/>
      <c r="N75" s="89"/>
      <c r="O75" s="89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89"/>
      <c r="L76" s="89"/>
      <c r="M76" s="89"/>
      <c r="N76" s="89"/>
      <c r="O76" s="89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89"/>
      <c r="L77" s="89"/>
      <c r="M77" s="89"/>
      <c r="N77" s="89"/>
      <c r="O77" s="89"/>
      <c r="P77" s="1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89"/>
      <c r="L78" s="89"/>
      <c r="M78" s="89"/>
      <c r="N78" s="89"/>
      <c r="O78" s="89"/>
      <c r="P78" s="16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89"/>
      <c r="L79" s="89"/>
      <c r="M79" s="89"/>
      <c r="N79" s="89"/>
      <c r="O79" s="89"/>
      <c r="P79" s="16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89"/>
      <c r="L80" s="89"/>
      <c r="M80" s="89"/>
      <c r="N80" s="89"/>
      <c r="O80" s="89"/>
      <c r="P80" s="16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89"/>
      <c r="L81" s="89"/>
      <c r="M81" s="89"/>
      <c r="N81" s="89"/>
      <c r="O81" s="89"/>
      <c r="P81" s="16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89"/>
      <c r="L82" s="89"/>
      <c r="M82" s="89"/>
      <c r="N82" s="89"/>
      <c r="O82" s="89"/>
      <c r="P82" s="1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89"/>
      <c r="L83" s="89"/>
      <c r="M83" s="89"/>
      <c r="N83" s="89"/>
      <c r="O83" s="89"/>
      <c r="P83" s="16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89"/>
      <c r="L84" s="89"/>
      <c r="M84" s="89"/>
      <c r="N84" s="89"/>
      <c r="O84" s="89"/>
      <c r="P84" s="16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89"/>
      <c r="L85" s="89"/>
      <c r="M85" s="89"/>
      <c r="N85" s="89"/>
      <c r="O85" s="89"/>
      <c r="P85" s="16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89"/>
      <c r="L86" s="89"/>
      <c r="M86" s="89"/>
      <c r="N86" s="89"/>
      <c r="O86" s="89"/>
      <c r="P86" s="16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89"/>
      <c r="L87" s="89"/>
      <c r="M87" s="89"/>
      <c r="N87" s="89"/>
      <c r="O87" s="89"/>
      <c r="P87" s="16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89"/>
      <c r="L88" s="89"/>
      <c r="M88" s="89"/>
      <c r="N88" s="89"/>
      <c r="O88" s="89"/>
      <c r="P88" s="16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</sheetData>
  <mergeCells count="10">
    <mergeCell ref="O2:Q3"/>
    <mergeCell ref="A4:A7"/>
    <mergeCell ref="B4:B7"/>
    <mergeCell ref="O4:P5"/>
    <mergeCell ref="Q4:Q7"/>
    <mergeCell ref="C5:C7"/>
    <mergeCell ref="D6:D7"/>
    <mergeCell ref="K6:K7"/>
    <mergeCell ref="O6:O7"/>
    <mergeCell ref="P6:P7"/>
  </mergeCells>
  <printOptions horizontalCentered="1" verticalCentered="1"/>
  <pageMargins left="0.3937007874015748" right="0.3937007874015748" top="0.2" bottom="2.96" header="0.41" footer="0.93"/>
  <pageSetup fitToWidth="0" horizontalDpi="400" verticalDpi="400" orientation="portrait" paperSize="9" scale="76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2006-06-13T08:02:57Z</cp:lastPrinted>
  <dcterms:created xsi:type="dcterms:W3CDTF">2002-02-01T06:52:52Z</dcterms:created>
  <dcterms:modified xsi:type="dcterms:W3CDTF">2006-06-13T08:03:55Z</dcterms:modified>
  <cp:category/>
  <cp:version/>
  <cp:contentType/>
  <cp:contentStatus/>
</cp:coreProperties>
</file>