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19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Regression_Int" localSheetId="0" hidden="1">1</definedName>
    <definedName name="\P">#REF!</definedName>
    <definedName name="_xlnm.Print_Area" localSheetId="0">'119'!$A$1:$K$54</definedName>
    <definedName name="Print_Area_MI" localSheetId="0">'119'!$A$1:$K$54</definedName>
  </definedNames>
  <calcPr fullCalcOnLoad="1"/>
</workbook>
</file>

<file path=xl/sharedStrings.xml><?xml version="1.0" encoding="utf-8"?>
<sst xmlns="http://schemas.openxmlformats.org/spreadsheetml/2006/main" count="71" uniqueCount="37">
  <si>
    <t>119. 建  設  工  事  事  業  費</t>
  </si>
  <si>
    <t>(単位 千円)</t>
  </si>
  <si>
    <t>Ａ. 工  事  種  類  別</t>
  </si>
  <si>
    <t>年度および事業</t>
  </si>
  <si>
    <t>総  額</t>
  </si>
  <si>
    <t>国  庫  補  助  事  業  費</t>
  </si>
  <si>
    <t>地  方  単  独  事  業  費</t>
  </si>
  <si>
    <t>新設改良</t>
  </si>
  <si>
    <t>維持補修</t>
  </si>
  <si>
    <t>災害復旧</t>
  </si>
  <si>
    <t>災害関連</t>
  </si>
  <si>
    <t>河      川</t>
  </si>
  <si>
    <t>河川総合開発</t>
  </si>
  <si>
    <t>砂防</t>
  </si>
  <si>
    <t>海岸</t>
  </si>
  <si>
    <t>急傾斜地崩壊対策</t>
  </si>
  <si>
    <t>国      道</t>
  </si>
  <si>
    <t>地  方  道</t>
  </si>
  <si>
    <t>土地区画整理</t>
  </si>
  <si>
    <t>街路</t>
  </si>
  <si>
    <t>市街地再開発</t>
  </si>
  <si>
    <t>都 市 公 園</t>
  </si>
  <si>
    <t>下  水  道</t>
  </si>
  <si>
    <t>下水道終末処理施設</t>
  </si>
  <si>
    <t>その他の都市施設</t>
  </si>
  <si>
    <t>公営住宅</t>
  </si>
  <si>
    <t>特定賃貸住宅</t>
  </si>
  <si>
    <t>資料:県監理課</t>
  </si>
  <si>
    <t>Ｂ. 事  業  費  出  所  別</t>
  </si>
  <si>
    <t>国支出</t>
  </si>
  <si>
    <t>県支出</t>
  </si>
  <si>
    <t>市町村支出</t>
  </si>
  <si>
    <t>その他支出</t>
  </si>
  <si>
    <t xml:space="preserve">  注)｢国土交通省所管建設事業費等実績調査」による。市町村分及び国土交通省直轄事業費を含まない．</t>
  </si>
  <si>
    <t>平成12年度</t>
  </si>
  <si>
    <t>13</t>
  </si>
  <si>
    <t>14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</si>
</sst>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  <numFmt numFmtId="195" formatCode="0_);[Red]\(0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7"/>
      <name val="ＭＳ 明朝"/>
      <family val="1"/>
    </font>
    <font>
      <sz val="10"/>
      <color indexed="17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52">
    <xf numFmtId="0" fontId="0" fillId="0" borderId="0" xfId="0" applyAlignment="1">
      <alignment/>
    </xf>
    <xf numFmtId="41" fontId="5" fillId="0" borderId="0" xfId="20" applyNumberFormat="1" applyFont="1" applyAlignment="1" applyProtection="1">
      <alignment horizontal="centerContinuous"/>
      <protection/>
    </xf>
    <xf numFmtId="182" fontId="5" fillId="0" borderId="0" xfId="20" applyNumberFormat="1" applyFont="1" applyAlignment="1">
      <alignment horizontal="centerContinuous"/>
      <protection/>
    </xf>
    <xf numFmtId="182" fontId="0" fillId="0" borderId="0" xfId="20" applyNumberFormat="1" applyFont="1" applyAlignment="1">
      <alignment horizontal="centerContinuous"/>
      <protection/>
    </xf>
    <xf numFmtId="182" fontId="0" fillId="0" borderId="0" xfId="0" applyNumberFormat="1" applyAlignment="1">
      <alignment horizontal="centerContinuous"/>
    </xf>
    <xf numFmtId="41" fontId="0" fillId="0" borderId="0" xfId="20" applyNumberFormat="1" applyFont="1" applyAlignment="1">
      <alignment/>
      <protection/>
    </xf>
    <xf numFmtId="41" fontId="0" fillId="0" borderId="1" xfId="20" applyNumberFormat="1" applyFont="1" applyBorder="1" applyAlignment="1" applyProtection="1">
      <alignment/>
      <protection/>
    </xf>
    <xf numFmtId="182" fontId="0" fillId="0" borderId="1" xfId="20" applyNumberFormat="1" applyFont="1" applyBorder="1" applyAlignment="1">
      <alignment/>
      <protection/>
    </xf>
    <xf numFmtId="182" fontId="6" fillId="0" borderId="1" xfId="20" applyNumberFormat="1" applyFont="1" applyBorder="1" applyAlignment="1" applyProtection="1">
      <alignment horizontal="centerContinuous"/>
      <protection/>
    </xf>
    <xf numFmtId="182" fontId="0" fillId="0" borderId="1" xfId="20" applyNumberFormat="1" applyFont="1" applyBorder="1" applyAlignment="1">
      <alignment horizontal="centerContinuous"/>
      <protection/>
    </xf>
    <xf numFmtId="41" fontId="7" fillId="0" borderId="0" xfId="20" applyNumberFormat="1" applyFont="1" applyAlignment="1" applyProtection="1">
      <alignment horizontal="center" vertical="center"/>
      <protection/>
    </xf>
    <xf numFmtId="182" fontId="7" fillId="0" borderId="2" xfId="20" applyNumberFormat="1" applyFont="1" applyBorder="1" applyAlignment="1" applyProtection="1">
      <alignment horizontal="center" vertical="center"/>
      <protection/>
    </xf>
    <xf numFmtId="182" fontId="7" fillId="0" borderId="3" xfId="20" applyNumberFormat="1" applyFont="1" applyBorder="1" applyAlignment="1" applyProtection="1">
      <alignment horizontal="centerContinuous" vertical="center"/>
      <protection/>
    </xf>
    <xf numFmtId="182" fontId="7" fillId="0" borderId="4" xfId="20" applyNumberFormat="1" applyFont="1" applyBorder="1" applyAlignment="1">
      <alignment horizontal="centerContinuous" vertical="center"/>
      <protection/>
    </xf>
    <xf numFmtId="41" fontId="7" fillId="0" borderId="0" xfId="20" applyNumberFormat="1" applyFont="1" applyAlignment="1">
      <alignment vertical="center"/>
      <protection/>
    </xf>
    <xf numFmtId="41" fontId="7" fillId="0" borderId="4" xfId="20" applyNumberFormat="1" applyFont="1" applyBorder="1" applyAlignment="1">
      <alignment vertical="center"/>
      <protection/>
    </xf>
    <xf numFmtId="182" fontId="7" fillId="0" borderId="3" xfId="20" applyNumberFormat="1" applyFont="1" applyBorder="1" applyAlignment="1" applyProtection="1">
      <alignment horizontal="center" vertical="center"/>
      <protection/>
    </xf>
    <xf numFmtId="0" fontId="0" fillId="0" borderId="0" xfId="20" applyNumberFormat="1" applyFont="1" applyAlignment="1" applyProtection="1">
      <alignment horizontal="distributed"/>
      <protection/>
    </xf>
    <xf numFmtId="182" fontId="0" fillId="0" borderId="2" xfId="20" applyNumberFormat="1" applyFont="1" applyBorder="1" applyAlignment="1" applyProtection="1">
      <alignment/>
      <protection/>
    </xf>
    <xf numFmtId="182" fontId="0" fillId="0" borderId="0" xfId="20" applyNumberFormat="1" applyFont="1" applyAlignment="1" applyProtection="1">
      <alignment/>
      <protection/>
    </xf>
    <xf numFmtId="41" fontId="0" fillId="0" borderId="0" xfId="20" applyNumberFormat="1" applyFont="1" applyAlignment="1" applyProtection="1">
      <alignment/>
      <protection/>
    </xf>
    <xf numFmtId="0" fontId="0" fillId="0" borderId="0" xfId="20" applyNumberFormat="1" applyFont="1" applyAlignment="1">
      <alignment horizontal="distributed"/>
      <protection/>
    </xf>
    <xf numFmtId="41" fontId="8" fillId="0" borderId="0" xfId="20" applyNumberFormat="1" applyFont="1" applyAlignment="1" applyProtection="1">
      <alignment/>
      <protection/>
    </xf>
    <xf numFmtId="41" fontId="8" fillId="0" borderId="0" xfId="20" applyNumberFormat="1" applyFont="1" applyAlignment="1">
      <alignment/>
      <protection/>
    </xf>
    <xf numFmtId="0" fontId="0" fillId="0" borderId="4" xfId="20" applyNumberFormat="1" applyFont="1" applyBorder="1" applyAlignment="1" applyProtection="1">
      <alignment horizontal="distributed"/>
      <protection/>
    </xf>
    <xf numFmtId="182" fontId="0" fillId="0" borderId="1" xfId="20" applyNumberFormat="1" applyFont="1" applyBorder="1" applyAlignment="1" applyProtection="1">
      <alignment/>
      <protection/>
    </xf>
    <xf numFmtId="182" fontId="0" fillId="0" borderId="1" xfId="20" applyNumberFormat="1" applyFont="1" applyBorder="1" applyAlignment="1" applyProtection="1">
      <alignment horizontal="centerContinuous"/>
      <protection/>
    </xf>
    <xf numFmtId="41" fontId="7" fillId="0" borderId="0" xfId="20" applyNumberFormat="1" applyFont="1" applyAlignment="1" applyProtection="1">
      <alignment vertical="center"/>
      <protection/>
    </xf>
    <xf numFmtId="182" fontId="7" fillId="0" borderId="3" xfId="20" applyNumberFormat="1" applyFont="1" applyBorder="1" applyAlignment="1" applyProtection="1">
      <alignment vertical="center"/>
      <protection/>
    </xf>
    <xf numFmtId="41" fontId="0" fillId="0" borderId="0" xfId="20" applyNumberFormat="1" applyFont="1" applyBorder="1" applyAlignment="1" applyProtection="1">
      <alignment/>
      <protection/>
    </xf>
    <xf numFmtId="182" fontId="0" fillId="0" borderId="0" xfId="20" applyNumberFormat="1" applyFont="1" applyAlignment="1">
      <alignment/>
      <protection/>
    </xf>
    <xf numFmtId="37" fontId="0" fillId="0" borderId="0" xfId="0" applyNumberFormat="1" applyFont="1" applyBorder="1" applyAlignment="1" applyProtection="1">
      <alignment vertical="center"/>
      <protection/>
    </xf>
    <xf numFmtId="182" fontId="0" fillId="0" borderId="0" xfId="20" applyNumberFormat="1" applyFont="1" applyBorder="1" applyAlignment="1" applyProtection="1">
      <alignment/>
      <protection/>
    </xf>
    <xf numFmtId="182" fontId="7" fillId="0" borderId="5" xfId="20" applyNumberFormat="1" applyFont="1" applyBorder="1" applyAlignment="1" applyProtection="1">
      <alignment horizontal="center" vertical="center"/>
      <protection/>
    </xf>
    <xf numFmtId="37" fontId="8" fillId="0" borderId="2" xfId="0" applyNumberFormat="1" applyFont="1" applyFill="1" applyBorder="1" applyAlignment="1" applyProtection="1">
      <alignment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37" fontId="0" fillId="0" borderId="2" xfId="0" applyNumberFormat="1" applyFont="1" applyBorder="1" applyAlignment="1" applyProtection="1">
      <alignment vertical="center"/>
      <protection/>
    </xf>
    <xf numFmtId="37" fontId="0" fillId="0" borderId="6" xfId="0" applyNumberFormat="1" applyFont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2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3" xfId="0" applyNumberFormat="1" applyBorder="1" applyAlignment="1" applyProtection="1">
      <alignment/>
      <protection/>
    </xf>
    <xf numFmtId="37" fontId="0" fillId="0" borderId="4" xfId="0" applyNumberFormat="1" applyBorder="1" applyAlignment="1" applyProtection="1">
      <alignment/>
      <protection/>
    </xf>
    <xf numFmtId="195" fontId="0" fillId="0" borderId="2" xfId="20" applyNumberFormat="1" applyFont="1" applyBorder="1" applyAlignment="1" applyProtection="1">
      <alignment/>
      <protection/>
    </xf>
    <xf numFmtId="195" fontId="0" fillId="0" borderId="0" xfId="20" applyNumberFormat="1" applyFont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4" xfId="0" applyNumberFormat="1" applyFont="1" applyBorder="1" applyAlignment="1" applyProtection="1">
      <alignment/>
      <protection/>
    </xf>
    <xf numFmtId="177" fontId="9" fillId="0" borderId="0" xfId="0" applyNumberFormat="1" applyFont="1" applyAlignment="1" applyProtection="1">
      <alignment horizontal="distributed"/>
      <protection locked="0"/>
    </xf>
    <xf numFmtId="177" fontId="9" fillId="0" borderId="0" xfId="0" applyNumberFormat="1" applyFont="1" applyAlignment="1" applyProtection="1" quotePrefix="1">
      <alignment horizontal="center"/>
      <protection locked="0"/>
    </xf>
    <xf numFmtId="177" fontId="10" fillId="0" borderId="0" xfId="0" applyNumberFormat="1" applyFont="1" applyAlignment="1" applyProtection="1" quotePrefix="1">
      <alignment horizontal="center"/>
      <protection locked="0"/>
    </xf>
    <xf numFmtId="182" fontId="7" fillId="0" borderId="7" xfId="20" applyNumberFormat="1" applyFont="1" applyBorder="1" applyAlignment="1" applyProtection="1">
      <alignment horizontal="center" vertical="center"/>
      <protection/>
    </xf>
    <xf numFmtId="182" fontId="7" fillId="0" borderId="8" xfId="20" applyNumberFormat="1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統計年鑑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4"/>
  <sheetViews>
    <sheetView tabSelected="1" zoomScaleSheetLayoutView="75" workbookViewId="0" topLeftCell="A1">
      <selection activeCell="B1" sqref="B1"/>
    </sheetView>
  </sheetViews>
  <sheetFormatPr defaultColWidth="11.875" defaultRowHeight="12" customHeight="1"/>
  <cols>
    <col min="1" max="1" width="21.75390625" style="5" customWidth="1"/>
    <col min="2" max="2" width="17.25390625" style="30" bestFit="1" customWidth="1"/>
    <col min="3" max="5" width="15.875" style="30" bestFit="1" customWidth="1"/>
    <col min="6" max="6" width="13.875" style="30" customWidth="1"/>
    <col min="7" max="7" width="12.875" style="30" customWidth="1"/>
    <col min="8" max="8" width="15.75390625" style="30" customWidth="1"/>
    <col min="9" max="9" width="15.875" style="30" bestFit="1" customWidth="1"/>
    <col min="10" max="10" width="14.25390625" style="30" customWidth="1"/>
    <col min="11" max="11" width="11.375" style="30" customWidth="1"/>
    <col min="12" max="16384" width="11.875" style="5" customWidth="1"/>
  </cols>
  <sheetData>
    <row r="1" spans="1:11" ht="21.75" customHeight="1">
      <c r="A1" s="1" t="s">
        <v>0</v>
      </c>
      <c r="B1" s="2"/>
      <c r="C1" s="3"/>
      <c r="D1" s="4"/>
      <c r="E1" s="3"/>
      <c r="F1" s="3"/>
      <c r="G1" s="3"/>
      <c r="H1" s="3"/>
      <c r="I1" s="3"/>
      <c r="J1" s="3"/>
      <c r="K1" s="3"/>
    </row>
    <row r="2" spans="1:11" ht="18" customHeight="1" thickBot="1">
      <c r="A2" s="6" t="s">
        <v>1</v>
      </c>
      <c r="B2" s="7"/>
      <c r="C2" s="8" t="s">
        <v>2</v>
      </c>
      <c r="D2" s="9"/>
      <c r="E2" s="9"/>
      <c r="F2" s="9"/>
      <c r="G2" s="9"/>
      <c r="H2" s="9"/>
      <c r="I2" s="7"/>
      <c r="J2" s="7"/>
      <c r="K2" s="7"/>
    </row>
    <row r="3" spans="1:11" s="14" customFormat="1" ht="18" customHeight="1" thickTop="1">
      <c r="A3" s="10" t="s">
        <v>3</v>
      </c>
      <c r="B3" s="50" t="s">
        <v>4</v>
      </c>
      <c r="C3" s="12" t="s">
        <v>5</v>
      </c>
      <c r="D3" s="13"/>
      <c r="E3" s="13"/>
      <c r="F3" s="13"/>
      <c r="G3" s="13"/>
      <c r="H3" s="12" t="s">
        <v>6</v>
      </c>
      <c r="I3" s="13"/>
      <c r="J3" s="13"/>
      <c r="K3" s="13"/>
    </row>
    <row r="4" spans="1:11" s="14" customFormat="1" ht="18" customHeight="1">
      <c r="A4" s="15"/>
      <c r="B4" s="51"/>
      <c r="C4" s="33" t="s">
        <v>4</v>
      </c>
      <c r="D4" s="16" t="s">
        <v>7</v>
      </c>
      <c r="E4" s="16" t="s">
        <v>8</v>
      </c>
      <c r="F4" s="16" t="s">
        <v>9</v>
      </c>
      <c r="G4" s="16" t="s">
        <v>10</v>
      </c>
      <c r="H4" s="33" t="s">
        <v>4</v>
      </c>
      <c r="I4" s="16" t="s">
        <v>7</v>
      </c>
      <c r="J4" s="16" t="s">
        <v>8</v>
      </c>
      <c r="K4" s="16" t="s">
        <v>9</v>
      </c>
    </row>
    <row r="5" spans="1:14" ht="18" customHeight="1">
      <c r="A5" s="47" t="s">
        <v>34</v>
      </c>
      <c r="B5" s="36">
        <v>129005978</v>
      </c>
      <c r="C5" s="31">
        <v>78166315</v>
      </c>
      <c r="D5" s="31">
        <v>71639321</v>
      </c>
      <c r="E5" s="31">
        <v>1214894</v>
      </c>
      <c r="F5" s="31">
        <v>3919413</v>
      </c>
      <c r="G5" s="31">
        <v>1392687</v>
      </c>
      <c r="H5" s="31">
        <v>50839663</v>
      </c>
      <c r="I5" s="31">
        <v>43252702</v>
      </c>
      <c r="J5" s="31">
        <v>7409489</v>
      </c>
      <c r="K5" s="37">
        <v>177472</v>
      </c>
      <c r="L5" s="20"/>
      <c r="M5" s="20"/>
      <c r="N5" s="20"/>
    </row>
    <row r="6" spans="1:14" ht="18" customHeight="1">
      <c r="A6" s="48" t="s">
        <v>35</v>
      </c>
      <c r="B6" s="36">
        <v>108839483</v>
      </c>
      <c r="C6" s="31">
        <v>68465773</v>
      </c>
      <c r="D6" s="31">
        <v>63533380</v>
      </c>
      <c r="E6" s="31">
        <v>1437568</v>
      </c>
      <c r="F6" s="31">
        <v>2830345</v>
      </c>
      <c r="G6" s="31">
        <v>664480</v>
      </c>
      <c r="H6" s="31">
        <v>40373710</v>
      </c>
      <c r="I6" s="31">
        <v>33045798</v>
      </c>
      <c r="J6" s="31">
        <v>7101041</v>
      </c>
      <c r="K6" s="31">
        <v>226871</v>
      </c>
      <c r="L6" s="20"/>
      <c r="M6" s="20"/>
      <c r="N6" s="20"/>
    </row>
    <row r="7" spans="1:14" ht="18" customHeight="1">
      <c r="A7" s="21"/>
      <c r="B7" s="18"/>
      <c r="C7" s="32"/>
      <c r="D7" s="19"/>
      <c r="E7" s="19"/>
      <c r="F7" s="19"/>
      <c r="G7" s="19"/>
      <c r="H7" s="32"/>
      <c r="I7" s="19"/>
      <c r="J7" s="19"/>
      <c r="K7" s="32"/>
      <c r="L7" s="20"/>
      <c r="M7" s="20"/>
      <c r="N7" s="20"/>
    </row>
    <row r="8" spans="1:14" s="23" customFormat="1" ht="18" customHeight="1">
      <c r="A8" s="49" t="s">
        <v>36</v>
      </c>
      <c r="B8" s="34">
        <f>C8+H8</f>
        <v>105972025</v>
      </c>
      <c r="C8" s="35">
        <f>SUM(D8:G8)</f>
        <v>68141130</v>
      </c>
      <c r="D8" s="35">
        <f>SUM(D10:D25)</f>
        <v>62696841</v>
      </c>
      <c r="E8" s="35">
        <f>SUM(E10:E25)</f>
        <v>2227417</v>
      </c>
      <c r="F8" s="35">
        <f>SUM(F10:F25)</f>
        <v>1834706</v>
      </c>
      <c r="G8" s="35">
        <f>SUM(G10:G25)</f>
        <v>1382166</v>
      </c>
      <c r="H8" s="35">
        <f>SUM(I8:K8)</f>
        <v>37830895</v>
      </c>
      <c r="I8" s="35">
        <f>SUM(I10:I25)</f>
        <v>30664834</v>
      </c>
      <c r="J8" s="35">
        <f>SUM(J10:J25)</f>
        <v>7071061</v>
      </c>
      <c r="K8" s="35">
        <f>SUM(K10:K25)</f>
        <v>95000</v>
      </c>
      <c r="L8" s="22"/>
      <c r="M8" s="22"/>
      <c r="N8" s="22"/>
    </row>
    <row r="9" spans="1:14" ht="18" customHeight="1">
      <c r="A9" s="21"/>
      <c r="B9" s="18"/>
      <c r="C9" s="19"/>
      <c r="D9" s="19"/>
      <c r="E9" s="19"/>
      <c r="F9" s="19"/>
      <c r="G9" s="19"/>
      <c r="H9" s="32"/>
      <c r="I9" s="19"/>
      <c r="J9" s="19"/>
      <c r="K9" s="32"/>
      <c r="L9" s="20"/>
      <c r="M9" s="20"/>
      <c r="N9" s="20"/>
    </row>
    <row r="10" spans="1:14" ht="18" customHeight="1">
      <c r="A10" s="17" t="s">
        <v>11</v>
      </c>
      <c r="B10" s="18">
        <f aca="true" t="shared" si="0" ref="B10:B24">C10+H10</f>
        <v>8670111</v>
      </c>
      <c r="C10" s="19">
        <f aca="true" t="shared" si="1" ref="C10:C24">SUM(D10:G10)</f>
        <v>6638535</v>
      </c>
      <c r="D10" s="40">
        <v>5045070</v>
      </c>
      <c r="E10" s="40">
        <v>511438</v>
      </c>
      <c r="F10" s="40">
        <v>1040851</v>
      </c>
      <c r="G10" s="40">
        <v>41176</v>
      </c>
      <c r="H10" s="29">
        <f aca="true" t="shared" si="2" ref="H10:H24">SUM(I10:K10)</f>
        <v>2031576</v>
      </c>
      <c r="I10" s="40">
        <v>1881277</v>
      </c>
      <c r="J10" s="40">
        <v>105546</v>
      </c>
      <c r="K10" s="40">
        <v>44753</v>
      </c>
      <c r="L10" s="20"/>
      <c r="M10" s="20"/>
      <c r="N10" s="20"/>
    </row>
    <row r="11" spans="1:14" ht="18" customHeight="1">
      <c r="A11" s="17" t="s">
        <v>12</v>
      </c>
      <c r="B11" s="18">
        <f t="shared" si="0"/>
        <v>2315205</v>
      </c>
      <c r="C11" s="19">
        <f t="shared" si="1"/>
        <v>2315205</v>
      </c>
      <c r="D11" s="40">
        <v>2175900</v>
      </c>
      <c r="E11" s="40">
        <v>139305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20"/>
      <c r="M11" s="20"/>
      <c r="N11" s="20"/>
    </row>
    <row r="12" spans="1:14" ht="18" customHeight="1">
      <c r="A12" s="17" t="s">
        <v>13</v>
      </c>
      <c r="B12" s="18">
        <f t="shared" si="0"/>
        <v>8396838</v>
      </c>
      <c r="C12" s="19">
        <f t="shared" si="1"/>
        <v>7646796</v>
      </c>
      <c r="D12" s="40">
        <v>6069424</v>
      </c>
      <c r="E12" s="40">
        <v>0</v>
      </c>
      <c r="F12" s="40">
        <v>288042</v>
      </c>
      <c r="G12" s="40">
        <v>1289330</v>
      </c>
      <c r="H12" s="32">
        <f t="shared" si="2"/>
        <v>750042</v>
      </c>
      <c r="I12" s="40">
        <v>712769</v>
      </c>
      <c r="J12" s="40">
        <v>19608</v>
      </c>
      <c r="K12" s="40">
        <v>17665</v>
      </c>
      <c r="L12" s="20"/>
      <c r="M12" s="20"/>
      <c r="N12" s="20"/>
    </row>
    <row r="13" spans="1:14" ht="18" customHeight="1">
      <c r="A13" s="17" t="s">
        <v>14</v>
      </c>
      <c r="B13" s="18">
        <f t="shared" si="0"/>
        <v>734920</v>
      </c>
      <c r="C13" s="19">
        <f t="shared" si="1"/>
        <v>734920</v>
      </c>
      <c r="D13" s="40">
        <v>734920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20"/>
      <c r="M13" s="20"/>
      <c r="N13" s="20"/>
    </row>
    <row r="14" spans="1:14" ht="18" customHeight="1">
      <c r="A14" s="17" t="s">
        <v>15</v>
      </c>
      <c r="B14" s="18">
        <f t="shared" si="0"/>
        <v>3686540</v>
      </c>
      <c r="C14" s="19">
        <f t="shared" si="1"/>
        <v>3277142</v>
      </c>
      <c r="D14" s="40">
        <v>3225482</v>
      </c>
      <c r="E14" s="40">
        <v>0</v>
      </c>
      <c r="F14" s="40">
        <v>0</v>
      </c>
      <c r="G14" s="40">
        <v>51660</v>
      </c>
      <c r="H14" s="32">
        <f t="shared" si="2"/>
        <v>409398</v>
      </c>
      <c r="I14" s="40">
        <v>409398</v>
      </c>
      <c r="J14" s="40">
        <v>0</v>
      </c>
      <c r="K14" s="40">
        <v>0</v>
      </c>
      <c r="L14" s="20"/>
      <c r="M14" s="20"/>
      <c r="N14" s="20"/>
    </row>
    <row r="15" spans="1:14" ht="18" customHeight="1">
      <c r="A15" s="17" t="s">
        <v>16</v>
      </c>
      <c r="B15" s="18">
        <f t="shared" si="0"/>
        <v>21706805</v>
      </c>
      <c r="C15" s="19">
        <f t="shared" si="1"/>
        <v>17603647</v>
      </c>
      <c r="D15" s="40">
        <v>16460624</v>
      </c>
      <c r="E15" s="40">
        <v>1063856</v>
      </c>
      <c r="F15" s="40">
        <v>79167</v>
      </c>
      <c r="G15" s="40">
        <v>0</v>
      </c>
      <c r="H15" s="32">
        <f t="shared" si="2"/>
        <v>4103158</v>
      </c>
      <c r="I15" s="40">
        <v>2048974</v>
      </c>
      <c r="J15" s="40">
        <v>2049607</v>
      </c>
      <c r="K15" s="40">
        <v>4577</v>
      </c>
      <c r="L15" s="20"/>
      <c r="M15" s="20"/>
      <c r="N15" s="20"/>
    </row>
    <row r="16" spans="1:14" ht="18" customHeight="1">
      <c r="A16" s="17" t="s">
        <v>17</v>
      </c>
      <c r="B16" s="18">
        <f t="shared" si="0"/>
        <v>44675729</v>
      </c>
      <c r="C16" s="19">
        <f t="shared" si="1"/>
        <v>18106997</v>
      </c>
      <c r="D16" s="40">
        <v>17174619</v>
      </c>
      <c r="E16" s="40">
        <v>512818</v>
      </c>
      <c r="F16" s="40">
        <v>419560</v>
      </c>
      <c r="G16" s="40">
        <v>0</v>
      </c>
      <c r="H16" s="32">
        <f t="shared" si="2"/>
        <v>26568732</v>
      </c>
      <c r="I16" s="40">
        <v>22412200</v>
      </c>
      <c r="J16" s="40">
        <v>4128527</v>
      </c>
      <c r="K16" s="40">
        <v>28005</v>
      </c>
      <c r="L16" s="20"/>
      <c r="M16" s="20"/>
      <c r="N16" s="20"/>
    </row>
    <row r="17" spans="1:14" ht="18" customHeight="1">
      <c r="A17" s="17" t="s">
        <v>18</v>
      </c>
      <c r="B17" s="18">
        <f t="shared" si="0"/>
        <v>4309</v>
      </c>
      <c r="C17" s="19">
        <f t="shared" si="1"/>
        <v>4309</v>
      </c>
      <c r="D17" s="40">
        <v>4309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20"/>
      <c r="M17" s="20"/>
      <c r="N17" s="20"/>
    </row>
    <row r="18" spans="1:14" ht="18" customHeight="1">
      <c r="A18" s="17" t="s">
        <v>19</v>
      </c>
      <c r="B18" s="18">
        <f t="shared" si="0"/>
        <v>10738127</v>
      </c>
      <c r="C18" s="19">
        <f t="shared" si="1"/>
        <v>8753231</v>
      </c>
      <c r="D18" s="40">
        <v>8753231</v>
      </c>
      <c r="E18" s="40">
        <v>0</v>
      </c>
      <c r="F18" s="40">
        <v>0</v>
      </c>
      <c r="G18" s="40">
        <v>0</v>
      </c>
      <c r="H18" s="32">
        <f t="shared" si="2"/>
        <v>1984896</v>
      </c>
      <c r="I18" s="40">
        <v>1979996</v>
      </c>
      <c r="J18" s="40">
        <v>4900</v>
      </c>
      <c r="K18" s="40">
        <v>0</v>
      </c>
      <c r="L18" s="20"/>
      <c r="M18" s="20"/>
      <c r="N18" s="20"/>
    </row>
    <row r="19" spans="1:14" ht="18" customHeight="1">
      <c r="A19" s="17" t="s">
        <v>20</v>
      </c>
      <c r="B19" s="43">
        <f t="shared" si="0"/>
        <v>0</v>
      </c>
      <c r="C19" s="44">
        <f t="shared" si="1"/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20"/>
      <c r="M19" s="20"/>
      <c r="N19" s="20"/>
    </row>
    <row r="20" spans="1:14" ht="18" customHeight="1">
      <c r="A20" s="17" t="s">
        <v>21</v>
      </c>
      <c r="B20" s="18">
        <f t="shared" si="0"/>
        <v>1920290</v>
      </c>
      <c r="C20" s="19">
        <f t="shared" si="1"/>
        <v>542605</v>
      </c>
      <c r="D20" s="40">
        <v>535519</v>
      </c>
      <c r="E20" s="40">
        <v>0</v>
      </c>
      <c r="F20" s="40">
        <v>7086</v>
      </c>
      <c r="G20" s="40">
        <v>0</v>
      </c>
      <c r="H20" s="32">
        <f t="shared" si="2"/>
        <v>1377685</v>
      </c>
      <c r="I20" s="40">
        <v>1164050</v>
      </c>
      <c r="J20" s="40">
        <v>213635</v>
      </c>
      <c r="K20" s="40">
        <v>0</v>
      </c>
      <c r="L20" s="20"/>
      <c r="M20" s="20"/>
      <c r="N20" s="20"/>
    </row>
    <row r="21" spans="1:14" ht="18" customHeight="1">
      <c r="A21" s="17" t="s">
        <v>22</v>
      </c>
      <c r="B21" s="18">
        <f t="shared" si="0"/>
        <v>410697</v>
      </c>
      <c r="C21" s="19">
        <f t="shared" si="1"/>
        <v>410697</v>
      </c>
      <c r="D21" s="40">
        <v>410697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20"/>
      <c r="M21" s="20"/>
      <c r="N21" s="20"/>
    </row>
    <row r="22" spans="1:14" ht="18" customHeight="1">
      <c r="A22" s="17" t="s">
        <v>23</v>
      </c>
      <c r="B22" s="18">
        <f t="shared" si="0"/>
        <v>259700</v>
      </c>
      <c r="C22" s="19">
        <f t="shared" si="1"/>
        <v>259700</v>
      </c>
      <c r="D22" s="40">
        <v>259700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20"/>
      <c r="M22" s="20"/>
      <c r="N22" s="20"/>
    </row>
    <row r="23" spans="1:14" ht="18" customHeight="1">
      <c r="A23" s="17" t="s">
        <v>24</v>
      </c>
      <c r="B23" s="39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20"/>
      <c r="M23" s="20"/>
      <c r="N23" s="20"/>
    </row>
    <row r="24" spans="1:14" ht="18" customHeight="1">
      <c r="A24" s="17" t="s">
        <v>25</v>
      </c>
      <c r="B24" s="18">
        <f t="shared" si="0"/>
        <v>2452754</v>
      </c>
      <c r="C24" s="19">
        <f t="shared" si="1"/>
        <v>1847346</v>
      </c>
      <c r="D24" s="40">
        <v>1847346</v>
      </c>
      <c r="E24" s="40">
        <v>0</v>
      </c>
      <c r="F24" s="40">
        <v>0</v>
      </c>
      <c r="G24" s="40">
        <v>0</v>
      </c>
      <c r="H24" s="32">
        <f t="shared" si="2"/>
        <v>605408</v>
      </c>
      <c r="I24" s="40">
        <v>56170</v>
      </c>
      <c r="J24" s="40">
        <v>549238</v>
      </c>
      <c r="K24" s="40">
        <v>0</v>
      </c>
      <c r="L24" s="20"/>
      <c r="M24" s="20"/>
      <c r="N24" s="20"/>
    </row>
    <row r="25" spans="1:14" ht="18" customHeight="1">
      <c r="A25" s="24" t="s">
        <v>26</v>
      </c>
      <c r="B25" s="41">
        <v>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20"/>
      <c r="M25" s="20"/>
      <c r="N25" s="20"/>
    </row>
    <row r="26" spans="1:14" ht="16.5" customHeight="1">
      <c r="A26" s="2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20"/>
      <c r="M26" s="20"/>
      <c r="N26" s="20"/>
    </row>
    <row r="27" spans="2:14" ht="12" customHeight="1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20"/>
    </row>
    <row r="28" spans="2:14" ht="45" customHeight="1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20"/>
      <c r="M28" s="20"/>
      <c r="N28" s="20"/>
    </row>
    <row r="29" spans="1:14" ht="18" customHeight="1" thickBot="1">
      <c r="A29" s="6" t="s">
        <v>1</v>
      </c>
      <c r="B29" s="25"/>
      <c r="C29" s="8" t="s">
        <v>28</v>
      </c>
      <c r="D29" s="26"/>
      <c r="E29" s="26"/>
      <c r="F29" s="26"/>
      <c r="G29" s="26"/>
      <c r="H29" s="26"/>
      <c r="I29" s="25"/>
      <c r="J29" s="25"/>
      <c r="K29" s="25"/>
      <c r="L29" s="20"/>
      <c r="M29" s="20"/>
      <c r="N29" s="20"/>
    </row>
    <row r="30" spans="1:14" s="14" customFormat="1" ht="18" customHeight="1" thickTop="1">
      <c r="A30" s="10" t="s">
        <v>3</v>
      </c>
      <c r="B30" s="11" t="s">
        <v>4</v>
      </c>
      <c r="C30" s="12" t="s">
        <v>5</v>
      </c>
      <c r="D30" s="13"/>
      <c r="E30" s="13"/>
      <c r="F30" s="13"/>
      <c r="G30" s="13"/>
      <c r="H30" s="12" t="s">
        <v>6</v>
      </c>
      <c r="I30" s="13"/>
      <c r="J30" s="13"/>
      <c r="K30" s="13"/>
      <c r="L30" s="27"/>
      <c r="M30" s="27"/>
      <c r="N30" s="27"/>
    </row>
    <row r="31" spans="1:14" s="14" customFormat="1" ht="18" customHeight="1">
      <c r="A31" s="15"/>
      <c r="B31" s="28"/>
      <c r="C31" s="16" t="s">
        <v>4</v>
      </c>
      <c r="D31" s="16" t="s">
        <v>29</v>
      </c>
      <c r="E31" s="16" t="s">
        <v>30</v>
      </c>
      <c r="F31" s="16" t="s">
        <v>31</v>
      </c>
      <c r="G31" s="16" t="s">
        <v>32</v>
      </c>
      <c r="H31" s="16" t="s">
        <v>4</v>
      </c>
      <c r="I31" s="16" t="s">
        <v>30</v>
      </c>
      <c r="J31" s="16" t="s">
        <v>31</v>
      </c>
      <c r="K31" s="16" t="s">
        <v>32</v>
      </c>
      <c r="L31" s="27"/>
      <c r="M31" s="27"/>
      <c r="N31" s="27"/>
    </row>
    <row r="32" spans="1:14" ht="18" customHeight="1">
      <c r="A32" s="47" t="s">
        <v>34</v>
      </c>
      <c r="B32" s="18">
        <v>129005978</v>
      </c>
      <c r="C32" s="19">
        <v>78166315</v>
      </c>
      <c r="D32" s="31">
        <v>40344990</v>
      </c>
      <c r="E32" s="31">
        <v>35056769</v>
      </c>
      <c r="F32" s="31">
        <v>2764556</v>
      </c>
      <c r="G32" s="38">
        <f>SUM(G34:G49)</f>
        <v>0</v>
      </c>
      <c r="H32" s="19">
        <v>50839663</v>
      </c>
      <c r="I32" s="31">
        <v>46561214</v>
      </c>
      <c r="J32" s="31">
        <v>4213048</v>
      </c>
      <c r="K32" s="37">
        <v>65401</v>
      </c>
      <c r="L32" s="20"/>
      <c r="M32" s="20"/>
      <c r="N32" s="20"/>
    </row>
    <row r="33" spans="1:14" ht="18" customHeight="1">
      <c r="A33" s="48" t="s">
        <v>35</v>
      </c>
      <c r="B33" s="18">
        <v>108839483</v>
      </c>
      <c r="C33" s="19">
        <v>68465773</v>
      </c>
      <c r="D33" s="31">
        <v>35336158</v>
      </c>
      <c r="E33" s="31">
        <v>30800257</v>
      </c>
      <c r="F33" s="31">
        <v>2329358</v>
      </c>
      <c r="G33" s="38">
        <v>0</v>
      </c>
      <c r="H33" s="19">
        <v>40373710</v>
      </c>
      <c r="I33" s="31">
        <v>36974441</v>
      </c>
      <c r="J33" s="31">
        <v>3339069</v>
      </c>
      <c r="K33" s="31">
        <v>60200</v>
      </c>
      <c r="L33" s="20"/>
      <c r="M33" s="20"/>
      <c r="N33" s="20"/>
    </row>
    <row r="34" spans="1:14" ht="18" customHeight="1">
      <c r="A34" s="21"/>
      <c r="B34" s="18"/>
      <c r="C34" s="19"/>
      <c r="D34" s="19"/>
      <c r="E34" s="19"/>
      <c r="F34" s="19"/>
      <c r="G34" s="19"/>
      <c r="H34" s="19"/>
      <c r="I34" s="19"/>
      <c r="J34" s="19"/>
      <c r="K34" s="32"/>
      <c r="L34" s="20"/>
      <c r="M34" s="20"/>
      <c r="N34" s="20"/>
    </row>
    <row r="35" spans="1:14" s="23" customFormat="1" ht="18" customHeight="1">
      <c r="A35" s="49" t="s">
        <v>36</v>
      </c>
      <c r="B35" s="34">
        <f>C35+H35</f>
        <v>105972025</v>
      </c>
      <c r="C35" s="35">
        <f>SUM(D35:G35)</f>
        <v>68141130</v>
      </c>
      <c r="D35" s="35">
        <f>SUM(D37:D52)</f>
        <v>35244501</v>
      </c>
      <c r="E35" s="35">
        <f>SUM(E37:E52)</f>
        <v>30397796</v>
      </c>
      <c r="F35" s="35">
        <f>SUM(F37:F52)</f>
        <v>2498833</v>
      </c>
      <c r="G35" s="35">
        <f>SUM(G37:G52)</f>
        <v>0</v>
      </c>
      <c r="H35" s="35">
        <f>SUM(I35:K35)</f>
        <v>37830895</v>
      </c>
      <c r="I35" s="35">
        <f>SUM(I37:I52)</f>
        <v>34586293</v>
      </c>
      <c r="J35" s="35">
        <f>SUM(J37:J52)</f>
        <v>3185062</v>
      </c>
      <c r="K35" s="35">
        <f>SUM(K37:K52)</f>
        <v>59540</v>
      </c>
      <c r="L35" s="22"/>
      <c r="M35" s="22"/>
      <c r="N35" s="22"/>
    </row>
    <row r="36" spans="1:14" ht="18" customHeight="1">
      <c r="A36" s="21"/>
      <c r="B36" s="18"/>
      <c r="C36" s="19"/>
      <c r="D36" s="19"/>
      <c r="E36" s="19"/>
      <c r="F36" s="19"/>
      <c r="G36" s="19"/>
      <c r="H36" s="19"/>
      <c r="I36" s="19"/>
      <c r="J36" s="19"/>
      <c r="K36" s="32"/>
      <c r="L36" s="20"/>
      <c r="M36" s="20"/>
      <c r="N36" s="20"/>
    </row>
    <row r="37" spans="1:14" ht="18" customHeight="1">
      <c r="A37" s="17" t="s">
        <v>11</v>
      </c>
      <c r="B37" s="18">
        <f aca="true" t="shared" si="3" ref="B37:B51">C37+H37</f>
        <v>8670111</v>
      </c>
      <c r="C37" s="19">
        <f aca="true" t="shared" si="4" ref="C37:C51">SUM(D37:G37)</f>
        <v>6638535</v>
      </c>
      <c r="D37" s="40">
        <f>2337430+232619+696296+20588</f>
        <v>3286933</v>
      </c>
      <c r="E37" s="40">
        <f>2707640+278819+344555+20588</f>
        <v>3351602</v>
      </c>
      <c r="F37" s="40">
        <v>0</v>
      </c>
      <c r="G37" s="40">
        <v>0</v>
      </c>
      <c r="H37" s="19">
        <f aca="true" t="shared" si="5" ref="H37:H51">SUM(I37:K37)</f>
        <v>2031576</v>
      </c>
      <c r="I37" s="40">
        <f>1878534+105546+44753</f>
        <v>2028833</v>
      </c>
      <c r="J37" s="40">
        <v>0</v>
      </c>
      <c r="K37" s="40">
        <v>2743</v>
      </c>
      <c r="L37" s="20"/>
      <c r="M37" s="20"/>
      <c r="N37" s="20"/>
    </row>
    <row r="38" spans="1:14" ht="18" customHeight="1">
      <c r="A38" s="17" t="s">
        <v>12</v>
      </c>
      <c r="B38" s="18">
        <f t="shared" si="3"/>
        <v>2315205</v>
      </c>
      <c r="C38" s="19">
        <f t="shared" si="4"/>
        <v>2315205</v>
      </c>
      <c r="D38" s="40">
        <f>1169910+46435</f>
        <v>1216345</v>
      </c>
      <c r="E38" s="40">
        <f>1005990+92870</f>
        <v>1098860</v>
      </c>
      <c r="F38" s="40">
        <v>0</v>
      </c>
      <c r="G38" s="40">
        <v>0</v>
      </c>
      <c r="H38" s="45">
        <v>0</v>
      </c>
      <c r="I38" s="40">
        <v>0</v>
      </c>
      <c r="J38" s="40">
        <v>0</v>
      </c>
      <c r="K38" s="40">
        <v>0</v>
      </c>
      <c r="L38" s="20"/>
      <c r="M38" s="20"/>
      <c r="N38" s="20"/>
    </row>
    <row r="39" spans="1:14" ht="18" customHeight="1">
      <c r="A39" s="17" t="s">
        <v>13</v>
      </c>
      <c r="B39" s="18">
        <f t="shared" si="3"/>
        <v>8396838</v>
      </c>
      <c r="C39" s="19">
        <f t="shared" si="4"/>
        <v>7646796</v>
      </c>
      <c r="D39" s="40">
        <f>3155007+192690+808760</f>
        <v>4156457</v>
      </c>
      <c r="E39" s="40">
        <f>2914417+95352+480570</f>
        <v>3490339</v>
      </c>
      <c r="F39" s="40">
        <v>0</v>
      </c>
      <c r="G39" s="40">
        <v>0</v>
      </c>
      <c r="H39" s="19">
        <f t="shared" si="5"/>
        <v>750042</v>
      </c>
      <c r="I39" s="40">
        <f>709647+19608+17665</f>
        <v>746920</v>
      </c>
      <c r="J39" s="40">
        <v>3122</v>
      </c>
      <c r="K39" s="40"/>
      <c r="L39" s="20"/>
      <c r="M39" s="20"/>
      <c r="N39" s="20"/>
    </row>
    <row r="40" spans="1:14" ht="18" customHeight="1">
      <c r="A40" s="17" t="s">
        <v>14</v>
      </c>
      <c r="B40" s="18">
        <f t="shared" si="3"/>
        <v>734920</v>
      </c>
      <c r="C40" s="19">
        <f t="shared" si="4"/>
        <v>734920</v>
      </c>
      <c r="D40" s="40">
        <f>323360</f>
        <v>323360</v>
      </c>
      <c r="E40" s="40">
        <f>360116</f>
        <v>360116</v>
      </c>
      <c r="F40" s="40">
        <f>51444</f>
        <v>51444</v>
      </c>
      <c r="G40" s="40">
        <v>0</v>
      </c>
      <c r="H40" s="45">
        <v>0</v>
      </c>
      <c r="I40" s="40">
        <v>0</v>
      </c>
      <c r="J40" s="40">
        <v>0</v>
      </c>
      <c r="K40" s="40">
        <v>0</v>
      </c>
      <c r="L40" s="20"/>
      <c r="M40" s="20"/>
      <c r="N40" s="20"/>
    </row>
    <row r="41" spans="1:14" ht="18" customHeight="1">
      <c r="A41" s="17" t="s">
        <v>15</v>
      </c>
      <c r="B41" s="18">
        <f t="shared" si="3"/>
        <v>3686540</v>
      </c>
      <c r="C41" s="19">
        <f t="shared" si="4"/>
        <v>3277142</v>
      </c>
      <c r="D41" s="40">
        <f>1428150+21144</f>
        <v>1449294</v>
      </c>
      <c r="E41" s="40">
        <f>1473503+25350</f>
        <v>1498853</v>
      </c>
      <c r="F41" s="40">
        <f>323829+5166</f>
        <v>328995</v>
      </c>
      <c r="G41" s="40">
        <v>0</v>
      </c>
      <c r="H41" s="19">
        <f t="shared" si="5"/>
        <v>409398</v>
      </c>
      <c r="I41" s="40">
        <v>344192</v>
      </c>
      <c r="J41" s="40">
        <v>65206</v>
      </c>
      <c r="K41" s="40">
        <v>0</v>
      </c>
      <c r="L41" s="20"/>
      <c r="M41" s="20"/>
      <c r="N41" s="20"/>
    </row>
    <row r="42" spans="1:14" ht="18" customHeight="1">
      <c r="A42" s="17" t="s">
        <v>16</v>
      </c>
      <c r="B42" s="18">
        <f t="shared" si="3"/>
        <v>21706805</v>
      </c>
      <c r="C42" s="19">
        <f t="shared" si="4"/>
        <v>17603647</v>
      </c>
      <c r="D42" s="40">
        <f>8566113+531928+52960</f>
        <v>9151001</v>
      </c>
      <c r="E42" s="40">
        <f>7894511+531928+26207</f>
        <v>8452646</v>
      </c>
      <c r="F42" s="40">
        <v>0</v>
      </c>
      <c r="G42" s="40">
        <v>0</v>
      </c>
      <c r="H42" s="19">
        <f t="shared" si="5"/>
        <v>4103158</v>
      </c>
      <c r="I42" s="40">
        <f>1855638+2049607+4577</f>
        <v>3909822</v>
      </c>
      <c r="J42" s="40">
        <f>193336</f>
        <v>193336</v>
      </c>
      <c r="K42" s="40">
        <v>0</v>
      </c>
      <c r="L42" s="20"/>
      <c r="M42" s="20"/>
      <c r="N42" s="20"/>
    </row>
    <row r="43" spans="1:14" ht="18" customHeight="1">
      <c r="A43" s="17" t="s">
        <v>17</v>
      </c>
      <c r="B43" s="18">
        <f t="shared" si="3"/>
        <v>44675729</v>
      </c>
      <c r="C43" s="19">
        <f t="shared" si="4"/>
        <v>18106997</v>
      </c>
      <c r="D43" s="40">
        <f>8959975+256409+290324</f>
        <v>9506708</v>
      </c>
      <c r="E43" s="40">
        <f>7793611+256409+129236</f>
        <v>8179256</v>
      </c>
      <c r="F43" s="40">
        <f>421033</f>
        <v>421033</v>
      </c>
      <c r="G43" s="40">
        <v>0</v>
      </c>
      <c r="H43" s="19">
        <f t="shared" si="5"/>
        <v>26568732</v>
      </c>
      <c r="I43" s="40">
        <f>20002101+4128527+28005</f>
        <v>24158633</v>
      </c>
      <c r="J43" s="40">
        <v>2410099</v>
      </c>
      <c r="K43" s="40">
        <v>0</v>
      </c>
      <c r="L43" s="20"/>
      <c r="M43" s="20"/>
      <c r="N43" s="20"/>
    </row>
    <row r="44" spans="1:14" ht="18" customHeight="1">
      <c r="A44" s="17" t="s">
        <v>18</v>
      </c>
      <c r="B44" s="18">
        <f t="shared" si="3"/>
        <v>4309</v>
      </c>
      <c r="C44" s="19">
        <f t="shared" si="4"/>
        <v>4309</v>
      </c>
      <c r="D44" s="40">
        <f>4309</f>
        <v>4309</v>
      </c>
      <c r="E44" s="40">
        <v>0</v>
      </c>
      <c r="F44" s="40">
        <v>0</v>
      </c>
      <c r="G44" s="40">
        <v>0</v>
      </c>
      <c r="H44" s="45">
        <v>0</v>
      </c>
      <c r="I44" s="40">
        <v>0</v>
      </c>
      <c r="J44" s="40">
        <v>0</v>
      </c>
      <c r="K44" s="40">
        <v>0</v>
      </c>
      <c r="L44" s="20"/>
      <c r="M44" s="20"/>
      <c r="N44" s="20"/>
    </row>
    <row r="45" spans="1:14" ht="18" customHeight="1">
      <c r="A45" s="17" t="s">
        <v>19</v>
      </c>
      <c r="B45" s="18">
        <f t="shared" si="3"/>
        <v>10738127</v>
      </c>
      <c r="C45" s="19">
        <f t="shared" si="4"/>
        <v>8753231</v>
      </c>
      <c r="D45" s="40">
        <f>4618422</f>
        <v>4618422</v>
      </c>
      <c r="E45" s="40">
        <f>2746023</f>
        <v>2746023</v>
      </c>
      <c r="F45" s="40">
        <f>1388786</f>
        <v>1388786</v>
      </c>
      <c r="G45" s="40">
        <v>0</v>
      </c>
      <c r="H45" s="19">
        <f t="shared" si="5"/>
        <v>1984896</v>
      </c>
      <c r="I45" s="40">
        <f>1577857+4900</f>
        <v>1582757</v>
      </c>
      <c r="J45" s="40">
        <v>397842</v>
      </c>
      <c r="K45" s="40">
        <v>4297</v>
      </c>
      <c r="L45" s="20"/>
      <c r="M45" s="20"/>
      <c r="N45" s="20"/>
    </row>
    <row r="46" spans="1:14" ht="18" customHeight="1">
      <c r="A46" s="17" t="s">
        <v>20</v>
      </c>
      <c r="B46" s="39">
        <v>0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5">
        <v>0</v>
      </c>
      <c r="I46" s="40">
        <v>0</v>
      </c>
      <c r="J46" s="40">
        <v>0</v>
      </c>
      <c r="K46" s="40">
        <v>0</v>
      </c>
      <c r="L46" s="20"/>
      <c r="M46" s="20"/>
      <c r="N46" s="20"/>
    </row>
    <row r="47" spans="1:14" ht="18" customHeight="1">
      <c r="A47" s="17" t="s">
        <v>21</v>
      </c>
      <c r="B47" s="18">
        <f t="shared" si="3"/>
        <v>1920290</v>
      </c>
      <c r="C47" s="19">
        <f t="shared" si="4"/>
        <v>542605</v>
      </c>
      <c r="D47" s="40">
        <f>268819+4726</f>
        <v>273545</v>
      </c>
      <c r="E47" s="40">
        <f>133350+2360</f>
        <v>135710</v>
      </c>
      <c r="F47" s="40">
        <v>133350</v>
      </c>
      <c r="G47" s="40">
        <v>0</v>
      </c>
      <c r="H47" s="19">
        <f t="shared" si="5"/>
        <v>1377685</v>
      </c>
      <c r="I47" s="40">
        <f>1046628+163100</f>
        <v>1209728</v>
      </c>
      <c r="J47" s="40">
        <f>64922+50535</f>
        <v>115457</v>
      </c>
      <c r="K47" s="40">
        <v>52500</v>
      </c>
      <c r="L47" s="20"/>
      <c r="M47" s="20"/>
      <c r="N47" s="20"/>
    </row>
    <row r="48" spans="1:14" ht="18" customHeight="1">
      <c r="A48" s="17" t="s">
        <v>22</v>
      </c>
      <c r="B48" s="18">
        <f t="shared" si="3"/>
        <v>410697</v>
      </c>
      <c r="C48" s="19">
        <f t="shared" si="4"/>
        <v>410697</v>
      </c>
      <c r="D48" s="40">
        <v>215757</v>
      </c>
      <c r="E48" s="40">
        <v>87723</v>
      </c>
      <c r="F48" s="40">
        <v>107217</v>
      </c>
      <c r="G48" s="40">
        <v>0</v>
      </c>
      <c r="H48" s="45">
        <v>0</v>
      </c>
      <c r="I48" s="40">
        <v>0</v>
      </c>
      <c r="J48" s="40">
        <v>0</v>
      </c>
      <c r="K48" s="40">
        <v>0</v>
      </c>
      <c r="L48" s="20"/>
      <c r="M48" s="20"/>
      <c r="N48" s="20"/>
    </row>
    <row r="49" spans="1:14" ht="18" customHeight="1">
      <c r="A49" s="17" t="s">
        <v>23</v>
      </c>
      <c r="B49" s="18">
        <f t="shared" si="3"/>
        <v>259700</v>
      </c>
      <c r="C49" s="19">
        <f t="shared" si="4"/>
        <v>259700</v>
      </c>
      <c r="D49" s="40">
        <v>136050</v>
      </c>
      <c r="E49" s="40">
        <v>55642</v>
      </c>
      <c r="F49" s="40">
        <v>68008</v>
      </c>
      <c r="G49" s="40">
        <v>0</v>
      </c>
      <c r="H49" s="45">
        <v>0</v>
      </c>
      <c r="I49" s="40">
        <v>0</v>
      </c>
      <c r="J49" s="40">
        <v>0</v>
      </c>
      <c r="K49" s="40">
        <v>0</v>
      </c>
      <c r="L49" s="20"/>
      <c r="M49" s="20"/>
      <c r="N49" s="20"/>
    </row>
    <row r="50" spans="1:14" ht="18" customHeight="1">
      <c r="A50" s="17" t="s">
        <v>24</v>
      </c>
      <c r="B50" s="39">
        <v>0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5">
        <v>0</v>
      </c>
      <c r="I50" s="40">
        <v>0</v>
      </c>
      <c r="J50" s="40">
        <v>0</v>
      </c>
      <c r="K50" s="40">
        <v>0</v>
      </c>
      <c r="L50" s="20"/>
      <c r="M50" s="20"/>
      <c r="N50" s="20"/>
    </row>
    <row r="51" spans="1:14" ht="18" customHeight="1">
      <c r="A51" s="17" t="s">
        <v>25</v>
      </c>
      <c r="B51" s="18">
        <f t="shared" si="3"/>
        <v>2452754</v>
      </c>
      <c r="C51" s="19">
        <f t="shared" si="4"/>
        <v>1847346</v>
      </c>
      <c r="D51" s="40">
        <f>861306+45014</f>
        <v>906320</v>
      </c>
      <c r="E51" s="40">
        <f>861306+79720</f>
        <v>941026</v>
      </c>
      <c r="F51" s="40">
        <v>0</v>
      </c>
      <c r="G51" s="40">
        <v>0</v>
      </c>
      <c r="H51" s="19">
        <f t="shared" si="5"/>
        <v>605408</v>
      </c>
      <c r="I51" s="40">
        <f>56170+549238</f>
        <v>605408</v>
      </c>
      <c r="J51" s="40">
        <v>0</v>
      </c>
      <c r="K51" s="40">
        <v>0</v>
      </c>
      <c r="L51" s="20"/>
      <c r="M51" s="20"/>
      <c r="N51" s="20"/>
    </row>
    <row r="52" spans="1:14" ht="18" customHeight="1">
      <c r="A52" s="24" t="s">
        <v>26</v>
      </c>
      <c r="B52" s="41">
        <v>0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  <c r="H52" s="46">
        <v>0</v>
      </c>
      <c r="I52" s="42">
        <v>0</v>
      </c>
      <c r="J52" s="42">
        <v>0</v>
      </c>
      <c r="K52" s="42">
        <v>0</v>
      </c>
      <c r="L52" s="29"/>
      <c r="M52" s="20"/>
      <c r="N52" s="20"/>
    </row>
    <row r="53" ht="16.5" customHeight="1">
      <c r="A53" s="20" t="s">
        <v>27</v>
      </c>
    </row>
    <row r="54" ht="12" customHeight="1">
      <c r="A54" s="20" t="s">
        <v>33</v>
      </c>
    </row>
  </sheetData>
  <mergeCells count="1">
    <mergeCell ref="B3:B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2005-08-01T07:53:34Z</cp:lastPrinted>
  <dcterms:created xsi:type="dcterms:W3CDTF">2002-02-01T07:14:11Z</dcterms:created>
  <dcterms:modified xsi:type="dcterms:W3CDTF">2005-08-01T07:54:09Z</dcterms:modified>
  <cp:category/>
  <cp:version/>
  <cp:contentType/>
  <cp:contentStatus/>
</cp:coreProperties>
</file>