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'119'!$A$1:$K$54</definedName>
    <definedName name="Print_Area_MI" localSheetId="0">'119'!$A$1:$K$54</definedName>
  </definedNames>
  <calcPr fullCalcOnLoad="1"/>
</workbook>
</file>

<file path=xl/sharedStrings.xml><?xml version="1.0" encoding="utf-8"?>
<sst xmlns="http://schemas.openxmlformats.org/spreadsheetml/2006/main" count="71" uniqueCount="39">
  <si>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</si>
  <si>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</si>
  <si>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</si>
  <si>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</si>
  <si>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</si>
  <si>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</si>
  <si>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</si>
  <si>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</si>
  <si>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</si>
  <si>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</si>
  <si>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</si>
  <si>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</si>
  <si>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</si>
  <si>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</si>
  <si>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</si>
  <si>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</si>
  <si>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</si>
  <si>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</si>
  <si>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</si>
  <si>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</si>
  <si>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</si>
  <si>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</si>
  <si>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</si>
  <si>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</si>
  <si>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</si>
  <si>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</si>
  <si>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</si>
  <si>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</si>
  <si>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>Ｂ. 事  業  費  出  所  別</t>
  </si>
  <si>
    <t>国支出</t>
  </si>
  <si>
    <t>県支出</t>
  </si>
  <si>
    <t>市町村支出</t>
  </si>
  <si>
    <t>その他支出</t>
  </si>
  <si>
    <t>平成１１年度</t>
  </si>
  <si>
    <t>平成１２年度</t>
  </si>
  <si>
    <t>平成１３年度</t>
  </si>
  <si>
    <t xml:space="preserve">  注)｢国土交通省所管建設事業費等実績調査」による。市町村分及び国土交通省直轄事業費を含まない．</t>
  </si>
  <si>
    <t>平成１１年度</t>
  </si>
  <si>
    <t>平成１２年度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</si>
</sst>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41" fontId="5" fillId="0" borderId="0" xfId="20" applyNumberFormat="1" applyFont="1" applyAlignment="1" applyProtection="1">
      <alignment horizontal="centerContinuous"/>
      <protection/>
    </xf>
    <xf numFmtId="182" fontId="5" fillId="0" borderId="0" xfId="20" applyNumberFormat="1" applyFont="1" applyAlignment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>
      <alignment horizontal="centerContinuous"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41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0" fontId="8" fillId="0" borderId="0" xfId="20" applyNumberFormat="1" applyFont="1" applyAlignment="1" applyProtection="1">
      <alignment horizontal="distributed"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 horizontal="centerContinuous"/>
      <protection/>
    </xf>
    <xf numFmtId="41" fontId="7" fillId="0" borderId="0" xfId="20" applyNumberFormat="1" applyFont="1" applyAlignment="1" applyProtection="1">
      <alignment vertical="center"/>
      <protection/>
    </xf>
    <xf numFmtId="182" fontId="7" fillId="0" borderId="3" xfId="20" applyNumberFormat="1" applyFont="1" applyBorder="1" applyAlignment="1" applyProtection="1">
      <alignment vertical="center"/>
      <protection/>
    </xf>
    <xf numFmtId="41" fontId="0" fillId="0" borderId="0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  <xf numFmtId="37" fontId="0" fillId="0" borderId="0" xfId="0" applyNumberFormat="1" applyFont="1" applyBorder="1" applyAlignment="1" applyProtection="1">
      <alignment vertical="center"/>
      <protection/>
    </xf>
    <xf numFmtId="182" fontId="0" fillId="0" borderId="0" xfId="20" applyNumberFormat="1" applyFont="1" applyBorder="1" applyAlignment="1" applyProtection="1">
      <alignment/>
      <protection/>
    </xf>
    <xf numFmtId="182" fontId="7" fillId="0" borderId="5" xfId="2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37" fontId="0" fillId="0" borderId="3" xfId="0" applyNumberFormat="1" applyBorder="1" applyAlignment="1" applyProtection="1">
      <alignment vertical="center"/>
      <protection/>
    </xf>
    <xf numFmtId="37" fontId="0" fillId="0" borderId="4" xfId="0" applyNumberForma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2" fontId="7" fillId="0" borderId="7" xfId="20" applyNumberFormat="1" applyFont="1" applyBorder="1" applyAlignment="1" applyProtection="1">
      <alignment horizontal="center" vertical="center"/>
      <protection/>
    </xf>
    <xf numFmtId="182" fontId="7" fillId="0" borderId="8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21.75390625" style="5" customWidth="1"/>
    <col min="2" max="2" width="17.25390625" style="31" bestFit="1" customWidth="1"/>
    <col min="3" max="5" width="15.875" style="31" bestFit="1" customWidth="1"/>
    <col min="6" max="6" width="13.875" style="31" customWidth="1"/>
    <col min="7" max="7" width="12.875" style="31" customWidth="1"/>
    <col min="8" max="8" width="15.75390625" style="31" customWidth="1"/>
    <col min="9" max="9" width="15.875" style="31" bestFit="1" customWidth="1"/>
    <col min="10" max="10" width="14.25390625" style="31" customWidth="1"/>
    <col min="11" max="11" width="11.375" style="31" customWidth="1"/>
    <col min="12" max="16384" width="11.875" style="5" customWidth="1"/>
  </cols>
  <sheetData>
    <row r="1" spans="1:11" ht="21.75" customHeight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 thickBo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7"/>
      <c r="J2" s="7"/>
      <c r="K2" s="7"/>
    </row>
    <row r="3" spans="1:11" s="14" customFormat="1" ht="18" customHeight="1" thickTop="1">
      <c r="A3" s="10" t="s">
        <v>3</v>
      </c>
      <c r="B3" s="45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46"/>
      <c r="C4" s="34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34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33</v>
      </c>
      <c r="B5" s="38">
        <v>148873676</v>
      </c>
      <c r="C5" s="32">
        <v>94802726</v>
      </c>
      <c r="D5" s="32">
        <v>82944949</v>
      </c>
      <c r="E5" s="32">
        <v>1889658</v>
      </c>
      <c r="F5" s="32">
        <v>7824375</v>
      </c>
      <c r="G5" s="32">
        <v>2143744</v>
      </c>
      <c r="H5" s="39">
        <v>54070950</v>
      </c>
      <c r="I5" s="32">
        <v>47235282</v>
      </c>
      <c r="J5" s="32">
        <v>6655668</v>
      </c>
      <c r="K5" s="39">
        <v>180000</v>
      </c>
      <c r="L5" s="20"/>
      <c r="M5" s="20"/>
      <c r="N5" s="20"/>
    </row>
    <row r="6" spans="1:14" ht="18" customHeight="1">
      <c r="A6" s="17" t="s">
        <v>34</v>
      </c>
      <c r="B6" s="38">
        <v>129005978</v>
      </c>
      <c r="C6" s="32">
        <v>78166315</v>
      </c>
      <c r="D6" s="32">
        <v>71639321</v>
      </c>
      <c r="E6" s="32">
        <v>1214894</v>
      </c>
      <c r="F6" s="32">
        <v>3919413</v>
      </c>
      <c r="G6" s="32">
        <v>1392687</v>
      </c>
      <c r="H6" s="32">
        <v>50839663</v>
      </c>
      <c r="I6" s="32">
        <v>43252702</v>
      </c>
      <c r="J6" s="32">
        <v>7409489</v>
      </c>
      <c r="K6" s="32">
        <v>177472</v>
      </c>
      <c r="L6" s="20"/>
      <c r="M6" s="20"/>
      <c r="N6" s="20"/>
    </row>
    <row r="7" spans="1:14" ht="18" customHeight="1">
      <c r="A7" s="21"/>
      <c r="B7" s="18"/>
      <c r="C7" s="33"/>
      <c r="D7" s="19"/>
      <c r="E7" s="19"/>
      <c r="F7" s="19"/>
      <c r="G7" s="19"/>
      <c r="H7" s="33"/>
      <c r="I7" s="19"/>
      <c r="J7" s="19"/>
      <c r="K7" s="33"/>
      <c r="L7" s="20"/>
      <c r="M7" s="20"/>
      <c r="N7" s="20"/>
    </row>
    <row r="8" spans="1:14" s="24" customFormat="1" ht="18" customHeight="1">
      <c r="A8" s="22" t="s">
        <v>35</v>
      </c>
      <c r="B8" s="36">
        <f>C8+H8</f>
        <v>108839483</v>
      </c>
      <c r="C8" s="37">
        <f>SUM(D8:G8)</f>
        <v>68465773</v>
      </c>
      <c r="D8" s="37">
        <f>SUM(D10:D25)</f>
        <v>63533380</v>
      </c>
      <c r="E8" s="37">
        <f>SUM(E10:E25)</f>
        <v>1437568</v>
      </c>
      <c r="F8" s="37">
        <f>SUM(F10:F25)</f>
        <v>2830345</v>
      </c>
      <c r="G8" s="37">
        <f>SUM(G10:G25)</f>
        <v>664480</v>
      </c>
      <c r="H8" s="37">
        <f>SUM(I8:K8)</f>
        <v>40373710</v>
      </c>
      <c r="I8" s="37">
        <f>SUM(I10:I25)</f>
        <v>33045798</v>
      </c>
      <c r="J8" s="37">
        <f>SUM(J10:J25)</f>
        <v>7101041</v>
      </c>
      <c r="K8" s="37">
        <f>SUM(K10:K25)</f>
        <v>226871</v>
      </c>
      <c r="L8" s="23"/>
      <c r="M8" s="23"/>
      <c r="N8" s="23"/>
    </row>
    <row r="9" spans="1:14" ht="18" customHeight="1">
      <c r="A9" s="21"/>
      <c r="B9" s="18"/>
      <c r="C9" s="19"/>
      <c r="D9" s="19"/>
      <c r="E9" s="19"/>
      <c r="F9" s="19"/>
      <c r="G9" s="19"/>
      <c r="H9" s="33"/>
      <c r="I9" s="19"/>
      <c r="J9" s="19"/>
      <c r="K9" s="33"/>
      <c r="L9" s="20"/>
      <c r="M9" s="20"/>
      <c r="N9" s="20"/>
    </row>
    <row r="10" spans="1:14" ht="18" customHeight="1">
      <c r="A10" s="17" t="s">
        <v>11</v>
      </c>
      <c r="B10" s="18">
        <f aca="true" t="shared" si="0" ref="B10:B24">C10+H10</f>
        <v>9847086</v>
      </c>
      <c r="C10" s="19">
        <f aca="true" t="shared" si="1" ref="C10:C24">SUM(D10:G10)</f>
        <v>7124802</v>
      </c>
      <c r="D10" s="40">
        <v>4600530</v>
      </c>
      <c r="E10" s="40">
        <v>532372</v>
      </c>
      <c r="F10" s="40">
        <v>1839514</v>
      </c>
      <c r="G10" s="40">
        <v>152386</v>
      </c>
      <c r="H10" s="30">
        <f aca="true" t="shared" si="2" ref="H10:H24">SUM(I10:K10)</f>
        <v>2722284</v>
      </c>
      <c r="I10" s="40">
        <v>2482473</v>
      </c>
      <c r="J10" s="40">
        <v>111568</v>
      </c>
      <c r="K10" s="40">
        <v>128243</v>
      </c>
      <c r="L10" s="20"/>
      <c r="M10" s="20"/>
      <c r="N10" s="20"/>
    </row>
    <row r="11" spans="1:14" ht="18" customHeight="1">
      <c r="A11" s="17" t="s">
        <v>12</v>
      </c>
      <c r="B11" s="18">
        <f t="shared" si="0"/>
        <v>2209158</v>
      </c>
      <c r="C11" s="19">
        <f t="shared" si="1"/>
        <v>2209158</v>
      </c>
      <c r="D11" s="40">
        <v>2188158</v>
      </c>
      <c r="E11" s="40">
        <v>21000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20"/>
      <c r="M11" s="20"/>
      <c r="N11" s="20"/>
    </row>
    <row r="12" spans="1:14" ht="18" customHeight="1">
      <c r="A12" s="17" t="s">
        <v>13</v>
      </c>
      <c r="B12" s="18">
        <f t="shared" si="0"/>
        <v>7807732</v>
      </c>
      <c r="C12" s="19">
        <f t="shared" si="1"/>
        <v>7162664</v>
      </c>
      <c r="D12" s="40">
        <v>6484570</v>
      </c>
      <c r="E12" s="40">
        <v>13320</v>
      </c>
      <c r="F12" s="40">
        <v>360060</v>
      </c>
      <c r="G12" s="40">
        <v>304714</v>
      </c>
      <c r="H12" s="33">
        <f t="shared" si="2"/>
        <v>645068</v>
      </c>
      <c r="I12" s="40">
        <v>591562</v>
      </c>
      <c r="J12" s="40">
        <v>21787</v>
      </c>
      <c r="K12" s="40">
        <v>31719</v>
      </c>
      <c r="L12" s="20"/>
      <c r="M12" s="20"/>
      <c r="N12" s="20"/>
    </row>
    <row r="13" spans="1:14" ht="18" customHeight="1">
      <c r="A13" s="17" t="s">
        <v>14</v>
      </c>
      <c r="B13" s="18">
        <f t="shared" si="0"/>
        <v>938966</v>
      </c>
      <c r="C13" s="19">
        <f t="shared" si="1"/>
        <v>938966</v>
      </c>
      <c r="D13" s="40">
        <v>938966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20"/>
      <c r="M13" s="20"/>
      <c r="N13" s="20"/>
    </row>
    <row r="14" spans="1:14" ht="18" customHeight="1">
      <c r="A14" s="17" t="s">
        <v>15</v>
      </c>
      <c r="B14" s="18">
        <f t="shared" si="0"/>
        <v>3856142</v>
      </c>
      <c r="C14" s="19">
        <f t="shared" si="1"/>
        <v>3409510</v>
      </c>
      <c r="D14" s="40">
        <v>3202130</v>
      </c>
      <c r="E14" s="40">
        <v>0</v>
      </c>
      <c r="F14" s="40">
        <v>0</v>
      </c>
      <c r="G14" s="40">
        <v>207380</v>
      </c>
      <c r="H14" s="33">
        <f t="shared" si="2"/>
        <v>446632</v>
      </c>
      <c r="I14" s="40">
        <v>446632</v>
      </c>
      <c r="J14" s="40">
        <v>0</v>
      </c>
      <c r="K14" s="40">
        <v>0</v>
      </c>
      <c r="L14" s="20"/>
      <c r="M14" s="20"/>
      <c r="N14" s="20"/>
    </row>
    <row r="15" spans="1:14" ht="18" customHeight="1">
      <c r="A15" s="17" t="s">
        <v>16</v>
      </c>
      <c r="B15" s="18">
        <f t="shared" si="0"/>
        <v>22353699</v>
      </c>
      <c r="C15" s="19">
        <f t="shared" si="1"/>
        <v>18558982</v>
      </c>
      <c r="D15" s="40">
        <v>18083998</v>
      </c>
      <c r="E15" s="40">
        <v>387460</v>
      </c>
      <c r="F15" s="40">
        <v>87524</v>
      </c>
      <c r="G15" s="40">
        <v>0</v>
      </c>
      <c r="H15" s="33">
        <f t="shared" si="2"/>
        <v>3794717</v>
      </c>
      <c r="I15" s="40">
        <v>1668848</v>
      </c>
      <c r="J15" s="40">
        <v>2119670</v>
      </c>
      <c r="K15" s="40">
        <v>6199</v>
      </c>
      <c r="L15" s="20"/>
      <c r="M15" s="20"/>
      <c r="N15" s="20"/>
    </row>
    <row r="16" spans="1:14" ht="18" customHeight="1">
      <c r="A16" s="17" t="s">
        <v>17</v>
      </c>
      <c r="B16" s="18">
        <f t="shared" si="0"/>
        <v>43871790</v>
      </c>
      <c r="C16" s="19">
        <f t="shared" si="1"/>
        <v>17627673</v>
      </c>
      <c r="D16" s="40">
        <v>16601101</v>
      </c>
      <c r="E16" s="40">
        <v>483416</v>
      </c>
      <c r="F16" s="40">
        <v>543156</v>
      </c>
      <c r="G16" s="40">
        <v>0</v>
      </c>
      <c r="H16" s="33">
        <f t="shared" si="2"/>
        <v>26244117</v>
      </c>
      <c r="I16" s="40">
        <v>22080602</v>
      </c>
      <c r="J16" s="40">
        <v>4102805</v>
      </c>
      <c r="K16" s="40">
        <v>60710</v>
      </c>
      <c r="L16" s="20"/>
      <c r="M16" s="20"/>
      <c r="N16" s="20"/>
    </row>
    <row r="17" spans="1:14" ht="18" customHeight="1">
      <c r="A17" s="17" t="s">
        <v>18</v>
      </c>
      <c r="B17" s="18">
        <f t="shared" si="0"/>
        <v>4541</v>
      </c>
      <c r="C17" s="19">
        <f t="shared" si="1"/>
        <v>4541</v>
      </c>
      <c r="D17" s="40">
        <v>4541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20"/>
      <c r="M17" s="20"/>
      <c r="N17" s="20"/>
    </row>
    <row r="18" spans="1:14" ht="18" customHeight="1">
      <c r="A18" s="17" t="s">
        <v>19</v>
      </c>
      <c r="B18" s="18">
        <f t="shared" si="0"/>
        <v>10655838</v>
      </c>
      <c r="C18" s="19">
        <f t="shared" si="1"/>
        <v>8009772</v>
      </c>
      <c r="D18" s="40">
        <v>8009681</v>
      </c>
      <c r="E18" s="40">
        <v>0</v>
      </c>
      <c r="F18" s="40">
        <v>91</v>
      </c>
      <c r="G18" s="40">
        <v>0</v>
      </c>
      <c r="H18" s="33">
        <f t="shared" si="2"/>
        <v>2646066</v>
      </c>
      <c r="I18" s="40">
        <v>2641166</v>
      </c>
      <c r="J18" s="40">
        <v>4900</v>
      </c>
      <c r="K18" s="40">
        <v>0</v>
      </c>
      <c r="L18" s="20"/>
      <c r="M18" s="20"/>
      <c r="N18" s="20"/>
    </row>
    <row r="19" spans="1:14" ht="18" customHeight="1">
      <c r="A19" s="17" t="s">
        <v>20</v>
      </c>
      <c r="B19" s="18">
        <f t="shared" si="0"/>
        <v>300</v>
      </c>
      <c r="C19" s="19">
        <f t="shared" si="1"/>
        <v>300</v>
      </c>
      <c r="D19" s="40">
        <v>300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20"/>
      <c r="M19" s="20"/>
      <c r="N19" s="20"/>
    </row>
    <row r="20" spans="1:14" ht="18" customHeight="1">
      <c r="A20" s="17" t="s">
        <v>21</v>
      </c>
      <c r="B20" s="18">
        <f t="shared" si="0"/>
        <v>3936031</v>
      </c>
      <c r="C20" s="19">
        <f t="shared" si="1"/>
        <v>666425</v>
      </c>
      <c r="D20" s="40">
        <v>666425</v>
      </c>
      <c r="E20" s="40">
        <v>0</v>
      </c>
      <c r="F20" s="40">
        <v>0</v>
      </c>
      <c r="G20" s="40">
        <v>0</v>
      </c>
      <c r="H20" s="33">
        <f t="shared" si="2"/>
        <v>3269606</v>
      </c>
      <c r="I20" s="40">
        <v>3060400</v>
      </c>
      <c r="J20" s="40">
        <v>209206</v>
      </c>
      <c r="K20" s="40">
        <v>0</v>
      </c>
      <c r="L20" s="20"/>
      <c r="M20" s="20"/>
      <c r="N20" s="20"/>
    </row>
    <row r="21" spans="1:14" ht="18" customHeight="1">
      <c r="A21" s="17" t="s">
        <v>22</v>
      </c>
      <c r="B21" s="18">
        <f t="shared" si="0"/>
        <v>277061</v>
      </c>
      <c r="C21" s="19">
        <f t="shared" si="1"/>
        <v>277061</v>
      </c>
      <c r="D21" s="40">
        <v>277061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0"/>
      <c r="M21" s="20"/>
      <c r="N21" s="20"/>
    </row>
    <row r="22" spans="1:14" ht="18" customHeight="1">
      <c r="A22" s="17" t="s">
        <v>23</v>
      </c>
      <c r="B22" s="18">
        <f t="shared" si="0"/>
        <v>248580</v>
      </c>
      <c r="C22" s="19">
        <f t="shared" si="1"/>
        <v>248580</v>
      </c>
      <c r="D22" s="40">
        <v>248580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0"/>
      <c r="M22" s="20"/>
      <c r="N22" s="20"/>
    </row>
    <row r="23" spans="1:14" ht="18" customHeight="1">
      <c r="A23" s="17" t="s">
        <v>24</v>
      </c>
      <c r="B23" s="41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0"/>
      <c r="M23" s="20"/>
      <c r="N23" s="20"/>
    </row>
    <row r="24" spans="1:14" ht="18" customHeight="1">
      <c r="A24" s="17" t="s">
        <v>25</v>
      </c>
      <c r="B24" s="18">
        <f t="shared" si="0"/>
        <v>2832559</v>
      </c>
      <c r="C24" s="19">
        <f t="shared" si="1"/>
        <v>2227339</v>
      </c>
      <c r="D24" s="40">
        <f>2121394+105945</f>
        <v>2227339</v>
      </c>
      <c r="E24" s="40">
        <v>0</v>
      </c>
      <c r="F24" s="40">
        <v>0</v>
      </c>
      <c r="G24" s="40">
        <v>0</v>
      </c>
      <c r="H24" s="33">
        <f t="shared" si="2"/>
        <v>605220</v>
      </c>
      <c r="I24" s="40">
        <v>74115</v>
      </c>
      <c r="J24" s="40">
        <v>531105</v>
      </c>
      <c r="K24" s="40">
        <v>0</v>
      </c>
      <c r="L24" s="20"/>
      <c r="M24" s="20"/>
      <c r="N24" s="20"/>
    </row>
    <row r="25" spans="1:14" ht="18" customHeight="1">
      <c r="A25" s="25" t="s">
        <v>26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20"/>
      <c r="M25" s="20"/>
      <c r="N25" s="20"/>
    </row>
    <row r="26" spans="1:14" ht="16.5" customHeight="1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</row>
    <row r="27" spans="2:14" ht="12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2:14" ht="4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0"/>
    </row>
    <row r="29" spans="1:14" ht="18" customHeight="1" thickBot="1">
      <c r="A29" s="6" t="s">
        <v>1</v>
      </c>
      <c r="B29" s="26"/>
      <c r="C29" s="8" t="s">
        <v>28</v>
      </c>
      <c r="D29" s="27"/>
      <c r="E29" s="27"/>
      <c r="F29" s="27"/>
      <c r="G29" s="27"/>
      <c r="H29" s="27"/>
      <c r="I29" s="26"/>
      <c r="J29" s="26"/>
      <c r="K29" s="26"/>
      <c r="L29" s="20"/>
      <c r="M29" s="20"/>
      <c r="N29" s="20"/>
    </row>
    <row r="30" spans="1:14" s="14" customFormat="1" ht="18" customHeight="1" thickTop="1">
      <c r="A30" s="10" t="s">
        <v>3</v>
      </c>
      <c r="B30" s="11" t="s">
        <v>4</v>
      </c>
      <c r="C30" s="12" t="s">
        <v>5</v>
      </c>
      <c r="D30" s="13"/>
      <c r="E30" s="13"/>
      <c r="F30" s="13"/>
      <c r="G30" s="13"/>
      <c r="H30" s="12" t="s">
        <v>6</v>
      </c>
      <c r="I30" s="13"/>
      <c r="J30" s="13"/>
      <c r="K30" s="13"/>
      <c r="L30" s="28"/>
      <c r="M30" s="28"/>
      <c r="N30" s="28"/>
    </row>
    <row r="31" spans="1:14" s="14" customFormat="1" ht="18" customHeight="1">
      <c r="A31" s="15"/>
      <c r="B31" s="29"/>
      <c r="C31" s="16" t="s">
        <v>4</v>
      </c>
      <c r="D31" s="16" t="s">
        <v>29</v>
      </c>
      <c r="E31" s="16" t="s">
        <v>30</v>
      </c>
      <c r="F31" s="16" t="s">
        <v>31</v>
      </c>
      <c r="G31" s="16" t="s">
        <v>32</v>
      </c>
      <c r="H31" s="16" t="s">
        <v>4</v>
      </c>
      <c r="I31" s="16" t="s">
        <v>30</v>
      </c>
      <c r="J31" s="16" t="s">
        <v>31</v>
      </c>
      <c r="K31" s="16" t="s">
        <v>32</v>
      </c>
      <c r="L31" s="28"/>
      <c r="M31" s="28"/>
      <c r="N31" s="28"/>
    </row>
    <row r="32" spans="1:14" ht="18" customHeight="1">
      <c r="A32" s="17" t="s">
        <v>37</v>
      </c>
      <c r="B32" s="18">
        <v>148873676</v>
      </c>
      <c r="C32" s="19">
        <v>94802726</v>
      </c>
      <c r="D32" s="19">
        <v>48894347</v>
      </c>
      <c r="E32" s="19">
        <v>42583514</v>
      </c>
      <c r="F32" s="19">
        <v>3324865</v>
      </c>
      <c r="G32" s="44">
        <f>SUM(G34:G49)</f>
        <v>0</v>
      </c>
      <c r="H32" s="19">
        <v>54070950</v>
      </c>
      <c r="I32" s="19">
        <v>49254979</v>
      </c>
      <c r="J32" s="19">
        <v>4730273</v>
      </c>
      <c r="K32" s="19">
        <v>85698</v>
      </c>
      <c r="L32" s="20"/>
      <c r="M32" s="20"/>
      <c r="N32" s="20"/>
    </row>
    <row r="33" spans="1:14" ht="18" customHeight="1">
      <c r="A33" s="17" t="s">
        <v>38</v>
      </c>
      <c r="B33" s="18">
        <v>129005978</v>
      </c>
      <c r="C33" s="19">
        <v>78166315</v>
      </c>
      <c r="D33" s="32">
        <v>40344990</v>
      </c>
      <c r="E33" s="32">
        <v>35056769</v>
      </c>
      <c r="F33" s="32">
        <v>2764556</v>
      </c>
      <c r="G33" s="44">
        <f>SUM(G35:G50)</f>
        <v>0</v>
      </c>
      <c r="H33" s="19">
        <v>50839663</v>
      </c>
      <c r="I33" s="32">
        <v>46561214</v>
      </c>
      <c r="J33" s="32">
        <v>4213048</v>
      </c>
      <c r="K33" s="32">
        <v>65401</v>
      </c>
      <c r="L33" s="20"/>
      <c r="M33" s="20"/>
      <c r="N33" s="20"/>
    </row>
    <row r="34" spans="1:14" ht="18" customHeight="1">
      <c r="A34" s="21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</row>
    <row r="35" spans="1:14" s="24" customFormat="1" ht="18" customHeight="1">
      <c r="A35" s="22" t="s">
        <v>35</v>
      </c>
      <c r="B35" s="36">
        <f>C35+H35</f>
        <v>108839483</v>
      </c>
      <c r="C35" s="37">
        <f>SUM(D35:G35)</f>
        <v>68465773</v>
      </c>
      <c r="D35" s="37">
        <f>SUM(D37:D52)</f>
        <v>35336158</v>
      </c>
      <c r="E35" s="37">
        <f>SUM(E37:E52)</f>
        <v>30800257</v>
      </c>
      <c r="F35" s="37">
        <f>SUM(F37:F52)</f>
        <v>2329358</v>
      </c>
      <c r="G35" s="37">
        <f>SUM(G37:G52)</f>
        <v>0</v>
      </c>
      <c r="H35" s="37">
        <f>SUM(I35:K35)</f>
        <v>40373710</v>
      </c>
      <c r="I35" s="37">
        <f>SUM(I37:I52)</f>
        <v>36974441</v>
      </c>
      <c r="J35" s="37">
        <f>SUM(J37:J52)</f>
        <v>3339069</v>
      </c>
      <c r="K35" s="37">
        <f>SUM(K37:K52)</f>
        <v>60200</v>
      </c>
      <c r="L35" s="23"/>
      <c r="M35" s="23"/>
      <c r="N35" s="23"/>
    </row>
    <row r="36" spans="1:14" ht="18" customHeight="1">
      <c r="A36" s="21"/>
      <c r="B36" s="18"/>
      <c r="C36" s="19"/>
      <c r="D36" s="19"/>
      <c r="E36" s="19"/>
      <c r="F36" s="19"/>
      <c r="G36" s="19"/>
      <c r="H36" s="19"/>
      <c r="I36" s="19"/>
      <c r="J36" s="19"/>
      <c r="K36" s="33"/>
      <c r="L36" s="20"/>
      <c r="M36" s="20"/>
      <c r="N36" s="20"/>
    </row>
    <row r="37" spans="1:14" ht="18" customHeight="1">
      <c r="A37" s="17" t="s">
        <v>11</v>
      </c>
      <c r="B37" s="18">
        <f aca="true" t="shared" si="3" ref="B37:B51">C37+H37</f>
        <v>9847086</v>
      </c>
      <c r="C37" s="19">
        <f aca="true" t="shared" si="4" ref="C37:C51">SUM(D37:G37)</f>
        <v>7124802</v>
      </c>
      <c r="D37" s="40">
        <f>2101690+219380+1230312+76193</f>
        <v>3627575</v>
      </c>
      <c r="E37" s="40">
        <f>2498840+312992+609202+76193</f>
        <v>3497227</v>
      </c>
      <c r="F37" s="40">
        <v>0</v>
      </c>
      <c r="G37" s="40">
        <v>0</v>
      </c>
      <c r="H37" s="19">
        <f aca="true" t="shared" si="5" ref="H37:H51">SUM(I37:K37)</f>
        <v>2722284</v>
      </c>
      <c r="I37" s="32">
        <v>2689771</v>
      </c>
      <c r="J37" s="32">
        <v>0</v>
      </c>
      <c r="K37" s="32">
        <v>32513</v>
      </c>
      <c r="L37" s="20"/>
      <c r="M37" s="20"/>
      <c r="N37" s="20"/>
    </row>
    <row r="38" spans="1:14" ht="18" customHeight="1">
      <c r="A38" s="17" t="s">
        <v>12</v>
      </c>
      <c r="B38" s="18">
        <f t="shared" si="3"/>
        <v>2209158</v>
      </c>
      <c r="C38" s="19">
        <f t="shared" si="4"/>
        <v>2209158</v>
      </c>
      <c r="D38" s="40">
        <f>1148842+7000</f>
        <v>1155842</v>
      </c>
      <c r="E38" s="40">
        <f>1039316+14000</f>
        <v>1053316</v>
      </c>
      <c r="F38" s="40">
        <v>0</v>
      </c>
      <c r="G38" s="40">
        <v>0</v>
      </c>
      <c r="H38" s="32">
        <v>0</v>
      </c>
      <c r="I38" s="32">
        <v>0</v>
      </c>
      <c r="J38" s="32">
        <v>0</v>
      </c>
      <c r="K38" s="32">
        <v>0</v>
      </c>
      <c r="L38" s="20"/>
      <c r="M38" s="20"/>
      <c r="N38" s="20"/>
    </row>
    <row r="39" spans="1:14" ht="18" customHeight="1">
      <c r="A39" s="17" t="s">
        <v>13</v>
      </c>
      <c r="B39" s="18">
        <f t="shared" si="3"/>
        <v>7807732</v>
      </c>
      <c r="C39" s="19">
        <f t="shared" si="4"/>
        <v>7162664</v>
      </c>
      <c r="D39" s="40">
        <f>3379734+4440+240160+185762</f>
        <v>3810096</v>
      </c>
      <c r="E39" s="40">
        <f>3104836+8880+119900+118952</f>
        <v>3352568</v>
      </c>
      <c r="F39" s="40">
        <v>0</v>
      </c>
      <c r="G39" s="40">
        <v>0</v>
      </c>
      <c r="H39" s="19">
        <f t="shared" si="5"/>
        <v>645068</v>
      </c>
      <c r="I39" s="32">
        <v>640670</v>
      </c>
      <c r="J39" s="32">
        <v>4398</v>
      </c>
      <c r="K39" s="32">
        <v>0</v>
      </c>
      <c r="L39" s="20"/>
      <c r="M39" s="20"/>
      <c r="N39" s="20"/>
    </row>
    <row r="40" spans="1:14" ht="18" customHeight="1">
      <c r="A40" s="17" t="s">
        <v>14</v>
      </c>
      <c r="B40" s="18">
        <f t="shared" si="3"/>
        <v>938966</v>
      </c>
      <c r="C40" s="19">
        <f t="shared" si="4"/>
        <v>938966</v>
      </c>
      <c r="D40" s="40">
        <f>454083</f>
        <v>454083</v>
      </c>
      <c r="E40" s="40">
        <f>419154</f>
        <v>419154</v>
      </c>
      <c r="F40" s="40">
        <f>65729</f>
        <v>65729</v>
      </c>
      <c r="G40" s="40">
        <v>0</v>
      </c>
      <c r="H40" s="32">
        <v>0</v>
      </c>
      <c r="I40" s="32">
        <v>0</v>
      </c>
      <c r="J40" s="32">
        <v>0</v>
      </c>
      <c r="K40" s="32">
        <v>0</v>
      </c>
      <c r="L40" s="20"/>
      <c r="M40" s="20"/>
      <c r="N40" s="20"/>
    </row>
    <row r="41" spans="1:14" ht="18" customHeight="1">
      <c r="A41" s="17" t="s">
        <v>15</v>
      </c>
      <c r="B41" s="18">
        <f t="shared" si="3"/>
        <v>3856142</v>
      </c>
      <c r="C41" s="19">
        <f t="shared" si="4"/>
        <v>3409510</v>
      </c>
      <c r="D41" s="40">
        <f>1423764+94225</f>
        <v>1517989</v>
      </c>
      <c r="E41" s="40">
        <f>1515777+99619</f>
        <v>1615396</v>
      </c>
      <c r="F41" s="40">
        <f>262589+13536</f>
        <v>276125</v>
      </c>
      <c r="G41" s="40">
        <v>0</v>
      </c>
      <c r="H41" s="19">
        <f t="shared" si="5"/>
        <v>446632</v>
      </c>
      <c r="I41" s="32">
        <v>442166</v>
      </c>
      <c r="J41" s="32">
        <v>4466</v>
      </c>
      <c r="K41" s="32">
        <v>0</v>
      </c>
      <c r="L41" s="20"/>
      <c r="M41" s="20"/>
      <c r="N41" s="20"/>
    </row>
    <row r="42" spans="1:14" ht="18" customHeight="1">
      <c r="A42" s="17" t="s">
        <v>16</v>
      </c>
      <c r="B42" s="18">
        <f t="shared" si="3"/>
        <v>22353699</v>
      </c>
      <c r="C42" s="19">
        <f t="shared" si="4"/>
        <v>18558982</v>
      </c>
      <c r="D42" s="40">
        <f>9416221+193730+58378</f>
        <v>9668329</v>
      </c>
      <c r="E42" s="40">
        <f>8667777+193730+29146</f>
        <v>8890653</v>
      </c>
      <c r="F42" s="40">
        <v>0</v>
      </c>
      <c r="G42" s="40">
        <v>0</v>
      </c>
      <c r="H42" s="19">
        <f t="shared" si="5"/>
        <v>3794717</v>
      </c>
      <c r="I42" s="32">
        <v>3662878</v>
      </c>
      <c r="J42" s="32">
        <v>131839</v>
      </c>
      <c r="K42" s="32">
        <v>0</v>
      </c>
      <c r="L42" s="20"/>
      <c r="M42" s="20"/>
      <c r="N42" s="20"/>
    </row>
    <row r="43" spans="1:14" ht="18" customHeight="1">
      <c r="A43" s="17" t="s">
        <v>17</v>
      </c>
      <c r="B43" s="18">
        <f t="shared" si="3"/>
        <v>43871790</v>
      </c>
      <c r="C43" s="19">
        <f t="shared" si="4"/>
        <v>17627673</v>
      </c>
      <c r="D43" s="40">
        <f>8536074+241708+366421</f>
        <v>9144203</v>
      </c>
      <c r="E43" s="40">
        <f>7632800+241708+176735</f>
        <v>8051243</v>
      </c>
      <c r="F43" s="40">
        <f>432227</f>
        <v>432227</v>
      </c>
      <c r="G43" s="40">
        <v>0</v>
      </c>
      <c r="H43" s="19">
        <f t="shared" si="5"/>
        <v>26244117</v>
      </c>
      <c r="I43" s="32">
        <v>24499749</v>
      </c>
      <c r="J43" s="32">
        <v>1744368</v>
      </c>
      <c r="K43" s="32">
        <v>0</v>
      </c>
      <c r="L43" s="20"/>
      <c r="M43" s="20"/>
      <c r="N43" s="20"/>
    </row>
    <row r="44" spans="1:14" ht="18" customHeight="1">
      <c r="A44" s="17" t="s">
        <v>18</v>
      </c>
      <c r="B44" s="18">
        <f t="shared" si="3"/>
        <v>4541</v>
      </c>
      <c r="C44" s="19">
        <f t="shared" si="4"/>
        <v>4541</v>
      </c>
      <c r="D44" s="40">
        <f>4541</f>
        <v>4541</v>
      </c>
      <c r="E44" s="40">
        <v>0</v>
      </c>
      <c r="F44" s="40">
        <v>0</v>
      </c>
      <c r="G44" s="40">
        <v>0</v>
      </c>
      <c r="H44" s="32">
        <v>0</v>
      </c>
      <c r="I44" s="32">
        <v>0</v>
      </c>
      <c r="J44" s="32">
        <v>0</v>
      </c>
      <c r="K44" s="32">
        <v>0</v>
      </c>
      <c r="L44" s="20"/>
      <c r="M44" s="20"/>
      <c r="N44" s="20"/>
    </row>
    <row r="45" spans="1:14" ht="18" customHeight="1">
      <c r="A45" s="17" t="s">
        <v>19</v>
      </c>
      <c r="B45" s="18">
        <f t="shared" si="3"/>
        <v>10655838</v>
      </c>
      <c r="C45" s="19">
        <f t="shared" si="4"/>
        <v>8009772</v>
      </c>
      <c r="D45" s="40">
        <f>4235531+91</f>
        <v>4235622</v>
      </c>
      <c r="E45" s="40">
        <f>2518806</f>
        <v>2518806</v>
      </c>
      <c r="F45" s="40">
        <f>1255344</f>
        <v>1255344</v>
      </c>
      <c r="G45" s="40">
        <v>0</v>
      </c>
      <c r="H45" s="19">
        <f t="shared" si="5"/>
        <v>2646066</v>
      </c>
      <c r="I45" s="32">
        <v>1936358</v>
      </c>
      <c r="J45" s="32">
        <v>682021</v>
      </c>
      <c r="K45" s="32">
        <v>27687</v>
      </c>
      <c r="L45" s="20"/>
      <c r="M45" s="20"/>
      <c r="N45" s="20"/>
    </row>
    <row r="46" spans="1:14" ht="18" customHeight="1">
      <c r="A46" s="17" t="s">
        <v>20</v>
      </c>
      <c r="B46" s="18">
        <f t="shared" si="3"/>
        <v>300</v>
      </c>
      <c r="C46" s="19">
        <f t="shared" si="4"/>
        <v>300</v>
      </c>
      <c r="D46" s="40">
        <f>300</f>
        <v>300</v>
      </c>
      <c r="E46" s="40">
        <v>0</v>
      </c>
      <c r="F46" s="40">
        <v>0</v>
      </c>
      <c r="G46" s="40">
        <v>0</v>
      </c>
      <c r="H46" s="32">
        <v>0</v>
      </c>
      <c r="I46" s="32">
        <v>0</v>
      </c>
      <c r="J46" s="32">
        <v>0</v>
      </c>
      <c r="K46" s="32">
        <v>0</v>
      </c>
      <c r="L46" s="20"/>
      <c r="M46" s="20"/>
      <c r="N46" s="20"/>
    </row>
    <row r="47" spans="1:14" ht="18" customHeight="1">
      <c r="A47" s="17" t="s">
        <v>21</v>
      </c>
      <c r="B47" s="18">
        <f t="shared" si="3"/>
        <v>3936031</v>
      </c>
      <c r="C47" s="19">
        <f t="shared" si="4"/>
        <v>666425</v>
      </c>
      <c r="D47" s="40">
        <f>334375</f>
        <v>334375</v>
      </c>
      <c r="E47" s="40">
        <f>166025</f>
        <v>166025</v>
      </c>
      <c r="F47" s="40">
        <f>166025</f>
        <v>166025</v>
      </c>
      <c r="G47" s="40">
        <v>0</v>
      </c>
      <c r="H47" s="19">
        <f t="shared" si="5"/>
        <v>3269606</v>
      </c>
      <c r="I47" s="32">
        <v>2497629</v>
      </c>
      <c r="J47" s="32">
        <v>771977</v>
      </c>
      <c r="K47" s="32">
        <v>0</v>
      </c>
      <c r="L47" s="20"/>
      <c r="M47" s="20"/>
      <c r="N47" s="20"/>
    </row>
    <row r="48" spans="1:14" ht="18" customHeight="1">
      <c r="A48" s="17" t="s">
        <v>22</v>
      </c>
      <c r="B48" s="18">
        <f t="shared" si="3"/>
        <v>277061</v>
      </c>
      <c r="C48" s="19">
        <f t="shared" si="4"/>
        <v>277061</v>
      </c>
      <c r="D48" s="40">
        <f>150441</f>
        <v>150441</v>
      </c>
      <c r="E48" s="40">
        <f>56794</f>
        <v>56794</v>
      </c>
      <c r="F48" s="40">
        <f>69826</f>
        <v>69826</v>
      </c>
      <c r="G48" s="40">
        <v>0</v>
      </c>
      <c r="H48" s="32">
        <v>0</v>
      </c>
      <c r="I48" s="32">
        <v>0</v>
      </c>
      <c r="J48" s="32">
        <v>0</v>
      </c>
      <c r="K48" s="32">
        <v>0</v>
      </c>
      <c r="L48" s="20"/>
      <c r="M48" s="20"/>
      <c r="N48" s="20"/>
    </row>
    <row r="49" spans="1:14" ht="18" customHeight="1">
      <c r="A49" s="17" t="s">
        <v>23</v>
      </c>
      <c r="B49" s="18">
        <f t="shared" si="3"/>
        <v>248580</v>
      </c>
      <c r="C49" s="19">
        <f t="shared" si="4"/>
        <v>248580</v>
      </c>
      <c r="D49" s="40">
        <f>133590</f>
        <v>133590</v>
      </c>
      <c r="E49" s="40">
        <f>50908</f>
        <v>50908</v>
      </c>
      <c r="F49" s="40">
        <f>64082</f>
        <v>64082</v>
      </c>
      <c r="G49" s="40">
        <v>0</v>
      </c>
      <c r="H49" s="32">
        <v>0</v>
      </c>
      <c r="I49" s="32">
        <v>0</v>
      </c>
      <c r="J49" s="32">
        <v>0</v>
      </c>
      <c r="K49" s="32">
        <v>0</v>
      </c>
      <c r="L49" s="20"/>
      <c r="M49" s="20"/>
      <c r="N49" s="20"/>
    </row>
    <row r="50" spans="1:14" ht="18" customHeight="1">
      <c r="A50" s="17" t="s">
        <v>24</v>
      </c>
      <c r="B50" s="41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32">
        <v>0</v>
      </c>
      <c r="I50" s="32">
        <v>0</v>
      </c>
      <c r="J50" s="32">
        <v>0</v>
      </c>
      <c r="K50" s="32">
        <v>0</v>
      </c>
      <c r="L50" s="20"/>
      <c r="M50" s="20"/>
      <c r="N50" s="20"/>
    </row>
    <row r="51" spans="1:14" ht="18" customHeight="1">
      <c r="A51" s="17" t="s">
        <v>25</v>
      </c>
      <c r="B51" s="18">
        <f t="shared" si="3"/>
        <v>2832559</v>
      </c>
      <c r="C51" s="19">
        <f t="shared" si="4"/>
        <v>2227339</v>
      </c>
      <c r="D51" s="40">
        <f>1060697+38475</f>
        <v>1099172</v>
      </c>
      <c r="E51" s="40">
        <f>1060697+67470</f>
        <v>1128167</v>
      </c>
      <c r="F51" s="40">
        <v>0</v>
      </c>
      <c r="G51" s="40">
        <v>0</v>
      </c>
      <c r="H51" s="19">
        <f t="shared" si="5"/>
        <v>605220</v>
      </c>
      <c r="I51" s="32">
        <v>605220</v>
      </c>
      <c r="J51" s="32">
        <v>0</v>
      </c>
      <c r="K51" s="32">
        <v>0</v>
      </c>
      <c r="L51" s="20"/>
      <c r="M51" s="20"/>
      <c r="N51" s="20"/>
    </row>
    <row r="52" spans="1:14" ht="18" customHeight="1">
      <c r="A52" s="25" t="s">
        <v>26</v>
      </c>
      <c r="B52" s="42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35">
        <v>0</v>
      </c>
      <c r="I52" s="35">
        <v>0</v>
      </c>
      <c r="J52" s="35">
        <v>0</v>
      </c>
      <c r="K52" s="35">
        <v>0</v>
      </c>
      <c r="L52" s="30"/>
      <c r="M52" s="20"/>
      <c r="N52" s="20"/>
    </row>
    <row r="53" ht="16.5" customHeight="1">
      <c r="A53" s="20" t="s">
        <v>27</v>
      </c>
    </row>
    <row r="54" ht="12" customHeight="1">
      <c r="A54" s="20" t="s">
        <v>36</v>
      </c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2005-07-29T07:22:57Z</cp:lastPrinted>
  <dcterms:created xsi:type="dcterms:W3CDTF">2002-02-01T07:14:11Z</dcterms:created>
  <dcterms:modified xsi:type="dcterms:W3CDTF">2005-07-29T07:23:33Z</dcterms:modified>
  <cp:category/>
  <cp:version/>
  <cp:contentType/>
  <cp:contentStatus/>
</cp:coreProperties>
</file>