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1"/>
  </bookViews>
  <sheets>
    <sheet name="牛数量" sheetId="1" r:id="rId1"/>
    <sheet name="積算数量" sheetId="2" r:id="rId2"/>
  </sheets>
  <definedNames>
    <definedName name="_xlnm.Print_Area" localSheetId="1">'積算数量'!$B$1:$Y$60</definedName>
  </definedNames>
  <calcPr fullCalcOnLoad="1"/>
</workbook>
</file>

<file path=xl/comments2.xml><?xml version="1.0" encoding="utf-8"?>
<comments xmlns="http://schemas.openxmlformats.org/spreadsheetml/2006/main">
  <authors>
    <author>oitapref</author>
  </authors>
  <commentList>
    <comment ref="L5" authorId="0">
      <text>
        <r>
          <rPr>
            <b/>
            <sz val="11"/>
            <rFont val="ＭＳ Ｐゴシック"/>
            <family val="3"/>
          </rPr>
          <t>量が把握出来ている場合は直接入力</t>
        </r>
      </text>
    </comment>
  </commentList>
</comments>
</file>

<file path=xl/sharedStrings.xml><?xml version="1.0" encoding="utf-8"?>
<sst xmlns="http://schemas.openxmlformats.org/spreadsheetml/2006/main" count="241" uniqueCount="159">
  <si>
    <t>m3</t>
  </si>
  <si>
    <t>積算数量</t>
  </si>
  <si>
    <t>埋設穴掘削</t>
  </si>
  <si>
    <t>数量</t>
  </si>
  <si>
    <t>使用機械</t>
  </si>
  <si>
    <t>バックホウ</t>
  </si>
  <si>
    <t>埋設穴埋戻</t>
  </si>
  <si>
    <t>シート張付</t>
  </si>
  <si>
    <t>人力</t>
  </si>
  <si>
    <t>m2</t>
  </si>
  <si>
    <t>底幅４．０ｍ</t>
  </si>
  <si>
    <t>覆土１．０ｍ</t>
  </si>
  <si>
    <t>家畜等３．０ｍ</t>
  </si>
  <si>
    <t>掘削・埋却作業時</t>
  </si>
  <si>
    <t>掘削・埋却作業終了時</t>
  </si>
  <si>
    <t>作業・資材</t>
  </si>
  <si>
    <t>盛土面整形</t>
  </si>
  <si>
    <t>　　２回散布する。</t>
  </si>
  <si>
    <t>掘削延長</t>
  </si>
  <si>
    <t>シート枚数</t>
  </si>
  <si>
    <t>溝の底用</t>
  </si>
  <si>
    <t>家畜の上用</t>
  </si>
  <si>
    <t>シート（10*15）</t>
  </si>
  <si>
    <t>枚</t>
  </si>
  <si>
    <t>処分頭数</t>
  </si>
  <si>
    <t>運搬距離</t>
  </si>
  <si>
    <t>ｋｍ（片道）</t>
  </si>
  <si>
    <t>消石灰散布量は、１㎝厚とし、ロスを役１割見込む。</t>
  </si>
  <si>
    <t>シート(10*10)</t>
  </si>
  <si>
    <t>（７．０ｍは作業幅分）</t>
  </si>
  <si>
    <t>鳥インフル発生時における埋却溝について（案）</t>
  </si>
  <si>
    <t>ブロイラー鶏１０万羽　あたりで計算</t>
  </si>
  <si>
    <t>鶏</t>
  </si>
  <si>
    <t>万羽</t>
  </si>
  <si>
    <t>m3</t>
  </si>
  <si>
    <t>掘削土量</t>
  </si>
  <si>
    <t>（空隙を考慮）</t>
  </si>
  <si>
    <t>鳥インフル防疫対策実施要領</t>
  </si>
  <si>
    <t>１０万羽あたり</t>
  </si>
  <si>
    <t>羽</t>
  </si>
  <si>
    <t>２割増　※現場により考慮すること</t>
  </si>
  <si>
    <t>鶏</t>
  </si>
  <si>
    <t>（資料編）　P９４を参考として作成</t>
  </si>
  <si>
    <t>この資料は　農村整備計画課　試算であり、決定事項ではありません。</t>
  </si>
  <si>
    <t>取扱い注意でお願いします。</t>
  </si>
  <si>
    <t>数百ｍ</t>
  </si>
  <si>
    <t>投光器等の準備を</t>
  </si>
  <si>
    <t>お願いします</t>
  </si>
  <si>
    <t>夜間作業のための</t>
  </si>
  <si>
    <t>積込作業のため</t>
  </si>
  <si>
    <t>0.25m3バックホウ</t>
  </si>
  <si>
    <t>を準備してください</t>
  </si>
  <si>
    <t>ｍ</t>
  </si>
  <si>
    <t>家畜埋却深さ</t>
  </si>
  <si>
    <t>底幅</t>
  </si>
  <si>
    <t>底幅①</t>
  </si>
  <si>
    <t>掘削深</t>
  </si>
  <si>
    <t>（１：０３）掘削勾配</t>
  </si>
  <si>
    <t>埋却上幅②</t>
  </si>
  <si>
    <t>掘削上幅①</t>
  </si>
  <si>
    <t>埋却斜面長</t>
  </si>
  <si>
    <t>+</t>
  </si>
  <si>
    <t>＋2×</t>
  </si>
  <si>
    <t>=</t>
  </si>
  <si>
    <t>ｍ／ｍ(断面)</t>
  </si>
  <si>
    <t>②断面当たりの埋却可能量</t>
  </si>
  <si>
    <t>+</t>
  </si>
  <si>
    <t>×</t>
  </si>
  <si>
    <t>"1/2</t>
  </si>
  <si>
    <t>m3/m</t>
  </si>
  <si>
    <t>ｍ３</t>
  </si>
  <si>
    <t>糞等：</t>
  </si>
  <si>
    <t>m3 計</t>
  </si>
  <si>
    <t>②そのときの断面当たりの掘削量</t>
  </si>
  <si>
    <t>Ｌ＝</t>
  </si>
  <si>
    <t>÷</t>
  </si>
  <si>
    <t>＝</t>
  </si>
  <si>
    <t>Ｖ＝</t>
  </si>
  <si>
    <t>シート敷設は両端各３．１ｍを考慮し、１０ｍものを２ｍのラップ(重ね)で使用。</t>
  </si>
  <si>
    <t>シートの実質必要面積</t>
  </si>
  <si>
    <t>Ａ＝</t>
  </si>
  <si>
    <t xml:space="preserve"> ×（</t>
  </si>
  <si>
    <t>3.1×２）</t>
  </si>
  <si>
    <t>資材</t>
  </si>
  <si>
    <t>資材　＝</t>
  </si>
  <si>
    <t>ｍ／ピッチ</t>
  </si>
  <si>
    <t>セット</t>
  </si>
  <si>
    <t>枚</t>
  </si>
  <si>
    <t>よって、</t>
  </si>
  <si>
    <t>枚必要</t>
  </si>
  <si>
    <t>ｍ２</t>
  </si>
  <si>
    <t>千羽</t>
  </si>
  <si>
    <t>-</t>
  </si>
  <si>
    <t>≒</t>
  </si>
  <si>
    <t>盛り土分　Ａ/ｍ＝</t>
  </si>
  <si>
    <t>必要面積</t>
  </si>
  <si>
    <t>作業幅分　Ａ/ｍ=</t>
  </si>
  <si>
    <t>)×(</t>
  </si>
  <si>
    <t>ｍ2</t>
  </si>
  <si>
    <t>Ａ＝(</t>
  </si>
  <si>
    <t>必要石灰散布量</t>
  </si>
  <si>
    <t>2*1</t>
  </si>
  <si>
    <t>Ｖ＝</t>
  </si>
  <si>
    <t>×0.01</t>
  </si>
  <si>
    <t>×1.1</t>
  </si>
  <si>
    <t>=</t>
  </si>
  <si>
    <t>m3</t>
  </si>
  <si>
    <t>t</t>
  </si>
  <si>
    <t>盛土：掘削土の持ち出しは行わず、周りに埋め戻すが周りより１ｍの盛土を築造する。</t>
  </si>
  <si>
    <t>盛土１．０ｍ程度</t>
  </si>
  <si>
    <t>Ａ＝</t>
  </si>
  <si>
    <t>×</t>
  </si>
  <si>
    <t>ｍ２</t>
  </si>
  <si>
    <t>Ⅱ掘削量</t>
  </si>
  <si>
    <t>Ⅰ掘削延長</t>
  </si>
  <si>
    <t>Ⅲシート</t>
  </si>
  <si>
    <t>Ⅳ消石灰散布面積</t>
  </si>
  <si>
    <t>Ⅴ埋戻後の表面整形</t>
  </si>
  <si>
    <t>牛</t>
  </si>
  <si>
    <t>牛の数量</t>
  </si>
  <si>
    <t>汚染物品</t>
  </si>
  <si>
    <t>頭</t>
  </si>
  <si>
    <t>頭を埋却する場合　　</t>
  </si>
  <si>
    <t>牛：</t>
  </si>
  <si>
    <t>頭を埋却する場合の掘削量は</t>
  </si>
  <si>
    <t>※上幅②には消石灰を</t>
  </si>
  <si>
    <t>破線は消石灰散布</t>
  </si>
  <si>
    <t>①　破線は消石灰及びブルーシート断面当たり必要量</t>
  </si>
  <si>
    <t>殺処分量</t>
  </si>
  <si>
    <t>【基礎数量】</t>
  </si>
  <si>
    <t>飼育頭数</t>
  </si>
  <si>
    <t>体積 0.5m3/頭</t>
  </si>
  <si>
    <t>（えさ）重量 10.0kg/頭</t>
  </si>
  <si>
    <t>処分量計算</t>
  </si>
  <si>
    <t>飼養頭数</t>
  </si>
  <si>
    <t>・</t>
  </si>
  <si>
    <t>重量</t>
  </si>
  <si>
    <t>kg</t>
  </si>
  <si>
    <t>ton</t>
  </si>
  <si>
    <t>体積</t>
  </si>
  <si>
    <t>（ふん）</t>
  </si>
  <si>
    <t>日</t>
  </si>
  <si>
    <t>（えさ）</t>
  </si>
  <si>
    <t>合計</t>
  </si>
  <si>
    <t>100頭</t>
  </si>
  <si>
    <t>牛（重量 500kg/頭、　体積 1.0m3/頭）</t>
  </si>
  <si>
    <t>（ふん）重量 20.0kg/頭　 120日分</t>
  </si>
  <si>
    <t>m3/頭）</t>
  </si>
  <si>
    <t>頭　（</t>
  </si>
  <si>
    <t>入力事項</t>
  </si>
  <si>
    <t>延長</t>
  </si>
  <si>
    <t>幅</t>
  </si>
  <si>
    <t>　　埋却地必要面積</t>
  </si>
  <si>
    <t>(</t>
  </si>
  <si>
    <t>)　×</t>
  </si>
  <si>
    <t>資材シート１０×１５(本線(底用＋サイド、天端用）・両端)</t>
  </si>
  <si>
    <t>・・・両端</t>
  </si>
  <si>
    <t>・・・本線　×　２</t>
  </si>
  <si>
    <t>１０×１５＝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</si>
</sst>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#,##0.0;[Red]\-#,##0.0"/>
    <numFmt numFmtId="178" formatCode="0.0_ "/>
    <numFmt numFmtId="179" formatCode="&quot;おおむね　&quot;#,##0&quot;　ｍ&quot;"/>
    <numFmt numFmtId="180" formatCode="&quot;おおむね　&quot;#,##0&quot;　枚づつ&quot;"/>
    <numFmt numFmtId="181" formatCode="#,##0.0;&quot;△ &quot;#,##0.0"/>
    <numFmt numFmtId="182" formatCode="#,##0;&quot;△ &quot;#,##0"/>
    <numFmt numFmtId="183" formatCode="&quot;(&quot;#,##0.0"/>
    <numFmt numFmtId="184" formatCode="#,##0.0&quot;)&quot;"/>
    <numFmt numFmtId="185" formatCode="&quot;+&quot;#,##0.0"/>
    <numFmt numFmtId="186" formatCode="&quot;+&quot;#,##0.0&quot;×&quot;"/>
    <numFmt numFmtId="187" formatCode="#,##0.0&quot;)＝&quot;"/>
    <numFmt numFmtId="188" formatCode="#,##0.0&quot;×&quot;"/>
    <numFmt numFmtId="189" formatCode="&quot;=&quot;#,##0.0"/>
    <numFmt numFmtId="190" formatCode="0_ 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ＭＳ Ｐゴシック"/>
      <family val="3"/>
    </font>
    <font>
      <b/>
      <sz val="48"/>
      <name val="ＭＳ Ｐ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12"/>
      <color rgb="FFFF0000"/>
      <name val="Calibri"/>
      <family val="3"/>
    </font>
    <font>
      <sz val="12"/>
      <color rgb="FFFF0000"/>
      <name val="ＭＳ ゴシック"/>
      <family val="3"/>
    </font>
    <font>
      <b/>
      <sz val="12"/>
      <color rgb="FFFF0000"/>
      <name val="ＭＳ ゴシック"/>
      <family val="3"/>
    </font>
    <font>
      <b/>
      <sz val="14"/>
      <color theme="1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b/>
      <sz val="48"/>
      <name val="Calibri"/>
      <family val="3"/>
    </font>
    <font>
      <b/>
      <sz val="12"/>
      <color theme="1"/>
      <name val="Calibri"/>
      <family val="3"/>
    </font>
    <font>
      <sz val="8"/>
      <color theme="1"/>
      <name val="Calibri"/>
      <family val="3"/>
    </font>
    <font>
      <sz val="9"/>
      <name val="Calibri"/>
      <family val="3"/>
    </font>
    <font>
      <sz val="6"/>
      <name val="Calibri"/>
      <family val="3"/>
    </font>
    <font>
      <b/>
      <sz val="11"/>
      <color rgb="FFFF0000"/>
      <name val="Calibri"/>
      <family val="3"/>
    </font>
    <font>
      <sz val="16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 diagonalDown="1">
      <left/>
      <right/>
      <top/>
      <bottom/>
      <diagonal style="medium"/>
    </border>
    <border diagonalUp="1">
      <left/>
      <right/>
      <top/>
      <bottom/>
      <diagonal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73">
    <xf numFmtId="0" fontId="0" fillId="0" borderId="0" xfId="0" applyFont="1" applyAlignment="1">
      <alignment vertical="center"/>
    </xf>
    <xf numFmtId="181" fontId="45" fillId="33" borderId="10" xfId="48" applyNumberFormat="1" applyFont="1" applyFill="1" applyBorder="1" applyAlignment="1">
      <alignment vertical="center"/>
    </xf>
    <xf numFmtId="181" fontId="54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181" fontId="55" fillId="33" borderId="0" xfId="0" applyNumberFormat="1" applyFont="1" applyFill="1" applyAlignment="1">
      <alignment vertical="center"/>
    </xf>
    <xf numFmtId="0" fontId="54" fillId="33" borderId="11" xfId="0" applyFont="1" applyFill="1" applyBorder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181" fontId="54" fillId="33" borderId="0" xfId="0" applyNumberFormat="1" applyFont="1" applyFill="1" applyAlignment="1">
      <alignment horizontal="center" vertical="center"/>
    </xf>
    <xf numFmtId="176" fontId="54" fillId="33" borderId="0" xfId="0" applyNumberFormat="1" applyFont="1" applyFill="1" applyAlignment="1">
      <alignment vertical="center"/>
    </xf>
    <xf numFmtId="0" fontId="54" fillId="33" borderId="0" xfId="0" applyFont="1" applyFill="1" applyBorder="1" applyAlignment="1">
      <alignment vertical="center"/>
    </xf>
    <xf numFmtId="0" fontId="9" fillId="33" borderId="0" xfId="0" applyFont="1" applyFill="1" applyAlignment="1">
      <alignment horizontal="left" vertical="center"/>
    </xf>
    <xf numFmtId="181" fontId="12" fillId="33" borderId="12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6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77" fontId="56" fillId="33" borderId="10" xfId="0" applyNumberFormat="1" applyFont="1" applyFill="1" applyBorder="1" applyAlignment="1">
      <alignment vertical="center"/>
    </xf>
    <xf numFmtId="0" fontId="56" fillId="33" borderId="14" xfId="0" applyFont="1" applyFill="1" applyBorder="1" applyAlignment="1">
      <alignment vertical="center"/>
    </xf>
    <xf numFmtId="181" fontId="54" fillId="33" borderId="15" xfId="0" applyNumberFormat="1" applyFont="1" applyFill="1" applyBorder="1" applyAlignment="1">
      <alignment vertical="center"/>
    </xf>
    <xf numFmtId="181" fontId="54" fillId="33" borderId="13" xfId="0" applyNumberFormat="1" applyFont="1" applyFill="1" applyBorder="1" applyAlignment="1">
      <alignment horizontal="center" vertical="center"/>
    </xf>
    <xf numFmtId="181" fontId="54" fillId="33" borderId="10" xfId="48" applyNumberFormat="1" applyFont="1" applyFill="1" applyBorder="1" applyAlignment="1">
      <alignment vertical="center"/>
    </xf>
    <xf numFmtId="181" fontId="54" fillId="33" borderId="14" xfId="0" applyNumberFormat="1" applyFont="1" applyFill="1" applyBorder="1" applyAlignment="1">
      <alignment vertical="center"/>
    </xf>
    <xf numFmtId="0" fontId="12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57" fillId="33" borderId="16" xfId="0" applyFont="1" applyFill="1" applyBorder="1" applyAlignment="1">
      <alignment horizontal="center" vertical="center"/>
    </xf>
    <xf numFmtId="178" fontId="56" fillId="33" borderId="17" xfId="0" applyNumberFormat="1" applyFont="1" applyFill="1" applyBorder="1" applyAlignment="1">
      <alignment horizontal="right" vertical="center"/>
    </xf>
    <xf numFmtId="0" fontId="56" fillId="33" borderId="18" xfId="0" applyFont="1" applyFill="1" applyBorder="1" applyAlignment="1">
      <alignment vertical="center"/>
    </xf>
    <xf numFmtId="0" fontId="56" fillId="33" borderId="19" xfId="0" applyFont="1" applyFill="1" applyBorder="1" applyAlignment="1">
      <alignment horizontal="center" vertical="center"/>
    </xf>
    <xf numFmtId="178" fontId="56" fillId="33" borderId="20" xfId="0" applyNumberFormat="1" applyFont="1" applyFill="1" applyBorder="1" applyAlignment="1">
      <alignment horizontal="right" vertical="center"/>
    </xf>
    <xf numFmtId="0" fontId="56" fillId="33" borderId="21" xfId="0" applyFont="1" applyFill="1" applyBorder="1" applyAlignment="1">
      <alignment vertical="center"/>
    </xf>
    <xf numFmtId="0" fontId="12" fillId="33" borderId="0" xfId="0" applyFont="1" applyFill="1" applyAlignment="1">
      <alignment horizontal="center" vertical="center"/>
    </xf>
    <xf numFmtId="181" fontId="12" fillId="33" borderId="0" xfId="0" applyNumberFormat="1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right" vertical="center"/>
    </xf>
    <xf numFmtId="182" fontId="54" fillId="33" borderId="0" xfId="0" applyNumberFormat="1" applyFont="1" applyFill="1" applyAlignment="1">
      <alignment vertical="center"/>
    </xf>
    <xf numFmtId="177" fontId="58" fillId="33" borderId="10" xfId="0" applyNumberFormat="1" applyFont="1" applyFill="1" applyBorder="1" applyAlignment="1">
      <alignment vertical="center"/>
    </xf>
    <xf numFmtId="38" fontId="59" fillId="33" borderId="13" xfId="48" applyFont="1" applyFill="1" applyBorder="1" applyAlignment="1">
      <alignment vertical="center"/>
    </xf>
    <xf numFmtId="0" fontId="59" fillId="33" borderId="13" xfId="0" applyFont="1" applyFill="1" applyBorder="1" applyAlignment="1">
      <alignment vertical="center"/>
    </xf>
    <xf numFmtId="38" fontId="59" fillId="33" borderId="16" xfId="48" applyFont="1" applyFill="1" applyBorder="1" applyAlignment="1">
      <alignment vertical="center"/>
    </xf>
    <xf numFmtId="38" fontId="59" fillId="33" borderId="19" xfId="48" applyFont="1" applyFill="1" applyBorder="1" applyAlignment="1">
      <alignment vertical="center"/>
    </xf>
    <xf numFmtId="38" fontId="60" fillId="33" borderId="0" xfId="48" applyNumberFormat="1" applyFont="1" applyFill="1" applyAlignment="1">
      <alignment vertical="center"/>
    </xf>
    <xf numFmtId="0" fontId="58" fillId="33" borderId="13" xfId="0" applyFont="1" applyFill="1" applyBorder="1" applyAlignment="1">
      <alignment horizontal="center" vertical="center"/>
    </xf>
    <xf numFmtId="181" fontId="45" fillId="33" borderId="13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9" fillId="33" borderId="0" xfId="0" applyFont="1" applyFill="1" applyAlignment="1">
      <alignment vertical="center"/>
    </xf>
    <xf numFmtId="0" fontId="49" fillId="33" borderId="0" xfId="0" applyFont="1" applyFill="1" applyBorder="1" applyAlignment="1">
      <alignment horizontal="center" vertical="center"/>
    </xf>
    <xf numFmtId="38" fontId="49" fillId="33" borderId="0" xfId="48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181" fontId="54" fillId="33" borderId="0" xfId="0" applyNumberFormat="1" applyFont="1" applyFill="1" applyAlignment="1">
      <alignment horizontal="left" vertical="center"/>
    </xf>
    <xf numFmtId="181" fontId="57" fillId="33" borderId="22" xfId="0" applyNumberFormat="1" applyFont="1" applyFill="1" applyBorder="1" applyAlignment="1">
      <alignment vertical="center"/>
    </xf>
    <xf numFmtId="181" fontId="57" fillId="33" borderId="23" xfId="0" applyNumberFormat="1" applyFont="1" applyFill="1" applyBorder="1" applyAlignment="1">
      <alignment vertical="center"/>
    </xf>
    <xf numFmtId="181" fontId="57" fillId="33" borderId="24" xfId="0" applyNumberFormat="1" applyFont="1" applyFill="1" applyBorder="1" applyAlignment="1">
      <alignment vertical="center"/>
    </xf>
    <xf numFmtId="181" fontId="57" fillId="33" borderId="25" xfId="0" applyNumberFormat="1" applyFont="1" applyFill="1" applyBorder="1" applyAlignment="1">
      <alignment vertical="center"/>
    </xf>
    <xf numFmtId="181" fontId="57" fillId="33" borderId="0" xfId="0" applyNumberFormat="1" applyFont="1" applyFill="1" applyBorder="1" applyAlignment="1">
      <alignment vertical="center"/>
    </xf>
    <xf numFmtId="181" fontId="57" fillId="33" borderId="26" xfId="0" applyNumberFormat="1" applyFont="1" applyFill="1" applyBorder="1" applyAlignment="1">
      <alignment vertical="center"/>
    </xf>
    <xf numFmtId="181" fontId="57" fillId="33" borderId="20" xfId="0" applyNumberFormat="1" applyFont="1" applyFill="1" applyBorder="1" applyAlignment="1">
      <alignment vertical="center"/>
    </xf>
    <xf numFmtId="181" fontId="57" fillId="33" borderId="15" xfId="0" applyNumberFormat="1" applyFont="1" applyFill="1" applyBorder="1" applyAlignment="1">
      <alignment vertical="center"/>
    </xf>
    <xf numFmtId="181" fontId="57" fillId="33" borderId="21" xfId="0" applyNumberFormat="1" applyFont="1" applyFill="1" applyBorder="1" applyAlignment="1">
      <alignment vertical="center"/>
    </xf>
    <xf numFmtId="0" fontId="56" fillId="33" borderId="13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181" fontId="54" fillId="33" borderId="13" xfId="0" applyNumberFormat="1" applyFont="1" applyFill="1" applyBorder="1" applyAlignment="1">
      <alignment horizontal="center" vertical="center"/>
    </xf>
    <xf numFmtId="181" fontId="54" fillId="33" borderId="10" xfId="0" applyNumberFormat="1" applyFont="1" applyFill="1" applyBorder="1" applyAlignment="1">
      <alignment horizontal="center" vertical="center"/>
    </xf>
    <xf numFmtId="181" fontId="54" fillId="33" borderId="14" xfId="0" applyNumberFormat="1" applyFont="1" applyFill="1" applyBorder="1" applyAlignment="1">
      <alignment horizontal="center" vertical="center"/>
    </xf>
    <xf numFmtId="181" fontId="54" fillId="33" borderId="15" xfId="0" applyNumberFormat="1" applyFont="1" applyFill="1" applyBorder="1" applyAlignment="1">
      <alignment horizontal="center" vertical="center"/>
    </xf>
    <xf numFmtId="181" fontId="54" fillId="33" borderId="0" xfId="0" applyNumberFormat="1" applyFont="1" applyFill="1" applyBorder="1" applyAlignment="1">
      <alignment vertical="center"/>
    </xf>
    <xf numFmtId="181" fontId="62" fillId="33" borderId="0" xfId="0" applyNumberFormat="1" applyFont="1" applyFill="1" applyBorder="1" applyAlignment="1">
      <alignment vertical="center"/>
    </xf>
    <xf numFmtId="181" fontId="62" fillId="33" borderId="22" xfId="0" applyNumberFormat="1" applyFont="1" applyFill="1" applyBorder="1" applyAlignment="1">
      <alignment vertical="center"/>
    </xf>
    <xf numFmtId="181" fontId="62" fillId="33" borderId="23" xfId="0" applyNumberFormat="1" applyFont="1" applyFill="1" applyBorder="1" applyAlignment="1">
      <alignment vertical="center"/>
    </xf>
    <xf numFmtId="181" fontId="62" fillId="33" borderId="24" xfId="0" applyNumberFormat="1" applyFont="1" applyFill="1" applyBorder="1" applyAlignment="1">
      <alignment vertical="center"/>
    </xf>
    <xf numFmtId="181" fontId="62" fillId="33" borderId="25" xfId="0" applyNumberFormat="1" applyFont="1" applyFill="1" applyBorder="1" applyAlignment="1">
      <alignment vertical="center"/>
    </xf>
    <xf numFmtId="181" fontId="62" fillId="33" borderId="26" xfId="0" applyNumberFormat="1" applyFont="1" applyFill="1" applyBorder="1" applyAlignment="1">
      <alignment vertical="center"/>
    </xf>
    <xf numFmtId="181" fontId="62" fillId="33" borderId="20" xfId="0" applyNumberFormat="1" applyFont="1" applyFill="1" applyBorder="1" applyAlignment="1">
      <alignment vertical="center"/>
    </xf>
    <xf numFmtId="181" fontId="62" fillId="33" borderId="15" xfId="0" applyNumberFormat="1" applyFont="1" applyFill="1" applyBorder="1" applyAlignment="1">
      <alignment vertical="center"/>
    </xf>
    <xf numFmtId="181" fontId="62" fillId="33" borderId="21" xfId="0" applyNumberFormat="1" applyFont="1" applyFill="1" applyBorder="1" applyAlignment="1">
      <alignment vertical="center"/>
    </xf>
    <xf numFmtId="0" fontId="56" fillId="33" borderId="13" xfId="0" applyFont="1" applyFill="1" applyBorder="1" applyAlignment="1">
      <alignment horizontal="center" vertical="center"/>
    </xf>
    <xf numFmtId="181" fontId="54" fillId="33" borderId="13" xfId="0" applyNumberFormat="1" applyFont="1" applyFill="1" applyBorder="1" applyAlignment="1">
      <alignment horizontal="center" vertical="center"/>
    </xf>
    <xf numFmtId="181" fontId="54" fillId="33" borderId="10" xfId="0" applyNumberFormat="1" applyFont="1" applyFill="1" applyBorder="1" applyAlignment="1">
      <alignment horizontal="center" vertical="center"/>
    </xf>
    <xf numFmtId="181" fontId="54" fillId="33" borderId="14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right" vertical="center"/>
    </xf>
    <xf numFmtId="0" fontId="63" fillId="33" borderId="0" xfId="0" applyFont="1" applyFill="1" applyAlignment="1">
      <alignment vertical="center"/>
    </xf>
    <xf numFmtId="178" fontId="57" fillId="33" borderId="27" xfId="0" applyNumberFormat="1" applyFont="1" applyFill="1" applyBorder="1" applyAlignment="1">
      <alignment vertical="center"/>
    </xf>
    <xf numFmtId="178" fontId="54" fillId="33" borderId="0" xfId="0" applyNumberFormat="1" applyFont="1" applyFill="1" applyBorder="1" applyAlignment="1">
      <alignment vertical="center"/>
    </xf>
    <xf numFmtId="178" fontId="54" fillId="33" borderId="0" xfId="0" applyNumberFormat="1" applyFont="1" applyFill="1" applyAlignment="1">
      <alignment vertical="center"/>
    </xf>
    <xf numFmtId="178" fontId="57" fillId="34" borderId="27" xfId="0" applyNumberFormat="1" applyFont="1" applyFill="1" applyBorder="1" applyAlignment="1">
      <alignment vertical="center"/>
    </xf>
    <xf numFmtId="0" fontId="63" fillId="33" borderId="0" xfId="0" applyFont="1" applyFill="1" applyAlignment="1">
      <alignment horizontal="right" vertical="center"/>
    </xf>
    <xf numFmtId="0" fontId="45" fillId="33" borderId="0" xfId="0" applyFont="1" applyFill="1" applyAlignment="1">
      <alignment horizontal="center" vertical="center"/>
    </xf>
    <xf numFmtId="178" fontId="45" fillId="33" borderId="0" xfId="0" applyNumberFormat="1" applyFont="1" applyFill="1" applyAlignment="1">
      <alignment vertical="center"/>
    </xf>
    <xf numFmtId="178" fontId="45" fillId="33" borderId="0" xfId="0" applyNumberFormat="1" applyFont="1" applyFill="1" applyBorder="1" applyAlignment="1">
      <alignment vertical="center"/>
    </xf>
    <xf numFmtId="178" fontId="45" fillId="33" borderId="0" xfId="0" applyNumberFormat="1" applyFont="1" applyFill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4" fillId="33" borderId="11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0" xfId="0" applyFont="1" applyFill="1" applyAlignment="1" quotePrefix="1">
      <alignment vertical="center"/>
    </xf>
    <xf numFmtId="0" fontId="54" fillId="33" borderId="0" xfId="0" applyFont="1" applyFill="1" applyAlignment="1" quotePrefix="1">
      <alignment horizontal="center" vertical="center"/>
    </xf>
    <xf numFmtId="0" fontId="54" fillId="33" borderId="0" xfId="0" applyFont="1" applyFill="1" applyAlignment="1">
      <alignment vertical="center"/>
    </xf>
    <xf numFmtId="183" fontId="54" fillId="33" borderId="0" xfId="0" applyNumberFormat="1" applyFont="1" applyFill="1" applyBorder="1" applyAlignment="1">
      <alignment vertical="center"/>
    </xf>
    <xf numFmtId="184" fontId="54" fillId="33" borderId="0" xfId="0" applyNumberFormat="1" applyFont="1" applyFill="1" applyAlignment="1">
      <alignment vertical="center"/>
    </xf>
    <xf numFmtId="56" fontId="54" fillId="33" borderId="0" xfId="0" applyNumberFormat="1" applyFont="1" applyFill="1" applyBorder="1" applyAlignment="1">
      <alignment vertical="center"/>
    </xf>
    <xf numFmtId="178" fontId="54" fillId="33" borderId="0" xfId="0" applyNumberFormat="1" applyFont="1" applyFill="1" applyBorder="1" applyAlignment="1">
      <alignment vertical="center"/>
    </xf>
    <xf numFmtId="181" fontId="64" fillId="33" borderId="0" xfId="0" applyNumberFormat="1" applyFont="1" applyFill="1" applyBorder="1" applyAlignment="1">
      <alignment horizontal="center" vertical="center"/>
    </xf>
    <xf numFmtId="178" fontId="57" fillId="34" borderId="28" xfId="0" applyNumberFormat="1" applyFont="1" applyFill="1" applyBorder="1" applyAlignment="1">
      <alignment vertical="center"/>
    </xf>
    <xf numFmtId="0" fontId="55" fillId="33" borderId="0" xfId="0" applyFont="1" applyFill="1" applyBorder="1" applyAlignment="1">
      <alignment vertical="center"/>
    </xf>
    <xf numFmtId="181" fontId="12" fillId="33" borderId="0" xfId="0" applyNumberFormat="1" applyFont="1" applyFill="1" applyBorder="1" applyAlignment="1">
      <alignment vertical="center"/>
    </xf>
    <xf numFmtId="38" fontId="57" fillId="33" borderId="0" xfId="48" applyFont="1" applyFill="1" applyBorder="1" applyAlignment="1">
      <alignment vertical="center"/>
    </xf>
    <xf numFmtId="38" fontId="60" fillId="33" borderId="0" xfId="0" applyNumberFormat="1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54" fillId="33" borderId="0" xfId="0" applyFont="1" applyFill="1" applyAlignment="1">
      <alignment horizontal="right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178" fontId="54" fillId="33" borderId="0" xfId="0" applyNumberFormat="1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left" vertical="center"/>
    </xf>
    <xf numFmtId="0" fontId="55" fillId="33" borderId="27" xfId="0" applyFont="1" applyFill="1" applyBorder="1" applyAlignment="1">
      <alignment vertical="center"/>
    </xf>
    <xf numFmtId="0" fontId="63" fillId="33" borderId="0" xfId="0" applyFont="1" applyFill="1" applyAlignment="1">
      <alignment vertical="center"/>
    </xf>
    <xf numFmtId="185" fontId="54" fillId="33" borderId="0" xfId="0" applyNumberFormat="1" applyFont="1" applyFill="1" applyAlignment="1">
      <alignment vertical="center"/>
    </xf>
    <xf numFmtId="186" fontId="54" fillId="33" borderId="0" xfId="0" applyNumberFormat="1" applyFont="1" applyFill="1" applyAlignment="1">
      <alignment vertical="center"/>
    </xf>
    <xf numFmtId="187" fontId="54" fillId="33" borderId="0" xfId="0" applyNumberFormat="1" applyFont="1" applyFill="1" applyAlignment="1">
      <alignment vertical="center"/>
    </xf>
    <xf numFmtId="0" fontId="57" fillId="33" borderId="0" xfId="0" applyFont="1" applyFill="1" applyBorder="1" applyAlignment="1">
      <alignment vertical="center"/>
    </xf>
    <xf numFmtId="38" fontId="54" fillId="33" borderId="0" xfId="48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6" fillId="33" borderId="13" xfId="0" applyFont="1" applyFill="1" applyBorder="1" applyAlignment="1">
      <alignment horizontal="center" vertical="center"/>
    </xf>
    <xf numFmtId="177" fontId="54" fillId="33" borderId="0" xfId="0" applyNumberFormat="1" applyFont="1" applyFill="1" applyAlignment="1">
      <alignment vertical="center"/>
    </xf>
    <xf numFmtId="0" fontId="54" fillId="33" borderId="0" xfId="0" applyFont="1" applyFill="1" applyAlignment="1">
      <alignment vertical="center"/>
    </xf>
    <xf numFmtId="181" fontId="54" fillId="33" borderId="13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vertical="center"/>
    </xf>
    <xf numFmtId="178" fontId="54" fillId="33" borderId="0" xfId="0" applyNumberFormat="1" applyFont="1" applyFill="1" applyAlignment="1">
      <alignment vertical="center"/>
    </xf>
    <xf numFmtId="0" fontId="54" fillId="33" borderId="0" xfId="0" applyFont="1" applyFill="1" applyAlignment="1">
      <alignment vertical="center"/>
    </xf>
    <xf numFmtId="38" fontId="54" fillId="33" borderId="0" xfId="0" applyNumberFormat="1" applyFont="1" applyFill="1" applyBorder="1" applyAlignment="1">
      <alignment vertical="center"/>
    </xf>
    <xf numFmtId="178" fontId="54" fillId="33" borderId="0" xfId="0" applyNumberFormat="1" applyFont="1" applyFill="1" applyBorder="1" applyAlignment="1">
      <alignment vertical="center"/>
    </xf>
    <xf numFmtId="188" fontId="54" fillId="33" borderId="0" xfId="0" applyNumberFormat="1" applyFont="1" applyFill="1" applyAlignment="1">
      <alignment vertical="center"/>
    </xf>
    <xf numFmtId="0" fontId="63" fillId="33" borderId="0" xfId="0" applyFont="1" applyFill="1" applyAlignment="1">
      <alignment vertical="center" wrapText="1"/>
    </xf>
    <xf numFmtId="0" fontId="63" fillId="33" borderId="0" xfId="0" applyFont="1" applyFill="1" applyAlignment="1">
      <alignment vertical="center"/>
    </xf>
    <xf numFmtId="178" fontId="63" fillId="33" borderId="0" xfId="0" applyNumberFormat="1" applyFont="1" applyFill="1" applyAlignment="1">
      <alignment vertical="center"/>
    </xf>
    <xf numFmtId="189" fontId="54" fillId="33" borderId="0" xfId="0" applyNumberFormat="1" applyFont="1" applyFill="1" applyAlignment="1">
      <alignment vertical="center"/>
    </xf>
    <xf numFmtId="181" fontId="55" fillId="34" borderId="0" xfId="0" applyNumberFormat="1" applyFont="1" applyFill="1" applyBorder="1" applyAlignment="1">
      <alignment horizontal="left" vertical="center"/>
    </xf>
    <xf numFmtId="181" fontId="55" fillId="34" borderId="0" xfId="0" applyNumberFormat="1" applyFont="1" applyFill="1" applyBorder="1" applyAlignment="1">
      <alignment horizontal="center" vertical="center"/>
    </xf>
    <xf numFmtId="181" fontId="55" fillId="34" borderId="0" xfId="0" applyNumberFormat="1" applyFont="1" applyFill="1" applyBorder="1" applyAlignment="1">
      <alignment vertical="center"/>
    </xf>
    <xf numFmtId="181" fontId="54" fillId="34" borderId="0" xfId="0" applyNumberFormat="1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190" fontId="54" fillId="33" borderId="0" xfId="0" applyNumberFormat="1" applyFont="1" applyFill="1" applyAlignment="1">
      <alignment vertical="center"/>
    </xf>
    <xf numFmtId="38" fontId="57" fillId="33" borderId="0" xfId="48" applyFont="1" applyFill="1" applyBorder="1" applyAlignment="1">
      <alignment vertical="center"/>
    </xf>
    <xf numFmtId="177" fontId="57" fillId="33" borderId="0" xfId="48" applyNumberFormat="1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1" fontId="54" fillId="33" borderId="13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Border="1" applyAlignment="1">
      <alignment vertical="center"/>
    </xf>
    <xf numFmtId="177" fontId="57" fillId="33" borderId="0" xfId="48" applyNumberFormat="1" applyFont="1" applyFill="1" applyBorder="1" applyAlignment="1">
      <alignment vertical="center"/>
    </xf>
    <xf numFmtId="178" fontId="54" fillId="33" borderId="0" xfId="0" applyNumberFormat="1" applyFont="1" applyFill="1" applyAlignment="1">
      <alignment vertical="center"/>
    </xf>
    <xf numFmtId="0" fontId="54" fillId="33" borderId="0" xfId="0" applyFont="1" applyFill="1" applyAlignment="1">
      <alignment vertical="center"/>
    </xf>
    <xf numFmtId="38" fontId="54" fillId="33" borderId="0" xfId="0" applyNumberFormat="1" applyFont="1" applyFill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81" fontId="64" fillId="0" borderId="0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6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38" fontId="66" fillId="0" borderId="0" xfId="48" applyFont="1" applyBorder="1" applyAlignment="1">
      <alignment/>
    </xf>
    <xf numFmtId="38" fontId="0" fillId="0" borderId="0" xfId="48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15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49" fillId="0" borderId="15" xfId="48" applyFont="1" applyBorder="1" applyAlignment="1">
      <alignment vertical="center"/>
    </xf>
    <xf numFmtId="38" fontId="65" fillId="0" borderId="15" xfId="0" applyNumberFormat="1" applyFont="1" applyBorder="1" applyAlignment="1">
      <alignment vertical="center"/>
    </xf>
    <xf numFmtId="0" fontId="65" fillId="0" borderId="0" xfId="0" applyFont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67" fillId="33" borderId="0" xfId="0" applyFont="1" applyFill="1" applyAlignment="1">
      <alignment vertical="center"/>
    </xf>
    <xf numFmtId="0" fontId="68" fillId="33" borderId="0" xfId="0" applyFont="1" applyFill="1" applyBorder="1" applyAlignment="1">
      <alignment horizontal="center"/>
    </xf>
    <xf numFmtId="38" fontId="56" fillId="33" borderId="0" xfId="48" applyFont="1" applyFill="1" applyBorder="1" applyAlignment="1">
      <alignment vertical="center"/>
    </xf>
    <xf numFmtId="38" fontId="54" fillId="33" borderId="0" xfId="48" applyNumberFormat="1" applyFont="1" applyFill="1" applyBorder="1" applyAlignment="1">
      <alignment vertical="center"/>
    </xf>
    <xf numFmtId="177" fontId="56" fillId="33" borderId="0" xfId="48" applyNumberFormat="1" applyFont="1" applyFill="1" applyBorder="1" applyAlignment="1">
      <alignment vertical="center"/>
    </xf>
    <xf numFmtId="0" fontId="55" fillId="33" borderId="0" xfId="0" applyFont="1" applyFill="1" applyBorder="1" applyAlignment="1">
      <alignment horizontal="center" vertical="center"/>
    </xf>
    <xf numFmtId="178" fontId="57" fillId="0" borderId="27" xfId="0" applyNumberFormat="1" applyFont="1" applyFill="1" applyBorder="1" applyAlignment="1">
      <alignment vertical="center"/>
    </xf>
    <xf numFmtId="0" fontId="69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181" fontId="64" fillId="33" borderId="30" xfId="0" applyNumberFormat="1" applyFont="1" applyFill="1" applyBorder="1" applyAlignment="1">
      <alignment horizontal="center" vertical="center"/>
    </xf>
    <xf numFmtId="181" fontId="64" fillId="33" borderId="31" xfId="0" applyNumberFormat="1" applyFont="1" applyFill="1" applyBorder="1" applyAlignment="1">
      <alignment horizontal="center" vertical="center"/>
    </xf>
    <xf numFmtId="181" fontId="64" fillId="33" borderId="32" xfId="0" applyNumberFormat="1" applyFont="1" applyFill="1" applyBorder="1" applyAlignment="1">
      <alignment horizontal="center" vertical="center"/>
    </xf>
    <xf numFmtId="181" fontId="64" fillId="33" borderId="29" xfId="0" applyNumberFormat="1" applyFont="1" applyFill="1" applyBorder="1" applyAlignment="1">
      <alignment horizontal="center" vertical="center"/>
    </xf>
    <xf numFmtId="181" fontId="64" fillId="33" borderId="33" xfId="0" applyNumberFormat="1" applyFont="1" applyFill="1" applyBorder="1" applyAlignment="1">
      <alignment horizontal="center" vertical="center"/>
    </xf>
    <xf numFmtId="181" fontId="64" fillId="33" borderId="3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49" fillId="0" borderId="0" xfId="48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49" fillId="0" borderId="15" xfId="48" applyFont="1" applyFill="1" applyBorder="1" applyAlignment="1">
      <alignment vertical="center"/>
    </xf>
    <xf numFmtId="38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177" fontId="49" fillId="0" borderId="0" xfId="0" applyNumberFormat="1" applyFont="1" applyFill="1" applyBorder="1" applyAlignment="1">
      <alignment vertical="center"/>
    </xf>
    <xf numFmtId="178" fontId="49" fillId="0" borderId="0" xfId="0" applyNumberFormat="1" applyFont="1" applyFill="1" applyBorder="1" applyAlignment="1">
      <alignment vertical="center"/>
    </xf>
    <xf numFmtId="0" fontId="56" fillId="33" borderId="13" xfId="0" applyFont="1" applyFill="1" applyBorder="1" applyAlignment="1">
      <alignment horizontal="center" vertical="center"/>
    </xf>
    <xf numFmtId="181" fontId="64" fillId="33" borderId="0" xfId="0" applyNumberFormat="1" applyFont="1" applyFill="1" applyBorder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63" fillId="33" borderId="0" xfId="0" applyFont="1" applyFill="1" applyAlignment="1">
      <alignment wrapText="1"/>
    </xf>
    <xf numFmtId="180" fontId="45" fillId="33" borderId="0" xfId="0" applyNumberFormat="1" applyFont="1" applyFill="1" applyAlignment="1">
      <alignment horizontal="left" vertical="center"/>
    </xf>
    <xf numFmtId="177" fontId="57" fillId="33" borderId="35" xfId="48" applyNumberFormat="1" applyFont="1" applyFill="1" applyBorder="1" applyAlignment="1">
      <alignment vertical="center"/>
    </xf>
    <xf numFmtId="177" fontId="57" fillId="33" borderId="36" xfId="48" applyNumberFormat="1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181" fontId="54" fillId="33" borderId="13" xfId="0" applyNumberFormat="1" applyFont="1" applyFill="1" applyBorder="1" applyAlignment="1">
      <alignment horizontal="center" vertical="center"/>
    </xf>
    <xf numFmtId="182" fontId="55" fillId="33" borderId="13" xfId="0" applyNumberFormat="1" applyFont="1" applyFill="1" applyBorder="1" applyAlignment="1">
      <alignment horizontal="center" vertical="center"/>
    </xf>
    <xf numFmtId="0" fontId="57" fillId="33" borderId="35" xfId="0" applyFont="1" applyFill="1" applyBorder="1" applyAlignment="1">
      <alignment vertical="center"/>
    </xf>
    <xf numFmtId="0" fontId="57" fillId="33" borderId="36" xfId="0" applyFont="1" applyFill="1" applyBorder="1" applyAlignment="1">
      <alignment vertical="center"/>
    </xf>
    <xf numFmtId="0" fontId="55" fillId="33" borderId="35" xfId="0" applyFont="1" applyFill="1" applyBorder="1" applyAlignment="1">
      <alignment vertical="center"/>
    </xf>
    <xf numFmtId="0" fontId="55" fillId="33" borderId="36" xfId="0" applyFont="1" applyFill="1" applyBorder="1" applyAlignment="1">
      <alignment vertical="center"/>
    </xf>
    <xf numFmtId="179" fontId="45" fillId="33" borderId="0" xfId="0" applyNumberFormat="1" applyFont="1" applyFill="1" applyAlignment="1">
      <alignment horizontal="left" vertical="center"/>
    </xf>
    <xf numFmtId="181" fontId="54" fillId="33" borderId="10" xfId="0" applyNumberFormat="1" applyFont="1" applyFill="1" applyBorder="1" applyAlignment="1">
      <alignment horizontal="center" vertical="center"/>
    </xf>
    <xf numFmtId="181" fontId="54" fillId="33" borderId="14" xfId="0" applyNumberFormat="1" applyFont="1" applyFill="1" applyBorder="1" applyAlignment="1">
      <alignment horizontal="center" vertical="center"/>
    </xf>
    <xf numFmtId="38" fontId="60" fillId="33" borderId="12" xfId="0" applyNumberFormat="1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177" fontId="54" fillId="33" borderId="0" xfId="0" applyNumberFormat="1" applyFont="1" applyFill="1" applyAlignment="1">
      <alignment vertical="center"/>
    </xf>
    <xf numFmtId="178" fontId="54" fillId="33" borderId="0" xfId="0" applyNumberFormat="1" applyFont="1" applyFill="1" applyBorder="1" applyAlignment="1">
      <alignment vertical="center"/>
    </xf>
    <xf numFmtId="0" fontId="55" fillId="33" borderId="35" xfId="0" applyFont="1" applyFill="1" applyBorder="1" applyAlignment="1">
      <alignment vertical="center"/>
    </xf>
    <xf numFmtId="0" fontId="55" fillId="33" borderId="36" xfId="0" applyFont="1" applyFill="1" applyBorder="1" applyAlignment="1">
      <alignment vertical="center"/>
    </xf>
    <xf numFmtId="177" fontId="54" fillId="33" borderId="35" xfId="48" applyNumberFormat="1" applyFont="1" applyFill="1" applyBorder="1" applyAlignment="1">
      <alignment vertical="center"/>
    </xf>
    <xf numFmtId="177" fontId="54" fillId="33" borderId="36" xfId="48" applyNumberFormat="1" applyFont="1" applyFill="1" applyBorder="1" applyAlignment="1">
      <alignment vertical="center"/>
    </xf>
    <xf numFmtId="181" fontId="54" fillId="33" borderId="15" xfId="0" applyNumberFormat="1" applyFont="1" applyFill="1" applyBorder="1" applyAlignment="1">
      <alignment horizontal="center" vertical="center"/>
    </xf>
    <xf numFmtId="181" fontId="55" fillId="34" borderId="37" xfId="0" applyNumberFormat="1" applyFont="1" applyFill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/>
    </xf>
    <xf numFmtId="0" fontId="54" fillId="33" borderId="39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54" fillId="33" borderId="0" xfId="0" applyFont="1" applyFill="1" applyBorder="1" applyAlignment="1">
      <alignment vertical="center"/>
    </xf>
    <xf numFmtId="189" fontId="54" fillId="33" borderId="0" xfId="0" applyNumberFormat="1" applyFont="1" applyFill="1" applyAlignment="1">
      <alignment vertical="center"/>
    </xf>
    <xf numFmtId="177" fontId="57" fillId="33" borderId="0" xfId="48" applyNumberFormat="1" applyFont="1" applyFill="1" applyBorder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55" fillId="33" borderId="14" xfId="0" applyFont="1" applyFill="1" applyBorder="1" applyAlignment="1">
      <alignment vertical="center"/>
    </xf>
    <xf numFmtId="178" fontId="54" fillId="33" borderId="0" xfId="0" applyNumberFormat="1" applyFont="1" applyFill="1" applyAlignment="1">
      <alignment vertical="center"/>
    </xf>
    <xf numFmtId="0" fontId="54" fillId="33" borderId="0" xfId="0" applyFont="1" applyFill="1" applyAlignment="1">
      <alignment vertical="center"/>
    </xf>
    <xf numFmtId="38" fontId="54" fillId="33" borderId="0" xfId="0" applyNumberFormat="1" applyFont="1" applyFill="1" applyBorder="1" applyAlignment="1">
      <alignment vertical="center"/>
    </xf>
    <xf numFmtId="0" fontId="11" fillId="33" borderId="0" xfId="0" applyFont="1" applyFill="1" applyAlignment="1">
      <alignment horizontal="center" vertical="center"/>
    </xf>
    <xf numFmtId="181" fontId="64" fillId="33" borderId="28" xfId="0" applyNumberFormat="1" applyFont="1" applyFill="1" applyBorder="1" applyAlignment="1">
      <alignment horizontal="center" vertical="center"/>
    </xf>
    <xf numFmtId="181" fontId="64" fillId="33" borderId="40" xfId="0" applyNumberFormat="1" applyFont="1" applyFill="1" applyBorder="1" applyAlignment="1">
      <alignment horizontal="center" vertical="center"/>
    </xf>
    <xf numFmtId="181" fontId="64" fillId="33" borderId="41" xfId="0" applyNumberFormat="1" applyFont="1" applyFill="1" applyBorder="1" applyAlignment="1">
      <alignment horizontal="center" vertical="center"/>
    </xf>
    <xf numFmtId="178" fontId="55" fillId="33" borderId="10" xfId="0" applyNumberFormat="1" applyFont="1" applyFill="1" applyBorder="1" applyAlignment="1">
      <alignment horizontal="center" vertical="center"/>
    </xf>
    <xf numFmtId="178" fontId="55" fillId="33" borderId="14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178" fontId="54" fillId="33" borderId="10" xfId="0" applyNumberFormat="1" applyFont="1" applyFill="1" applyBorder="1" applyAlignment="1">
      <alignment vertical="center"/>
    </xf>
    <xf numFmtId="178" fontId="54" fillId="33" borderId="14" xfId="0" applyNumberFormat="1" applyFont="1" applyFill="1" applyBorder="1" applyAlignment="1">
      <alignment vertical="center"/>
    </xf>
    <xf numFmtId="0" fontId="54" fillId="33" borderId="38" xfId="0" applyFont="1" applyFill="1" applyBorder="1" applyAlignment="1">
      <alignment horizontal="center" vertical="center"/>
    </xf>
    <xf numFmtId="0" fontId="54" fillId="33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7</xdr:row>
      <xdr:rowOff>38100</xdr:rowOff>
    </xdr:from>
    <xdr:to>
      <xdr:col>9</xdr:col>
      <xdr:colOff>161925</xdr:colOff>
      <xdr:row>8</xdr:row>
      <xdr:rowOff>228600</xdr:rowOff>
    </xdr:to>
    <xdr:sp>
      <xdr:nvSpPr>
        <xdr:cNvPr id="1" name="右中かっこ 1"/>
        <xdr:cNvSpPr>
          <a:spLocks/>
        </xdr:cNvSpPr>
      </xdr:nvSpPr>
      <xdr:spPr>
        <a:xfrm>
          <a:off x="3000375" y="1952625"/>
          <a:ext cx="95250" cy="6000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7</xdr:row>
      <xdr:rowOff>57150</xdr:rowOff>
    </xdr:from>
    <xdr:to>
      <xdr:col>19</xdr:col>
      <xdr:colOff>257175</xdr:colOff>
      <xdr:row>9</xdr:row>
      <xdr:rowOff>238125</xdr:rowOff>
    </xdr:to>
    <xdr:sp>
      <xdr:nvSpPr>
        <xdr:cNvPr id="1" name="フリーフォーム 7"/>
        <xdr:cNvSpPr>
          <a:spLocks/>
        </xdr:cNvSpPr>
      </xdr:nvSpPr>
      <xdr:spPr>
        <a:xfrm>
          <a:off x="2247900" y="1790700"/>
          <a:ext cx="1685925" cy="676275"/>
        </a:xfrm>
        <a:custGeom>
          <a:pathLst>
            <a:path h="723900" w="1533525">
              <a:moveTo>
                <a:pt x="0" y="19050"/>
              </a:moveTo>
              <a:lnTo>
                <a:pt x="257175" y="714375"/>
              </a:lnTo>
              <a:lnTo>
                <a:pt x="1247775" y="723900"/>
              </a:lnTo>
              <a:lnTo>
                <a:pt x="1533525" y="0"/>
              </a:lnTo>
              <a:lnTo>
                <a:pt x="0" y="19050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95250</xdr:colOff>
      <xdr:row>56</xdr:row>
      <xdr:rowOff>0</xdr:rowOff>
    </xdr:from>
    <xdr:to>
      <xdr:col>19</xdr:col>
      <xdr:colOff>247650</xdr:colOff>
      <xdr:row>56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247900" y="11649075"/>
          <a:ext cx="16764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123825</xdr:colOff>
      <xdr:row>9</xdr:row>
      <xdr:rowOff>47625</xdr:rowOff>
    </xdr:from>
    <xdr:to>
      <xdr:col>20</xdr:col>
      <xdr:colOff>0</xdr:colOff>
      <xdr:row>11</xdr:row>
      <xdr:rowOff>19050</xdr:rowOff>
    </xdr:to>
    <xdr:sp>
      <xdr:nvSpPr>
        <xdr:cNvPr id="3" name="直線矢印コネクタ 9"/>
        <xdr:cNvSpPr>
          <a:spLocks/>
        </xdr:cNvSpPr>
      </xdr:nvSpPr>
      <xdr:spPr>
        <a:xfrm rot="16200000" flipH="1">
          <a:off x="3800475" y="2276475"/>
          <a:ext cx="304800" cy="466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438150</xdr:colOff>
      <xdr:row>53</xdr:row>
      <xdr:rowOff>9525</xdr:rowOff>
    </xdr:from>
    <xdr:to>
      <xdr:col>22</xdr:col>
      <xdr:colOff>209550</xdr:colOff>
      <xdr:row>54</xdr:row>
      <xdr:rowOff>76200</xdr:rowOff>
    </xdr:to>
    <xdr:sp>
      <xdr:nvSpPr>
        <xdr:cNvPr id="4" name="フリーフォーム 16"/>
        <xdr:cNvSpPr>
          <a:spLocks/>
        </xdr:cNvSpPr>
      </xdr:nvSpPr>
      <xdr:spPr>
        <a:xfrm>
          <a:off x="1314450" y="10915650"/>
          <a:ext cx="3857625" cy="314325"/>
        </a:xfrm>
        <a:custGeom>
          <a:pathLst>
            <a:path h="504825" w="3840390">
              <a:moveTo>
                <a:pt x="0" y="477313"/>
              </a:moveTo>
              <a:lnTo>
                <a:pt x="893283" y="485567"/>
              </a:lnTo>
              <a:lnTo>
                <a:pt x="1301528" y="0"/>
              </a:lnTo>
              <a:lnTo>
                <a:pt x="2320703" y="0"/>
              </a:lnTo>
              <a:lnTo>
                <a:pt x="2701703" y="504825"/>
              </a:lnTo>
              <a:lnTo>
                <a:pt x="2701703" y="504825"/>
              </a:lnTo>
              <a:lnTo>
                <a:pt x="3829918" y="499324"/>
              </a:lnTo>
              <a:cubicBezTo>
                <a:pt x="3840390" y="498407"/>
                <a:pt x="2848764" y="501616"/>
                <a:pt x="2764535" y="499323"/>
              </a:cubicBezTo>
            </a:path>
          </a:pathLst>
        </a:cu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8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3.421875" style="0" customWidth="1"/>
    <col min="2" max="2" width="2.421875" style="0" customWidth="1"/>
    <col min="4" max="4" width="10.421875" style="0" customWidth="1"/>
    <col min="5" max="16" width="3.7109375" style="0" customWidth="1"/>
    <col min="17" max="17" width="3.140625" style="0" customWidth="1"/>
    <col min="18" max="18" width="3.7109375" style="0" customWidth="1"/>
    <col min="19" max="19" width="8.8515625" style="0" customWidth="1"/>
    <col min="20" max="20" width="4.7109375" style="0" customWidth="1"/>
  </cols>
  <sheetData>
    <row r="1" ht="14.25" thickBot="1"/>
    <row r="2" spans="2:20" ht="21" customHeight="1">
      <c r="B2" s="201" t="s">
        <v>128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2"/>
      <c r="S2" s="203" t="s">
        <v>118</v>
      </c>
      <c r="T2" s="204"/>
    </row>
    <row r="3" spans="2:20" ht="21" customHeight="1"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63"/>
      <c r="S3" s="205"/>
      <c r="T3" s="206"/>
    </row>
    <row r="4" spans="19:20" ht="21" customHeight="1" thickBot="1">
      <c r="S4" s="207"/>
      <c r="T4" s="208"/>
    </row>
    <row r="5" spans="2:20" ht="9" customHeight="1">
      <c r="B5" s="164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S5" s="167"/>
      <c r="T5" s="167"/>
    </row>
    <row r="6" spans="2:20" ht="32.25" customHeight="1">
      <c r="B6" s="168"/>
      <c r="C6" s="169" t="s">
        <v>129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S6" s="167"/>
      <c r="T6" s="167"/>
    </row>
    <row r="7" spans="2:20" ht="32.25" customHeight="1">
      <c r="B7" s="168"/>
      <c r="C7" s="169" t="s">
        <v>130</v>
      </c>
      <c r="D7" s="169" t="s">
        <v>144</v>
      </c>
      <c r="E7" s="169"/>
      <c r="F7" s="169" t="s">
        <v>145</v>
      </c>
      <c r="G7" s="169"/>
      <c r="H7" s="169"/>
      <c r="I7" s="169"/>
      <c r="J7" s="169"/>
      <c r="K7" s="169"/>
      <c r="L7" s="169"/>
      <c r="M7" s="169"/>
      <c r="N7" s="169"/>
      <c r="O7" s="169"/>
      <c r="P7" s="170"/>
      <c r="S7" s="167"/>
      <c r="T7" s="167"/>
    </row>
    <row r="8" spans="2:20" ht="32.25" customHeight="1">
      <c r="B8" s="168"/>
      <c r="C8" s="169" t="s">
        <v>120</v>
      </c>
      <c r="D8" s="169" t="s">
        <v>146</v>
      </c>
      <c r="E8" s="169"/>
      <c r="F8" s="169"/>
      <c r="G8" s="169"/>
      <c r="H8" s="169"/>
      <c r="I8" s="169"/>
      <c r="J8" s="169"/>
      <c r="K8" s="209" t="s">
        <v>131</v>
      </c>
      <c r="L8" s="209"/>
      <c r="M8" s="209"/>
      <c r="N8" s="209"/>
      <c r="O8" s="169"/>
      <c r="P8" s="170"/>
      <c r="S8" s="167"/>
      <c r="T8" s="167"/>
    </row>
    <row r="9" spans="2:20" ht="32.25" customHeight="1">
      <c r="B9" s="168"/>
      <c r="C9" s="169"/>
      <c r="D9" s="169" t="s">
        <v>132</v>
      </c>
      <c r="E9" s="169"/>
      <c r="F9" s="169"/>
      <c r="G9" s="169"/>
      <c r="H9" s="169"/>
      <c r="I9" s="169"/>
      <c r="J9" s="169"/>
      <c r="K9" s="209"/>
      <c r="L9" s="209"/>
      <c r="M9" s="209"/>
      <c r="N9" s="209"/>
      <c r="O9" s="169"/>
      <c r="P9" s="170"/>
      <c r="S9" s="167"/>
      <c r="T9" s="167"/>
    </row>
    <row r="10" spans="2:20" ht="11.25" customHeight="1">
      <c r="B10" s="171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3"/>
      <c r="S10" s="167"/>
      <c r="T10" s="167"/>
    </row>
    <row r="11" spans="19:20" ht="16.5" customHeight="1">
      <c r="S11" s="167"/>
      <c r="T11" s="167"/>
    </row>
    <row r="12" spans="2:6" ht="20.25" customHeight="1">
      <c r="B12" s="174" t="s">
        <v>133</v>
      </c>
      <c r="C12" s="175"/>
      <c r="D12" s="175"/>
      <c r="E12" s="176"/>
      <c r="F12" s="177"/>
    </row>
    <row r="13" spans="3:7" ht="20.25" customHeight="1">
      <c r="C13" s="175" t="s">
        <v>134</v>
      </c>
      <c r="D13" s="175"/>
      <c r="E13" s="210">
        <f>+'積算数量'!L4</f>
        <v>100</v>
      </c>
      <c r="F13" s="210"/>
      <c r="G13" t="s">
        <v>121</v>
      </c>
    </row>
    <row r="14" spans="3:4" ht="20.25" customHeight="1">
      <c r="C14" s="175"/>
      <c r="D14" s="175"/>
    </row>
    <row r="15" spans="2:17" ht="20.25" customHeight="1">
      <c r="B15" s="178" t="s">
        <v>135</v>
      </c>
      <c r="C15" s="175" t="s">
        <v>118</v>
      </c>
      <c r="D15" s="175" t="s">
        <v>136</v>
      </c>
      <c r="E15" s="200">
        <v>500</v>
      </c>
      <c r="F15" s="200"/>
      <c r="G15" s="179" t="s">
        <v>137</v>
      </c>
      <c r="H15" s="180" t="s">
        <v>67</v>
      </c>
      <c r="I15" s="211">
        <f>+E13</f>
        <v>100</v>
      </c>
      <c r="J15" s="212"/>
      <c r="K15" s="179" t="s">
        <v>121</v>
      </c>
      <c r="L15" s="180" t="s">
        <v>76</v>
      </c>
      <c r="M15" s="213">
        <f>+E15*I15/1000</f>
        <v>50</v>
      </c>
      <c r="N15" s="213"/>
      <c r="O15" s="181" t="s">
        <v>138</v>
      </c>
      <c r="P15" s="179"/>
      <c r="Q15" s="169"/>
    </row>
    <row r="16" spans="3:17" ht="20.25" customHeight="1">
      <c r="C16" s="175"/>
      <c r="D16" s="175"/>
      <c r="E16" s="188"/>
      <c r="F16" s="188"/>
      <c r="G16" s="179"/>
      <c r="H16" s="180"/>
      <c r="I16" s="186"/>
      <c r="J16" s="187"/>
      <c r="K16" s="179"/>
      <c r="L16" s="180"/>
      <c r="M16" s="182"/>
      <c r="N16" s="182"/>
      <c r="O16" s="182"/>
      <c r="P16" s="179"/>
      <c r="Q16" s="169"/>
    </row>
    <row r="17" spans="3:17" ht="20.25" customHeight="1">
      <c r="C17" s="175"/>
      <c r="D17" s="175" t="s">
        <v>139</v>
      </c>
      <c r="E17" s="211">
        <f>+E13</f>
        <v>100</v>
      </c>
      <c r="F17" s="212"/>
      <c r="G17" s="179" t="s">
        <v>121</v>
      </c>
      <c r="H17" s="180" t="s">
        <v>67</v>
      </c>
      <c r="I17" s="216">
        <v>1</v>
      </c>
      <c r="J17" s="216"/>
      <c r="K17" s="179" t="s">
        <v>0</v>
      </c>
      <c r="L17" s="180" t="s">
        <v>76</v>
      </c>
      <c r="M17" s="213">
        <f>+E17*I17</f>
        <v>100</v>
      </c>
      <c r="N17" s="213"/>
      <c r="O17" s="181" t="s">
        <v>0</v>
      </c>
      <c r="P17" s="179"/>
      <c r="Q17" s="169"/>
    </row>
    <row r="18" spans="3:17" ht="20.25" customHeight="1">
      <c r="C18" s="175"/>
      <c r="D18" s="175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69"/>
    </row>
    <row r="19" spans="2:20" ht="20.25" customHeight="1">
      <c r="B19" s="178" t="s">
        <v>135</v>
      </c>
      <c r="C19" s="175" t="s">
        <v>120</v>
      </c>
      <c r="D19" s="175" t="s">
        <v>136</v>
      </c>
      <c r="E19" s="179" t="s">
        <v>140</v>
      </c>
      <c r="F19" s="179"/>
      <c r="G19" s="217">
        <v>20</v>
      </c>
      <c r="H19" s="217"/>
      <c r="I19" s="179" t="s">
        <v>137</v>
      </c>
      <c r="J19" s="180" t="s">
        <v>67</v>
      </c>
      <c r="K19" s="211">
        <f>+E13</f>
        <v>100</v>
      </c>
      <c r="L19" s="212"/>
      <c r="M19" s="179" t="s">
        <v>121</v>
      </c>
      <c r="N19" s="180" t="s">
        <v>67</v>
      </c>
      <c r="O19" s="200">
        <v>120</v>
      </c>
      <c r="P19" s="200"/>
      <c r="Q19" s="169" t="s">
        <v>141</v>
      </c>
      <c r="R19" s="155" t="s">
        <v>76</v>
      </c>
      <c r="S19" s="183">
        <f>+G19*K19*O19/1000</f>
        <v>240</v>
      </c>
      <c r="T19" s="172" t="s">
        <v>138</v>
      </c>
    </row>
    <row r="20" spans="3:17" ht="20.25" customHeight="1">
      <c r="C20" s="175"/>
      <c r="D20" s="175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69"/>
    </row>
    <row r="21" spans="3:20" ht="20.25" customHeight="1">
      <c r="C21" s="175"/>
      <c r="D21" s="175"/>
      <c r="E21" s="179" t="s">
        <v>142</v>
      </c>
      <c r="F21" s="179"/>
      <c r="G21" s="217">
        <v>100</v>
      </c>
      <c r="H21" s="217"/>
      <c r="I21" s="179" t="s">
        <v>137</v>
      </c>
      <c r="J21" s="179" t="s">
        <v>67</v>
      </c>
      <c r="K21" s="211">
        <f>+E13</f>
        <v>100</v>
      </c>
      <c r="L21" s="212"/>
      <c r="M21" s="186" t="s">
        <v>121</v>
      </c>
      <c r="N21" s="187"/>
      <c r="O21" s="180"/>
      <c r="P21" s="187"/>
      <c r="Q21" s="190"/>
      <c r="R21" s="155" t="s">
        <v>76</v>
      </c>
      <c r="S21" s="184">
        <f>+G21*K21/1000</f>
        <v>10</v>
      </c>
      <c r="T21" s="172" t="s">
        <v>138</v>
      </c>
    </row>
    <row r="22" spans="3:17" ht="20.25" customHeight="1">
      <c r="C22" s="175"/>
      <c r="D22" s="175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69"/>
    </row>
    <row r="23" spans="3:17" ht="20.25" customHeight="1">
      <c r="C23" s="175"/>
      <c r="D23" s="175" t="s">
        <v>139</v>
      </c>
      <c r="E23" s="211">
        <f>+E13</f>
        <v>100</v>
      </c>
      <c r="F23" s="212"/>
      <c r="G23" s="179" t="s">
        <v>121</v>
      </c>
      <c r="H23" s="180" t="s">
        <v>67</v>
      </c>
      <c r="I23" s="216">
        <v>5</v>
      </c>
      <c r="J23" s="216"/>
      <c r="K23" s="179" t="s">
        <v>0</v>
      </c>
      <c r="L23" s="180" t="s">
        <v>76</v>
      </c>
      <c r="M23" s="213">
        <f>+E23*I23</f>
        <v>500</v>
      </c>
      <c r="N23" s="213"/>
      <c r="O23" s="181" t="s">
        <v>0</v>
      </c>
      <c r="P23" s="179"/>
      <c r="Q23" s="169"/>
    </row>
    <row r="24" spans="3:20" ht="20.25" customHeight="1"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</row>
    <row r="25" ht="20.25" customHeight="1"/>
    <row r="26" spans="3:7" ht="20.25" customHeight="1">
      <c r="C26" s="175" t="s">
        <v>143</v>
      </c>
      <c r="D26" s="175" t="s">
        <v>136</v>
      </c>
      <c r="E26" s="214">
        <f>+S21+S19+M15</f>
        <v>300</v>
      </c>
      <c r="F26" s="215"/>
      <c r="G26" t="s">
        <v>138</v>
      </c>
    </row>
    <row r="27" spans="4:6" ht="20.25" customHeight="1">
      <c r="D27" s="175"/>
      <c r="E27" s="185"/>
      <c r="F27" s="185"/>
    </row>
    <row r="28" spans="4:7" ht="20.25" customHeight="1">
      <c r="D28" s="175" t="s">
        <v>139</v>
      </c>
      <c r="E28" s="214">
        <f>+M17+M23</f>
        <v>600</v>
      </c>
      <c r="F28" s="215"/>
      <c r="G28" t="s">
        <v>0</v>
      </c>
    </row>
    <row r="29" ht="20.25" customHeight="1"/>
  </sheetData>
  <sheetProtection/>
  <mergeCells count="20">
    <mergeCell ref="E28:F28"/>
    <mergeCell ref="G21:H21"/>
    <mergeCell ref="K21:L21"/>
    <mergeCell ref="E23:F23"/>
    <mergeCell ref="I23:J23"/>
    <mergeCell ref="M23:N23"/>
    <mergeCell ref="E26:F26"/>
    <mergeCell ref="E17:F17"/>
    <mergeCell ref="I17:J17"/>
    <mergeCell ref="M17:N17"/>
    <mergeCell ref="G19:H19"/>
    <mergeCell ref="K19:L19"/>
    <mergeCell ref="O19:P19"/>
    <mergeCell ref="B2:R2"/>
    <mergeCell ref="S2:T4"/>
    <mergeCell ref="K8:N9"/>
    <mergeCell ref="E13:F13"/>
    <mergeCell ref="E15:F15"/>
    <mergeCell ref="I15:J15"/>
    <mergeCell ref="M15:N1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4"/>
  <sheetViews>
    <sheetView tabSelected="1" view="pageBreakPreview" zoomScaleSheetLayoutView="100" zoomScalePageLayoutView="0" workbookViewId="0" topLeftCell="J1">
      <selection activeCell="Z31" sqref="Z31"/>
    </sheetView>
  </sheetViews>
  <sheetFormatPr defaultColWidth="10.28125" defaultRowHeight="19.5" customHeight="1"/>
  <cols>
    <col min="1" max="1" width="0" style="3" hidden="1" customWidth="1"/>
    <col min="2" max="2" width="17.57421875" style="3" hidden="1" customWidth="1"/>
    <col min="3" max="3" width="3.140625" style="3" hidden="1" customWidth="1"/>
    <col min="4" max="4" width="11.421875" style="3" hidden="1" customWidth="1"/>
    <col min="5" max="5" width="8.28125" style="3" hidden="1" customWidth="1"/>
    <col min="6" max="6" width="6.140625" style="3" hidden="1" customWidth="1"/>
    <col min="7" max="7" width="10.57421875" style="3" hidden="1" customWidth="1"/>
    <col min="8" max="8" width="13.57421875" style="3" hidden="1" customWidth="1"/>
    <col min="9" max="9" width="0" style="3" hidden="1" customWidth="1"/>
    <col min="10" max="10" width="6.7109375" style="4" customWidth="1"/>
    <col min="11" max="11" width="6.421875" style="131" customWidth="1"/>
    <col min="12" max="12" width="8.8515625" style="4" customWidth="1"/>
    <col min="13" max="13" width="4.8515625" style="4" customWidth="1"/>
    <col min="14" max="14" width="5.421875" style="4" customWidth="1"/>
    <col min="15" max="15" width="5.00390625" style="4" customWidth="1"/>
    <col min="16" max="16" width="4.28125" style="4" customWidth="1"/>
    <col min="17" max="18" width="4.57421875" style="4" customWidth="1"/>
    <col min="19" max="19" width="4.421875" style="4" customWidth="1"/>
    <col min="20" max="22" width="6.421875" style="4" customWidth="1"/>
    <col min="23" max="23" width="5.421875" style="4" customWidth="1"/>
    <col min="24" max="24" width="7.8515625" style="4" customWidth="1"/>
    <col min="25" max="25" width="8.00390625" style="4" customWidth="1"/>
    <col min="26" max="26" width="10.28125" style="48" customWidth="1"/>
    <col min="27" max="27" width="6.421875" style="48" customWidth="1"/>
    <col min="28" max="28" width="14.8515625" style="48" customWidth="1"/>
    <col min="29" max="29" width="6.421875" style="48" customWidth="1"/>
    <col min="30" max="30" width="11.28125" style="48" customWidth="1"/>
    <col min="31" max="31" width="12.421875" style="48" customWidth="1"/>
    <col min="32" max="32" width="5.421875" style="48" customWidth="1"/>
    <col min="33" max="33" width="4.57421875" style="3" customWidth="1"/>
    <col min="34" max="34" width="4.140625" style="3" customWidth="1"/>
    <col min="35" max="35" width="8.28125" style="3" customWidth="1"/>
    <col min="36" max="36" width="14.28125" style="3" customWidth="1"/>
    <col min="37" max="37" width="8.28125" style="3" customWidth="1"/>
    <col min="38" max="16384" width="10.28125" style="4" customWidth="1"/>
  </cols>
  <sheetData>
    <row r="1" spans="9:37" ht="19.5" customHeight="1" thickBot="1">
      <c r="I1" s="263"/>
      <c r="L1" s="191" t="s">
        <v>149</v>
      </c>
      <c r="X1" s="203" t="s">
        <v>118</v>
      </c>
      <c r="Y1" s="204"/>
      <c r="AB1" s="2"/>
      <c r="AC1" s="2"/>
      <c r="AD1" s="2"/>
      <c r="AE1" s="2"/>
      <c r="AF1" s="2"/>
      <c r="AG1" s="2"/>
      <c r="AH1" s="2"/>
      <c r="AI1" s="2"/>
      <c r="AJ1" s="263" t="s">
        <v>41</v>
      </c>
      <c r="AK1" s="2"/>
    </row>
    <row r="2" spans="2:37" ht="19.5" customHeight="1" thickBot="1">
      <c r="B2" s="262"/>
      <c r="C2" s="262"/>
      <c r="D2" s="262"/>
      <c r="E2" s="262"/>
      <c r="F2" s="262"/>
      <c r="G2" s="262"/>
      <c r="H2" s="262"/>
      <c r="I2" s="264"/>
      <c r="J2" s="87" t="s">
        <v>56</v>
      </c>
      <c r="K2" s="87"/>
      <c r="L2" s="91">
        <v>4</v>
      </c>
      <c r="M2" s="4" t="s">
        <v>52</v>
      </c>
      <c r="O2" s="268" t="s">
        <v>13</v>
      </c>
      <c r="P2" s="268"/>
      <c r="Q2" s="268"/>
      <c r="R2" s="268"/>
      <c r="S2" s="268"/>
      <c r="T2" s="268"/>
      <c r="X2" s="205"/>
      <c r="Y2" s="206"/>
      <c r="AB2" s="49" t="s">
        <v>30</v>
      </c>
      <c r="AC2" s="50"/>
      <c r="AD2" s="50"/>
      <c r="AE2" s="50"/>
      <c r="AF2" s="50"/>
      <c r="AG2" s="50"/>
      <c r="AH2" s="50"/>
      <c r="AI2" s="2"/>
      <c r="AJ2" s="264"/>
      <c r="AK2" s="2"/>
    </row>
    <row r="3" spans="9:37" ht="19.5" customHeight="1" thickBot="1">
      <c r="I3" s="265"/>
      <c r="J3" s="87" t="s">
        <v>54</v>
      </c>
      <c r="K3" s="87"/>
      <c r="L3" s="110">
        <v>4</v>
      </c>
      <c r="M3" s="4" t="s">
        <v>52</v>
      </c>
      <c r="X3" s="207"/>
      <c r="Y3" s="208"/>
      <c r="AB3" s="50"/>
      <c r="AC3" s="50"/>
      <c r="AD3" s="50"/>
      <c r="AE3" s="50"/>
      <c r="AF3" s="50"/>
      <c r="AG3" s="50"/>
      <c r="AH3" s="50"/>
      <c r="AI3" s="2"/>
      <c r="AJ3" s="265"/>
      <c r="AK3" s="2"/>
    </row>
    <row r="4" spans="9:37" ht="19.5" customHeight="1" thickBot="1">
      <c r="I4" s="109"/>
      <c r="J4" s="87" t="s">
        <v>119</v>
      </c>
      <c r="K4" s="87"/>
      <c r="L4" s="110">
        <v>100</v>
      </c>
      <c r="M4" s="161" t="s">
        <v>148</v>
      </c>
      <c r="N4" s="160">
        <v>1</v>
      </c>
      <c r="O4" s="161" t="s">
        <v>147</v>
      </c>
      <c r="Y4" s="109"/>
      <c r="AB4" s="50"/>
      <c r="AC4" s="50"/>
      <c r="AD4" s="50"/>
      <c r="AE4" s="50"/>
      <c r="AF4" s="50"/>
      <c r="AG4" s="50"/>
      <c r="AH4" s="50"/>
      <c r="AI4" s="2"/>
      <c r="AJ4" s="109"/>
      <c r="AK4" s="2"/>
    </row>
    <row r="5" spans="9:37" ht="19.5" customHeight="1" thickBot="1">
      <c r="I5" s="109"/>
      <c r="J5" s="138" t="s">
        <v>120</v>
      </c>
      <c r="L5" s="197">
        <f>+'牛数量'!M23</f>
        <v>500</v>
      </c>
      <c r="M5" s="4" t="s">
        <v>70</v>
      </c>
      <c r="N5" s="198"/>
      <c r="Y5" s="109"/>
      <c r="AB5" s="50"/>
      <c r="AC5" s="50"/>
      <c r="AD5" s="50"/>
      <c r="AE5" s="50"/>
      <c r="AF5" s="50"/>
      <c r="AG5" s="50"/>
      <c r="AH5" s="50"/>
      <c r="AI5" s="2"/>
      <c r="AJ5" s="109"/>
      <c r="AK5" s="2"/>
    </row>
    <row r="6" spans="12:37" ht="19.5" customHeight="1" thickBot="1">
      <c r="L6" s="6"/>
      <c r="M6" s="6"/>
      <c r="N6" s="6"/>
      <c r="O6" s="85"/>
      <c r="Q6" s="92" t="s">
        <v>59</v>
      </c>
      <c r="R6" s="93">
        <f>$L$3+0.3*($L$2)*2</f>
        <v>6.4</v>
      </c>
      <c r="S6" s="4" t="s">
        <v>52</v>
      </c>
      <c r="T6" s="66"/>
      <c r="U6" s="6"/>
      <c r="V6" s="6"/>
      <c r="W6" s="6"/>
      <c r="AB6" s="50"/>
      <c r="AC6" s="50"/>
      <c r="AD6" s="50"/>
      <c r="AE6" s="50"/>
      <c r="AF6" s="50"/>
      <c r="AG6" s="50"/>
      <c r="AH6" s="50"/>
      <c r="AI6" s="2"/>
      <c r="AJ6" s="2"/>
      <c r="AK6" s="2"/>
    </row>
    <row r="7" spans="15:37" ht="19.5" customHeight="1">
      <c r="O7" s="271"/>
      <c r="Q7" s="92" t="s">
        <v>58</v>
      </c>
      <c r="R7" s="93">
        <f>$L$3+0.3*($L$2-1)*2</f>
        <v>5.8</v>
      </c>
      <c r="S7" s="4" t="s">
        <v>52</v>
      </c>
      <c r="T7" s="272"/>
      <c r="AB7" s="51" t="s">
        <v>31</v>
      </c>
      <c r="AC7" s="50"/>
      <c r="AD7" s="50"/>
      <c r="AE7" s="50"/>
      <c r="AF7" s="50"/>
      <c r="AG7" s="50"/>
      <c r="AH7" s="50"/>
      <c r="AI7" s="2"/>
      <c r="AJ7" s="2"/>
      <c r="AK7" s="2"/>
    </row>
    <row r="8" spans="8:37" ht="19.5" customHeight="1">
      <c r="H8" s="7"/>
      <c r="O8" s="271"/>
      <c r="P8" s="8"/>
      <c r="Q8" s="8"/>
      <c r="T8" s="272"/>
      <c r="U8" s="4" t="s">
        <v>56</v>
      </c>
      <c r="W8" s="94">
        <f>L2</f>
        <v>4</v>
      </c>
      <c r="X8" s="4" t="s">
        <v>52</v>
      </c>
      <c r="AB8" s="50"/>
      <c r="AC8" s="50"/>
      <c r="AD8" s="50"/>
      <c r="AE8" s="50"/>
      <c r="AF8" s="50"/>
      <c r="AG8" s="50"/>
      <c r="AH8" s="50"/>
      <c r="AI8" s="2"/>
      <c r="AJ8" s="2"/>
      <c r="AK8" s="2"/>
    </row>
    <row r="9" spans="2:37" ht="19.5" customHeight="1">
      <c r="B9" s="262"/>
      <c r="C9" s="262"/>
      <c r="D9" s="262"/>
      <c r="E9" s="262"/>
      <c r="F9" s="262"/>
      <c r="G9" s="262"/>
      <c r="H9" s="262"/>
      <c r="O9" s="271"/>
      <c r="P9" s="8"/>
      <c r="Q9" s="8"/>
      <c r="T9" s="272"/>
      <c r="U9" s="4" t="s">
        <v>57</v>
      </c>
      <c r="AB9" s="51" t="s">
        <v>32</v>
      </c>
      <c r="AC9" s="50"/>
      <c r="AD9" s="50"/>
      <c r="AE9" s="50"/>
      <c r="AF9" s="50"/>
      <c r="AG9" s="50"/>
      <c r="AH9" s="50"/>
      <c r="AI9" s="2" t="s">
        <v>37</v>
      </c>
      <c r="AJ9" s="2"/>
      <c r="AK9" s="2"/>
    </row>
    <row r="10" spans="12:37" ht="19.5" customHeight="1" thickBot="1">
      <c r="L10" s="89"/>
      <c r="O10" s="271"/>
      <c r="P10" s="9"/>
      <c r="Q10" s="9"/>
      <c r="R10" s="6"/>
      <c r="S10" s="6"/>
      <c r="T10" s="272"/>
      <c r="U10" s="4" t="s">
        <v>53</v>
      </c>
      <c r="W10" s="95">
        <f>L2-1</f>
        <v>3</v>
      </c>
      <c r="X10" s="4" t="s">
        <v>52</v>
      </c>
      <c r="AB10" s="52" t="s">
        <v>1</v>
      </c>
      <c r="AC10" s="51">
        <v>10</v>
      </c>
      <c r="AD10" s="51" t="s">
        <v>33</v>
      </c>
      <c r="AE10" s="53">
        <f>950*1.2</f>
        <v>1140</v>
      </c>
      <c r="AF10" s="51" t="s">
        <v>34</v>
      </c>
      <c r="AG10" s="51" t="s">
        <v>35</v>
      </c>
      <c r="AH10" s="51"/>
      <c r="AI10" s="2" t="s">
        <v>42</v>
      </c>
      <c r="AJ10" s="2"/>
      <c r="AK10" s="2"/>
    </row>
    <row r="11" spans="12:37" ht="19.5" customHeight="1">
      <c r="L11" s="138" t="s">
        <v>125</v>
      </c>
      <c r="Q11" s="86" t="s">
        <v>55</v>
      </c>
      <c r="R11" s="96">
        <f>L3</f>
        <v>4</v>
      </c>
      <c r="S11" s="4" t="s">
        <v>52</v>
      </c>
      <c r="AB11" s="50"/>
      <c r="AC11" s="50"/>
      <c r="AD11" s="50"/>
      <c r="AE11" s="50" t="s">
        <v>36</v>
      </c>
      <c r="AF11" s="50"/>
      <c r="AG11" s="50"/>
      <c r="AH11" s="50"/>
      <c r="AI11" s="2"/>
      <c r="AJ11" s="2"/>
      <c r="AK11" s="2"/>
    </row>
    <row r="12" spans="12:37" ht="15" customHeight="1">
      <c r="L12" s="4" t="s">
        <v>17</v>
      </c>
      <c r="P12" s="226"/>
      <c r="Q12" s="226"/>
      <c r="R12" s="226"/>
      <c r="S12" s="226"/>
      <c r="U12" s="86" t="s">
        <v>60</v>
      </c>
      <c r="V12" s="48">
        <f>ROUND((L2-1)*1.044,1)</f>
        <v>3.1</v>
      </c>
      <c r="W12" s="4" t="s">
        <v>52</v>
      </c>
      <c r="AB12" s="50"/>
      <c r="AC12" s="50"/>
      <c r="AD12" s="50"/>
      <c r="AE12" s="54" t="s">
        <v>40</v>
      </c>
      <c r="AF12" s="54"/>
      <c r="AG12" s="54"/>
      <c r="AH12" s="54"/>
      <c r="AI12" s="55"/>
      <c r="AJ12" s="55"/>
      <c r="AK12" s="2"/>
    </row>
    <row r="13" spans="12:37" ht="14.25" customHeight="1">
      <c r="L13" s="154" t="s">
        <v>127</v>
      </c>
      <c r="P13" s="66"/>
      <c r="Q13" s="66"/>
      <c r="R13" s="66"/>
      <c r="S13" s="66"/>
      <c r="U13" s="244"/>
      <c r="V13" s="244"/>
      <c r="W13" s="12"/>
      <c r="AB13" s="50"/>
      <c r="AC13" s="50"/>
      <c r="AD13" s="50"/>
      <c r="AE13" s="54"/>
      <c r="AF13" s="54"/>
      <c r="AG13" s="54"/>
      <c r="AH13" s="54"/>
      <c r="AI13" s="55"/>
      <c r="AJ13" s="55"/>
      <c r="AK13" s="2"/>
    </row>
    <row r="14" spans="12:37" ht="19.5" customHeight="1">
      <c r="L14" s="4">
        <f>R7</f>
        <v>5.8</v>
      </c>
      <c r="M14" s="66" t="s">
        <v>61</v>
      </c>
      <c r="N14" s="90">
        <f>R11</f>
        <v>4</v>
      </c>
      <c r="O14" s="102" t="s">
        <v>62</v>
      </c>
      <c r="P14" s="66">
        <f>V12</f>
        <v>3.1</v>
      </c>
      <c r="Q14" s="103" t="s">
        <v>63</v>
      </c>
      <c r="R14" s="266">
        <f>R7+R11+V12*2</f>
        <v>16</v>
      </c>
      <c r="S14" s="267"/>
      <c r="T14" s="260" t="s">
        <v>64</v>
      </c>
      <c r="U14" s="260"/>
      <c r="V14" s="89"/>
      <c r="AB14" s="50"/>
      <c r="AC14" s="50"/>
      <c r="AD14" s="50"/>
      <c r="AE14" s="54"/>
      <c r="AF14" s="54"/>
      <c r="AG14" s="54"/>
      <c r="AH14" s="54"/>
      <c r="AI14" s="55"/>
      <c r="AJ14" s="55"/>
      <c r="AK14" s="2"/>
    </row>
    <row r="15" spans="12:37" ht="15.75" customHeight="1">
      <c r="L15" s="12" t="s">
        <v>65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7"/>
      <c r="AB15" s="2"/>
      <c r="AC15" s="2"/>
      <c r="AD15" s="2"/>
      <c r="AE15" s="10"/>
      <c r="AF15" s="10"/>
      <c r="AG15" s="2"/>
      <c r="AH15" s="2"/>
      <c r="AI15" s="2"/>
      <c r="AJ15" s="2"/>
      <c r="AK15" s="2"/>
    </row>
    <row r="16" spans="12:37" ht="19.5" customHeight="1">
      <c r="L16" s="105">
        <f>R7</f>
        <v>5.8</v>
      </c>
      <c r="M16" s="100" t="s">
        <v>66</v>
      </c>
      <c r="N16" s="106">
        <f>L3</f>
        <v>4</v>
      </c>
      <c r="O16" s="98" t="s">
        <v>67</v>
      </c>
      <c r="P16" s="107" t="s">
        <v>68</v>
      </c>
      <c r="Q16" s="98" t="s">
        <v>67</v>
      </c>
      <c r="R16" s="108">
        <f>+W10</f>
        <v>3</v>
      </c>
      <c r="S16" s="98" t="s">
        <v>63</v>
      </c>
      <c r="T16" s="257">
        <f>(R7+R11)/2*W10</f>
        <v>14.700000000000001</v>
      </c>
      <c r="U16" s="258"/>
      <c r="V16" s="98" t="s">
        <v>69</v>
      </c>
      <c r="W16" s="98"/>
      <c r="X16" s="98"/>
      <c r="Y16" s="97"/>
      <c r="AB16" s="22"/>
      <c r="AC16" s="22"/>
      <c r="AD16" s="22"/>
      <c r="AE16" s="249" t="s">
        <v>38</v>
      </c>
      <c r="AF16" s="249"/>
      <c r="AG16" s="2"/>
      <c r="AH16" s="2"/>
      <c r="AI16" s="39">
        <f>+AC49</f>
        <v>100</v>
      </c>
      <c r="AJ16" s="2" t="s">
        <v>39</v>
      </c>
      <c r="AK16" s="2"/>
    </row>
    <row r="17" spans="12:37" ht="15.75" customHeight="1">
      <c r="L17" s="12" t="s">
        <v>73</v>
      </c>
      <c r="M17" s="100"/>
      <c r="N17" s="106"/>
      <c r="O17" s="98"/>
      <c r="P17" s="107"/>
      <c r="Q17" s="98"/>
      <c r="R17" s="108"/>
      <c r="S17" s="98"/>
      <c r="T17" s="111"/>
      <c r="U17" s="111"/>
      <c r="V17" s="98"/>
      <c r="W17" s="98"/>
      <c r="X17" s="98"/>
      <c r="Y17" s="97"/>
      <c r="AB17" s="22"/>
      <c r="AC17" s="22"/>
      <c r="AD17" s="22"/>
      <c r="AE17" s="70"/>
      <c r="AF17" s="70"/>
      <c r="AG17" s="2"/>
      <c r="AH17" s="2"/>
      <c r="AI17" s="39"/>
      <c r="AJ17" s="2"/>
      <c r="AK17" s="2"/>
    </row>
    <row r="18" spans="12:37" ht="19.5" customHeight="1">
      <c r="L18" s="105">
        <f>R6</f>
        <v>6.4</v>
      </c>
      <c r="M18" s="100" t="s">
        <v>66</v>
      </c>
      <c r="N18" s="106">
        <f>L3</f>
        <v>4</v>
      </c>
      <c r="O18" s="98" t="s">
        <v>67</v>
      </c>
      <c r="P18" s="107" t="s">
        <v>68</v>
      </c>
      <c r="Q18" s="98" t="s">
        <v>67</v>
      </c>
      <c r="R18" s="108">
        <f>W8</f>
        <v>4</v>
      </c>
      <c r="S18" s="98" t="s">
        <v>63</v>
      </c>
      <c r="T18" s="257">
        <f>(R6+R11)/2*W8</f>
        <v>20.8</v>
      </c>
      <c r="U18" s="258"/>
      <c r="V18" s="98" t="s">
        <v>69</v>
      </c>
      <c r="W18" s="98"/>
      <c r="X18" s="98"/>
      <c r="Y18" s="97"/>
      <c r="AB18" s="22"/>
      <c r="AC18" s="22"/>
      <c r="AD18" s="22"/>
      <c r="AE18" s="70"/>
      <c r="AF18" s="70"/>
      <c r="AG18" s="2"/>
      <c r="AH18" s="2"/>
      <c r="AI18" s="39"/>
      <c r="AJ18" s="2"/>
      <c r="AK18" s="2"/>
    </row>
    <row r="19" spans="12:37" ht="8.25" customHeight="1" thickBot="1">
      <c r="L19" s="105"/>
      <c r="M19" s="100"/>
      <c r="N19" s="106"/>
      <c r="O19" s="98"/>
      <c r="P19" s="107"/>
      <c r="Q19" s="98"/>
      <c r="R19" s="108"/>
      <c r="S19" s="98"/>
      <c r="T19" s="111"/>
      <c r="U19" s="111"/>
      <c r="V19" s="98"/>
      <c r="W19" s="98"/>
      <c r="X19" s="98"/>
      <c r="Y19" s="97"/>
      <c r="AB19" s="22"/>
      <c r="AC19" s="22"/>
      <c r="AD19" s="22"/>
      <c r="AE19" s="70"/>
      <c r="AF19" s="70"/>
      <c r="AG19" s="2"/>
      <c r="AH19" s="2"/>
      <c r="AI19" s="39"/>
      <c r="AJ19" s="2"/>
      <c r="AK19" s="2"/>
    </row>
    <row r="20" spans="12:37" ht="19.5" customHeight="1" thickBot="1">
      <c r="L20" s="151">
        <f>L4</f>
        <v>100</v>
      </c>
      <c r="M20" s="136" t="s">
        <v>122</v>
      </c>
      <c r="N20" s="98"/>
      <c r="O20" s="98"/>
      <c r="P20" s="98"/>
      <c r="Q20" s="136" t="s">
        <v>123</v>
      </c>
      <c r="R20" s="98">
        <f>+N4*L4</f>
        <v>100</v>
      </c>
      <c r="S20" s="4" t="s">
        <v>70</v>
      </c>
      <c r="T20" s="98"/>
      <c r="U20" s="98" t="s">
        <v>71</v>
      </c>
      <c r="V20" s="108">
        <f>L5</f>
        <v>500</v>
      </c>
      <c r="W20" s="98" t="s">
        <v>72</v>
      </c>
      <c r="X20" s="88">
        <f>R20+V20</f>
        <v>600</v>
      </c>
      <c r="Y20" s="97" t="s">
        <v>70</v>
      </c>
      <c r="AB20" s="23" t="s">
        <v>15</v>
      </c>
      <c r="AC20" s="232" t="s">
        <v>4</v>
      </c>
      <c r="AD20" s="232"/>
      <c r="AE20" s="232" t="s">
        <v>3</v>
      </c>
      <c r="AF20" s="232"/>
      <c r="AG20" s="2"/>
      <c r="AH20" s="2"/>
      <c r="AI20" s="232" t="s">
        <v>3</v>
      </c>
      <c r="AJ20" s="232"/>
      <c r="AK20" s="2"/>
    </row>
    <row r="21" spans="12:37" ht="9.75" customHeight="1">
      <c r="L21" s="98"/>
      <c r="N21" s="98"/>
      <c r="P21" s="98"/>
      <c r="Q21" s="98"/>
      <c r="R21" s="98"/>
      <c r="S21" s="98"/>
      <c r="T21" s="98"/>
      <c r="U21" s="98"/>
      <c r="V21" s="98"/>
      <c r="W21" s="98"/>
      <c r="X21" s="98"/>
      <c r="Y21" s="97"/>
      <c r="AB21" s="67"/>
      <c r="AC21" s="67"/>
      <c r="AD21" s="67"/>
      <c r="AE21" s="68"/>
      <c r="AF21" s="69"/>
      <c r="AG21" s="2"/>
      <c r="AH21" s="2"/>
      <c r="AI21" s="68"/>
      <c r="AJ21" s="69"/>
      <c r="AK21" s="2"/>
    </row>
    <row r="22" spans="2:37" ht="9" customHeight="1" thickBot="1">
      <c r="B22" s="13"/>
      <c r="D22" s="14"/>
      <c r="E22" s="15"/>
      <c r="F22" s="15"/>
      <c r="L22" s="98"/>
      <c r="M22" s="259"/>
      <c r="N22" s="260"/>
      <c r="O22" s="98"/>
      <c r="P22" s="98"/>
      <c r="Q22" s="98"/>
      <c r="R22" s="152"/>
      <c r="S22" s="152"/>
      <c r="T22" s="152"/>
      <c r="U22" s="98"/>
      <c r="V22" s="98"/>
      <c r="W22" s="98"/>
      <c r="X22" s="98"/>
      <c r="Y22" s="97"/>
      <c r="AB22" s="23" t="s">
        <v>2</v>
      </c>
      <c r="AC22" s="232" t="s">
        <v>5</v>
      </c>
      <c r="AD22" s="232"/>
      <c r="AE22" s="1">
        <v>1614.1</v>
      </c>
      <c r="AF22" s="25" t="s">
        <v>0</v>
      </c>
      <c r="AG22" s="2"/>
      <c r="AH22" s="2"/>
      <c r="AI22" s="1">
        <f>+AE22/100000*$AI$16</f>
        <v>1.6140999999999999</v>
      </c>
      <c r="AJ22" s="25" t="s">
        <v>0</v>
      </c>
      <c r="AK22" s="2"/>
    </row>
    <row r="23" spans="2:37" ht="19.5" customHeight="1" thickBot="1" thickTop="1">
      <c r="B23" s="13"/>
      <c r="D23" s="112"/>
      <c r="E23" s="17"/>
      <c r="F23" s="17"/>
      <c r="K23" s="128" t="s">
        <v>114</v>
      </c>
      <c r="M23" s="90"/>
      <c r="O23" s="98" t="s">
        <v>74</v>
      </c>
      <c r="P23" s="261">
        <f>+X20</f>
        <v>600</v>
      </c>
      <c r="Q23" s="254"/>
      <c r="R23" s="113" t="s">
        <v>75</v>
      </c>
      <c r="S23" s="256">
        <f>T16</f>
        <v>14.700000000000001</v>
      </c>
      <c r="T23" s="256"/>
      <c r="U23" s="98" t="s">
        <v>76</v>
      </c>
      <c r="V23" s="236">
        <f>ROUND(P23/S23,1)</f>
        <v>40.8</v>
      </c>
      <c r="W23" s="237"/>
      <c r="X23" s="98" t="s">
        <v>52</v>
      </c>
      <c r="Y23" s="97"/>
      <c r="AB23" s="67"/>
      <c r="AC23" s="67"/>
      <c r="AD23" s="67"/>
      <c r="AE23" s="1"/>
      <c r="AF23" s="25"/>
      <c r="AG23" s="2"/>
      <c r="AH23" s="2"/>
      <c r="AI23" s="1"/>
      <c r="AJ23" s="25"/>
      <c r="AK23" s="2"/>
    </row>
    <row r="24" spans="1:37" s="161" customFormat="1" ht="13.5" customHeight="1" thickBot="1">
      <c r="A24" s="3"/>
      <c r="B24" s="13"/>
      <c r="C24" s="3"/>
      <c r="D24" s="112"/>
      <c r="E24" s="17"/>
      <c r="F24" s="17"/>
      <c r="G24" s="3"/>
      <c r="H24" s="3"/>
      <c r="I24" s="3"/>
      <c r="K24" s="128"/>
      <c r="M24" s="160"/>
      <c r="O24" s="192" t="s">
        <v>150</v>
      </c>
      <c r="P24" s="162"/>
      <c r="Q24" s="158"/>
      <c r="R24" s="113"/>
      <c r="S24" s="159"/>
      <c r="T24" s="159"/>
      <c r="U24" s="192" t="s">
        <v>151</v>
      </c>
      <c r="V24" s="111"/>
      <c r="W24" s="111"/>
      <c r="X24" s="158"/>
      <c r="Y24" s="157"/>
      <c r="Z24" s="48"/>
      <c r="AA24" s="48"/>
      <c r="AB24" s="156"/>
      <c r="AC24" s="156"/>
      <c r="AD24" s="156"/>
      <c r="AE24" s="1"/>
      <c r="AF24" s="25"/>
      <c r="AG24" s="2"/>
      <c r="AH24" s="2"/>
      <c r="AI24" s="1"/>
      <c r="AJ24" s="25"/>
      <c r="AK24" s="2"/>
    </row>
    <row r="25" spans="1:37" s="161" customFormat="1" ht="16.5" customHeight="1" thickBot="1">
      <c r="A25" s="3"/>
      <c r="B25" s="13"/>
      <c r="C25" s="3"/>
      <c r="D25" s="112"/>
      <c r="E25" s="17"/>
      <c r="F25" s="17"/>
      <c r="G25" s="3"/>
      <c r="H25" s="3"/>
      <c r="I25" s="3"/>
      <c r="K25" s="128" t="s">
        <v>152</v>
      </c>
      <c r="M25" s="160"/>
      <c r="N25" s="86" t="s">
        <v>153</v>
      </c>
      <c r="O25" s="128">
        <f>+V23</f>
        <v>40.8</v>
      </c>
      <c r="P25" s="162" t="s">
        <v>61</v>
      </c>
      <c r="Q25" s="158">
        <v>10</v>
      </c>
      <c r="R25" s="193" t="s">
        <v>67</v>
      </c>
      <c r="S25" s="194">
        <v>2</v>
      </c>
      <c r="T25" s="195" t="s">
        <v>154</v>
      </c>
      <c r="U25" s="158">
        <v>20.5</v>
      </c>
      <c r="V25" s="196" t="s">
        <v>63</v>
      </c>
      <c r="W25" s="245">
        <f>+(O25+Q25*S25)*U25</f>
        <v>1246.3999999999999</v>
      </c>
      <c r="X25" s="246"/>
      <c r="Y25" s="157" t="s">
        <v>90</v>
      </c>
      <c r="Z25" s="48"/>
      <c r="AA25" s="48"/>
      <c r="AB25" s="156"/>
      <c r="AC25" s="156"/>
      <c r="AD25" s="156"/>
      <c r="AE25" s="1"/>
      <c r="AF25" s="25"/>
      <c r="AG25" s="2"/>
      <c r="AH25" s="2"/>
      <c r="AI25" s="1"/>
      <c r="AJ25" s="25"/>
      <c r="AK25" s="2"/>
    </row>
    <row r="26" spans="1:37" s="138" customFormat="1" ht="9.75" customHeight="1">
      <c r="A26" s="3"/>
      <c r="B26" s="13"/>
      <c r="C26" s="3"/>
      <c r="D26" s="112"/>
      <c r="E26" s="17"/>
      <c r="F26" s="17"/>
      <c r="G26" s="3"/>
      <c r="H26" s="3"/>
      <c r="I26" s="3"/>
      <c r="K26" s="128"/>
      <c r="M26" s="137"/>
      <c r="O26" s="136"/>
      <c r="P26" s="139"/>
      <c r="Q26" s="136"/>
      <c r="R26" s="113"/>
      <c r="S26" s="153"/>
      <c r="T26" s="153"/>
      <c r="U26" s="136"/>
      <c r="V26" s="111"/>
      <c r="W26" s="111"/>
      <c r="X26" s="136"/>
      <c r="Y26" s="134"/>
      <c r="Z26" s="48"/>
      <c r="AA26" s="48"/>
      <c r="AB26" s="135"/>
      <c r="AC26" s="135"/>
      <c r="AD26" s="135"/>
      <c r="AE26" s="1"/>
      <c r="AF26" s="25"/>
      <c r="AG26" s="2"/>
      <c r="AH26" s="2"/>
      <c r="AI26" s="1"/>
      <c r="AJ26" s="25"/>
      <c r="AK26" s="2"/>
    </row>
    <row r="27" spans="4:37" ht="19.5" customHeight="1" thickBot="1">
      <c r="D27" s="241"/>
      <c r="E27" s="242"/>
      <c r="F27" s="16"/>
      <c r="K27" s="150" t="s">
        <v>113</v>
      </c>
      <c r="L27" s="98"/>
      <c r="M27" s="269">
        <f>L4</f>
        <v>100</v>
      </c>
      <c r="N27" s="270"/>
      <c r="O27" s="136" t="s">
        <v>124</v>
      </c>
      <c r="P27" s="98"/>
      <c r="Q27" s="98"/>
      <c r="R27" s="98"/>
      <c r="S27" s="98"/>
      <c r="T27" s="98"/>
      <c r="U27" s="98"/>
      <c r="V27" s="98"/>
      <c r="W27" s="98"/>
      <c r="X27" s="98"/>
      <c r="Y27" s="97"/>
      <c r="AB27" s="23" t="s">
        <v>7</v>
      </c>
      <c r="AC27" s="232" t="s">
        <v>8</v>
      </c>
      <c r="AD27" s="232"/>
      <c r="AE27" s="1">
        <v>1340.8</v>
      </c>
      <c r="AF27" s="25" t="s">
        <v>9</v>
      </c>
      <c r="AG27" s="2"/>
      <c r="AH27" s="2"/>
      <c r="AI27" s="1">
        <f>+AE27/100000*$AI$16</f>
        <v>1.3408</v>
      </c>
      <c r="AJ27" s="25" t="s">
        <v>9</v>
      </c>
      <c r="AK27" s="2"/>
    </row>
    <row r="28" spans="4:37" ht="19.5" customHeight="1" thickBot="1" thickTop="1">
      <c r="D28" s="114"/>
      <c r="E28" s="115"/>
      <c r="F28" s="116"/>
      <c r="L28" s="98" t="s">
        <v>77</v>
      </c>
      <c r="M28" s="244">
        <f>T18</f>
        <v>20.8</v>
      </c>
      <c r="N28" s="244"/>
      <c r="O28" s="98" t="s">
        <v>67</v>
      </c>
      <c r="P28" s="254">
        <f>V23</f>
        <v>40.8</v>
      </c>
      <c r="Q28" s="254"/>
      <c r="R28" s="98" t="s">
        <v>76</v>
      </c>
      <c r="S28" s="98"/>
      <c r="T28" s="229">
        <f>ROUND(M28*P28,1)</f>
        <v>848.6</v>
      </c>
      <c r="U28" s="230"/>
      <c r="V28" s="98" t="s">
        <v>70</v>
      </c>
      <c r="W28" s="98"/>
      <c r="X28" s="98"/>
      <c r="Y28" s="97"/>
      <c r="AB28" s="67"/>
      <c r="AC28" s="67"/>
      <c r="AD28" s="67"/>
      <c r="AE28" s="1"/>
      <c r="AF28" s="25"/>
      <c r="AG28" s="2"/>
      <c r="AH28" s="2"/>
      <c r="AI28" s="1"/>
      <c r="AJ28" s="25"/>
      <c r="AK28" s="2"/>
    </row>
    <row r="29" spans="1:37" s="138" customFormat="1" ht="9.75" customHeight="1">
      <c r="A29" s="3"/>
      <c r="B29" s="3"/>
      <c r="C29" s="3"/>
      <c r="D29" s="114"/>
      <c r="E29" s="115"/>
      <c r="F29" s="116"/>
      <c r="G29" s="3"/>
      <c r="H29" s="3"/>
      <c r="I29" s="3"/>
      <c r="L29" s="136"/>
      <c r="M29" s="140"/>
      <c r="N29" s="140"/>
      <c r="O29" s="136"/>
      <c r="P29" s="136"/>
      <c r="Q29" s="136"/>
      <c r="R29" s="136"/>
      <c r="S29" s="136"/>
      <c r="T29" s="153"/>
      <c r="U29" s="153"/>
      <c r="V29" s="136"/>
      <c r="W29" s="136"/>
      <c r="X29" s="136"/>
      <c r="Y29" s="134"/>
      <c r="Z29" s="48"/>
      <c r="AA29" s="48"/>
      <c r="AB29" s="135"/>
      <c r="AC29" s="135"/>
      <c r="AD29" s="135"/>
      <c r="AE29" s="1"/>
      <c r="AF29" s="25"/>
      <c r="AG29" s="2"/>
      <c r="AH29" s="2"/>
      <c r="AI29" s="1"/>
      <c r="AJ29" s="25"/>
      <c r="AK29" s="2"/>
    </row>
    <row r="30" spans="9:37" ht="16.5" customHeight="1">
      <c r="I30" s="17"/>
      <c r="J30" s="12"/>
      <c r="K30" s="128" t="s">
        <v>115</v>
      </c>
      <c r="L30" s="98"/>
      <c r="M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7"/>
      <c r="AB30" s="23"/>
      <c r="AC30" s="232"/>
      <c r="AD30" s="232"/>
      <c r="AE30" s="24"/>
      <c r="AF30" s="25"/>
      <c r="AG30" s="2"/>
      <c r="AH30" s="2"/>
      <c r="AI30" s="1"/>
      <c r="AJ30" s="25"/>
      <c r="AK30" s="2"/>
    </row>
    <row r="31" spans="12:37" ht="15" customHeight="1">
      <c r="L31" s="97" t="s">
        <v>78</v>
      </c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AB31" s="23"/>
      <c r="AC31" s="232"/>
      <c r="AD31" s="232"/>
      <c r="AE31" s="24"/>
      <c r="AF31" s="25"/>
      <c r="AG31" s="2"/>
      <c r="AH31" s="2"/>
      <c r="AI31" s="1"/>
      <c r="AJ31" s="25"/>
      <c r="AK31" s="2"/>
    </row>
    <row r="32" spans="12:37" ht="14.25" customHeight="1" thickBot="1">
      <c r="L32" s="97" t="s">
        <v>79</v>
      </c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AB32" s="23"/>
      <c r="AC32" s="232"/>
      <c r="AD32" s="232"/>
      <c r="AE32" s="24"/>
      <c r="AF32" s="25"/>
      <c r="AG32" s="2"/>
      <c r="AH32" s="2"/>
      <c r="AI32" s="1"/>
      <c r="AJ32" s="25"/>
      <c r="AK32" s="2"/>
    </row>
    <row r="33" spans="2:37" ht="19.5" customHeight="1" thickBot="1">
      <c r="B33" s="18"/>
      <c r="C33" s="218"/>
      <c r="D33" s="218"/>
      <c r="E33" s="218"/>
      <c r="F33" s="218"/>
      <c r="G33" s="19"/>
      <c r="H33" s="19"/>
      <c r="L33" s="117" t="s">
        <v>80</v>
      </c>
      <c r="M33" s="120">
        <f>R14</f>
        <v>16</v>
      </c>
      <c r="N33" s="4" t="s">
        <v>81</v>
      </c>
      <c r="O33" s="97">
        <f>V23</f>
        <v>40.8</v>
      </c>
      <c r="P33" s="97" t="s">
        <v>61</v>
      </c>
      <c r="Q33" s="231" t="s">
        <v>82</v>
      </c>
      <c r="R33" s="231"/>
      <c r="S33" s="97" t="s">
        <v>76</v>
      </c>
      <c r="T33" s="247">
        <f>M33*(O33+3.1*2)</f>
        <v>752</v>
      </c>
      <c r="U33" s="248"/>
      <c r="V33" s="97" t="s">
        <v>90</v>
      </c>
      <c r="W33" s="97"/>
      <c r="X33" s="97"/>
      <c r="Y33" s="97"/>
      <c r="AB33" s="47"/>
      <c r="AC33" s="232"/>
      <c r="AD33" s="232"/>
      <c r="AE33" s="1"/>
      <c r="AF33" s="25"/>
      <c r="AG33" s="2"/>
      <c r="AH33" s="2"/>
      <c r="AI33" s="1"/>
      <c r="AJ33" s="25"/>
      <c r="AK33" s="2"/>
    </row>
    <row r="34" spans="2:37" ht="15.75" customHeight="1">
      <c r="B34" s="65"/>
      <c r="C34" s="65"/>
      <c r="D34" s="65"/>
      <c r="E34" s="118"/>
      <c r="F34" s="119"/>
      <c r="G34" s="19"/>
      <c r="H34" s="19"/>
      <c r="L34" s="122" t="s">
        <v>155</v>
      </c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AB34" s="47"/>
      <c r="AC34" s="67"/>
      <c r="AD34" s="67"/>
      <c r="AE34" s="1"/>
      <c r="AF34" s="25"/>
      <c r="AG34" s="2"/>
      <c r="AH34" s="2"/>
      <c r="AI34" s="1"/>
      <c r="AJ34" s="25"/>
      <c r="AK34" s="2"/>
    </row>
    <row r="35" spans="2:37" ht="14.25" customHeight="1">
      <c r="B35" s="18"/>
      <c r="C35" s="218"/>
      <c r="D35" s="218"/>
      <c r="E35" s="40"/>
      <c r="F35" s="21"/>
      <c r="G35" s="41"/>
      <c r="H35" s="41"/>
      <c r="L35" s="97" t="s">
        <v>84</v>
      </c>
      <c r="M35" s="231">
        <f>V23</f>
        <v>40.8</v>
      </c>
      <c r="N35" s="231"/>
      <c r="O35" s="97" t="s">
        <v>75</v>
      </c>
      <c r="P35" s="97">
        <v>8</v>
      </c>
      <c r="Q35" s="97" t="s">
        <v>85</v>
      </c>
      <c r="R35" s="97"/>
      <c r="S35" s="97" t="s">
        <v>63</v>
      </c>
      <c r="T35" s="97">
        <f>ROUNDUP(M35/P35,0)</f>
        <v>6</v>
      </c>
      <c r="U35" s="97" t="s">
        <v>86</v>
      </c>
      <c r="V35" s="199" t="s">
        <v>157</v>
      </c>
      <c r="W35" s="97"/>
      <c r="X35" s="97"/>
      <c r="Y35" s="97"/>
      <c r="AB35" s="23"/>
      <c r="AC35" s="232"/>
      <c r="AD35" s="232"/>
      <c r="AE35" s="1"/>
      <c r="AF35" s="25"/>
      <c r="AG35" s="2"/>
      <c r="AH35" s="2"/>
      <c r="AI35" s="1"/>
      <c r="AJ35" s="25"/>
      <c r="AK35" s="2"/>
    </row>
    <row r="36" spans="2:37" ht="15.75" customHeight="1" thickBot="1">
      <c r="B36" s="65"/>
      <c r="C36" s="65"/>
      <c r="D36" s="65"/>
      <c r="E36" s="40"/>
      <c r="F36" s="21"/>
      <c r="G36" s="41"/>
      <c r="H36" s="41"/>
      <c r="L36" s="199" t="s">
        <v>83</v>
      </c>
      <c r="M36" s="97"/>
      <c r="O36" s="97"/>
      <c r="P36" s="97"/>
      <c r="Q36" s="97"/>
      <c r="R36" s="97"/>
      <c r="S36" s="97"/>
      <c r="T36" s="97">
        <v>2</v>
      </c>
      <c r="U36" s="97" t="s">
        <v>87</v>
      </c>
      <c r="V36" s="199" t="s">
        <v>156</v>
      </c>
      <c r="W36" s="97"/>
      <c r="X36" s="97"/>
      <c r="Y36" s="97"/>
      <c r="AB36" s="67"/>
      <c r="AC36" s="67"/>
      <c r="AD36" s="67"/>
      <c r="AE36" s="1"/>
      <c r="AF36" s="25"/>
      <c r="AG36" s="2"/>
      <c r="AH36" s="2"/>
      <c r="AI36" s="1"/>
      <c r="AJ36" s="25"/>
      <c r="AK36" s="2"/>
    </row>
    <row r="37" spans="2:37" ht="19.5" customHeight="1" thickBot="1">
      <c r="B37" s="18"/>
      <c r="C37" s="218"/>
      <c r="D37" s="218"/>
      <c r="E37" s="40"/>
      <c r="F37" s="21"/>
      <c r="G37" s="41"/>
      <c r="H37" s="41"/>
      <c r="J37" s="11"/>
      <c r="K37" s="11"/>
      <c r="L37" s="97" t="s">
        <v>88</v>
      </c>
      <c r="M37" s="199" t="s">
        <v>158</v>
      </c>
      <c r="N37" s="97"/>
      <c r="O37" s="123">
        <f>T35*2+T36</f>
        <v>14</v>
      </c>
      <c r="P37" s="97" t="s">
        <v>89</v>
      </c>
      <c r="Q37" s="97"/>
      <c r="R37" s="97"/>
      <c r="S37" s="97"/>
      <c r="T37" s="97"/>
      <c r="U37" s="111"/>
      <c r="V37" s="97"/>
      <c r="W37" s="97"/>
      <c r="X37" s="129"/>
      <c r="Y37" s="97"/>
      <c r="AB37" s="23" t="s">
        <v>6</v>
      </c>
      <c r="AC37" s="232" t="s">
        <v>5</v>
      </c>
      <c r="AD37" s="232"/>
      <c r="AE37" s="1">
        <f>+AE22</f>
        <v>1614.1</v>
      </c>
      <c r="AF37" s="25" t="s">
        <v>0</v>
      </c>
      <c r="AG37" s="2"/>
      <c r="AH37" s="2"/>
      <c r="AI37" s="1">
        <f>+AE37/100000*$AI$16</f>
        <v>1.6140999999999999</v>
      </c>
      <c r="AJ37" s="25" t="s">
        <v>0</v>
      </c>
      <c r="AK37" s="2"/>
    </row>
    <row r="38" spans="2:37" ht="9" customHeight="1">
      <c r="B38" s="18"/>
      <c r="C38" s="218"/>
      <c r="D38" s="218"/>
      <c r="E38" s="40"/>
      <c r="F38" s="21"/>
      <c r="G38" s="41"/>
      <c r="H38" s="41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AB38" s="23" t="s">
        <v>16</v>
      </c>
      <c r="AC38" s="239" t="s">
        <v>5</v>
      </c>
      <c r="AD38" s="240"/>
      <c r="AE38" s="1">
        <v>651.8</v>
      </c>
      <c r="AF38" s="25" t="s">
        <v>9</v>
      </c>
      <c r="AG38" s="2"/>
      <c r="AH38" s="2"/>
      <c r="AI38" s="1">
        <f>+AE38/100000*$AI$16</f>
        <v>0.6517999999999999</v>
      </c>
      <c r="AJ38" s="25" t="s">
        <v>9</v>
      </c>
      <c r="AK38" s="2"/>
    </row>
    <row r="39" spans="2:37" ht="19.5" customHeight="1">
      <c r="B39" s="65"/>
      <c r="C39" s="65"/>
      <c r="D39" s="65"/>
      <c r="E39" s="40"/>
      <c r="F39" s="21"/>
      <c r="G39" s="41"/>
      <c r="H39" s="41"/>
      <c r="K39" s="150" t="s">
        <v>116</v>
      </c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AB39" s="67"/>
      <c r="AC39" s="68"/>
      <c r="AD39" s="69"/>
      <c r="AE39" s="1"/>
      <c r="AF39" s="25"/>
      <c r="AG39" s="2"/>
      <c r="AH39" s="2"/>
      <c r="AI39" s="1"/>
      <c r="AJ39" s="25"/>
      <c r="AK39" s="2"/>
    </row>
    <row r="40" spans="2:37" ht="12.75" customHeight="1">
      <c r="B40" s="65"/>
      <c r="C40" s="65"/>
      <c r="D40" s="65"/>
      <c r="E40" s="40"/>
      <c r="F40" s="21"/>
      <c r="G40" s="41"/>
      <c r="H40" s="41"/>
      <c r="L40" s="97" t="s">
        <v>94</v>
      </c>
      <c r="N40" s="231">
        <v>2.8</v>
      </c>
      <c r="O40" s="231"/>
      <c r="P40" s="97" t="s">
        <v>61</v>
      </c>
      <c r="Q40" s="97">
        <f>R6</f>
        <v>6.4</v>
      </c>
      <c r="R40" s="97" t="s">
        <v>92</v>
      </c>
      <c r="S40" s="121" t="s">
        <v>101</v>
      </c>
      <c r="T40" s="97"/>
      <c r="U40" s="97" t="s">
        <v>93</v>
      </c>
      <c r="V40" s="97">
        <f>N40+Q40-2</f>
        <v>7.199999999999999</v>
      </c>
      <c r="W40" s="97" t="s">
        <v>90</v>
      </c>
      <c r="X40" s="97"/>
      <c r="Y40" s="97"/>
      <c r="AB40" s="67"/>
      <c r="AC40" s="68"/>
      <c r="AD40" s="69"/>
      <c r="AE40" s="1"/>
      <c r="AF40" s="25"/>
      <c r="AG40" s="2"/>
      <c r="AH40" s="2"/>
      <c r="AI40" s="1"/>
      <c r="AJ40" s="25"/>
      <c r="AK40" s="2"/>
    </row>
    <row r="41" spans="2:37" ht="15" customHeight="1" thickBot="1">
      <c r="B41" s="65"/>
      <c r="C41" s="65"/>
      <c r="D41" s="65"/>
      <c r="E41" s="40"/>
      <c r="F41" s="21"/>
      <c r="G41" s="41"/>
      <c r="H41" s="41"/>
      <c r="L41" s="97" t="s">
        <v>96</v>
      </c>
      <c r="N41" s="97"/>
      <c r="O41" s="97"/>
      <c r="P41" s="97"/>
      <c r="Q41" s="97"/>
      <c r="R41" s="97"/>
      <c r="S41" s="97"/>
      <c r="T41" s="97"/>
      <c r="U41" s="97"/>
      <c r="V41" s="97">
        <v>7</v>
      </c>
      <c r="W41" s="97" t="s">
        <v>90</v>
      </c>
      <c r="X41" s="97"/>
      <c r="Y41" s="97"/>
      <c r="AB41" s="67"/>
      <c r="AC41" s="68"/>
      <c r="AD41" s="69"/>
      <c r="AE41" s="1"/>
      <c r="AF41" s="25"/>
      <c r="AG41" s="2"/>
      <c r="AH41" s="2"/>
      <c r="AI41" s="1"/>
      <c r="AJ41" s="25"/>
      <c r="AK41" s="2"/>
    </row>
    <row r="42" spans="2:37" ht="19.5" customHeight="1" thickBot="1">
      <c r="B42" s="65"/>
      <c r="C42" s="65"/>
      <c r="D42" s="65"/>
      <c r="E42" s="40"/>
      <c r="F42" s="21"/>
      <c r="G42" s="41"/>
      <c r="H42" s="41"/>
      <c r="L42" s="97" t="s">
        <v>95</v>
      </c>
      <c r="M42" s="4" t="s">
        <v>99</v>
      </c>
      <c r="N42" s="120">
        <f>$R$14</f>
        <v>16</v>
      </c>
      <c r="O42" s="97" t="s">
        <v>61</v>
      </c>
      <c r="P42" s="97">
        <f>$V$40</f>
        <v>7.199999999999999</v>
      </c>
      <c r="Q42" s="125">
        <f>$V$41</f>
        <v>7</v>
      </c>
      <c r="R42" s="97" t="s">
        <v>97</v>
      </c>
      <c r="S42" s="124">
        <f>$V$23</f>
        <v>40.8</v>
      </c>
      <c r="T42" s="126">
        <f>$W$8</f>
        <v>4</v>
      </c>
      <c r="U42" s="141">
        <v>0.3</v>
      </c>
      <c r="V42" s="127">
        <v>2</v>
      </c>
      <c r="W42" s="229">
        <f>ROUND((N42+P42+Q42)*(S42+T42*U42*V42),1)</f>
        <v>1304.6</v>
      </c>
      <c r="X42" s="230"/>
      <c r="Y42" s="97" t="s">
        <v>98</v>
      </c>
      <c r="AB42" s="67"/>
      <c r="AC42" s="68"/>
      <c r="AD42" s="69"/>
      <c r="AE42" s="1"/>
      <c r="AF42" s="25"/>
      <c r="AG42" s="2"/>
      <c r="AH42" s="2"/>
      <c r="AI42" s="1"/>
      <c r="AJ42" s="25"/>
      <c r="AK42" s="2"/>
    </row>
    <row r="43" spans="2:37" ht="14.25" customHeight="1" thickBot="1">
      <c r="B43" s="65"/>
      <c r="C43" s="65"/>
      <c r="D43" s="65"/>
      <c r="E43" s="40"/>
      <c r="F43" s="21"/>
      <c r="G43" s="41"/>
      <c r="H43" s="41"/>
      <c r="L43" s="97" t="s">
        <v>100</v>
      </c>
      <c r="N43" s="97"/>
      <c r="O43" s="120"/>
      <c r="P43" s="97"/>
      <c r="Q43" s="97"/>
      <c r="R43" s="125"/>
      <c r="S43" s="97"/>
      <c r="T43" s="97"/>
      <c r="U43" s="126"/>
      <c r="V43" s="127"/>
      <c r="W43" s="128"/>
      <c r="X43" s="128"/>
      <c r="Y43" s="97"/>
      <c r="AB43" s="67"/>
      <c r="AC43" s="68"/>
      <c r="AD43" s="69"/>
      <c r="AE43" s="1"/>
      <c r="AF43" s="25"/>
      <c r="AG43" s="2"/>
      <c r="AH43" s="2"/>
      <c r="AI43" s="1"/>
      <c r="AJ43" s="25"/>
      <c r="AK43" s="2"/>
    </row>
    <row r="44" spans="1:37" s="104" customFormat="1" ht="19.5" customHeight="1" thickBot="1">
      <c r="A44" s="3"/>
      <c r="B44" s="81"/>
      <c r="C44" s="81"/>
      <c r="D44" s="81"/>
      <c r="E44" s="40"/>
      <c r="F44" s="21"/>
      <c r="G44" s="41"/>
      <c r="H44" s="41"/>
      <c r="I44" s="3"/>
      <c r="K44" s="131"/>
      <c r="L44" s="121"/>
      <c r="M44" s="104" t="s">
        <v>102</v>
      </c>
      <c r="N44" s="243">
        <f>W42</f>
        <v>1304.6</v>
      </c>
      <c r="O44" s="231"/>
      <c r="P44" s="121" t="s">
        <v>103</v>
      </c>
      <c r="Q44" s="121"/>
      <c r="R44" s="125" t="s">
        <v>104</v>
      </c>
      <c r="S44" s="121"/>
      <c r="T44" s="121"/>
      <c r="U44" s="126"/>
      <c r="V44" s="127" t="s">
        <v>105</v>
      </c>
      <c r="W44" s="234">
        <f>ROUND(N44*0.01*1.1,2)</f>
        <v>14.35</v>
      </c>
      <c r="X44" s="235"/>
      <c r="Y44" s="121" t="s">
        <v>106</v>
      </c>
      <c r="Z44" s="48"/>
      <c r="AA44" s="48"/>
      <c r="AB44" s="82"/>
      <c r="AC44" s="83"/>
      <c r="AD44" s="84"/>
      <c r="AE44" s="1"/>
      <c r="AF44" s="25"/>
      <c r="AG44" s="2"/>
      <c r="AH44" s="2"/>
      <c r="AI44" s="1"/>
      <c r="AJ44" s="25"/>
      <c r="AK44" s="2"/>
    </row>
    <row r="45" spans="1:37" s="104" customFormat="1" ht="8.25" customHeight="1" thickBot="1">
      <c r="A45" s="3"/>
      <c r="B45" s="81"/>
      <c r="C45" s="81"/>
      <c r="D45" s="81"/>
      <c r="E45" s="40"/>
      <c r="F45" s="21"/>
      <c r="G45" s="41"/>
      <c r="H45" s="41"/>
      <c r="I45" s="3"/>
      <c r="K45" s="131"/>
      <c r="L45" s="121"/>
      <c r="N45" s="133"/>
      <c r="O45" s="121"/>
      <c r="P45" s="121"/>
      <c r="Q45" s="121"/>
      <c r="R45" s="125"/>
      <c r="S45" s="121"/>
      <c r="T45" s="121"/>
      <c r="U45" s="126"/>
      <c r="V45" s="127"/>
      <c r="W45" s="128"/>
      <c r="X45" s="128"/>
      <c r="Y45" s="121"/>
      <c r="Z45" s="48"/>
      <c r="AA45" s="48"/>
      <c r="AB45" s="82"/>
      <c r="AC45" s="83"/>
      <c r="AD45" s="84"/>
      <c r="AE45" s="1"/>
      <c r="AF45" s="25"/>
      <c r="AG45" s="2"/>
      <c r="AH45" s="2"/>
      <c r="AI45" s="1"/>
      <c r="AJ45" s="25"/>
      <c r="AK45" s="2"/>
    </row>
    <row r="46" spans="2:37" ht="19.5" customHeight="1" thickBot="1">
      <c r="B46" s="18"/>
      <c r="C46" s="218"/>
      <c r="D46" s="218"/>
      <c r="E46" s="20"/>
      <c r="F46" s="21"/>
      <c r="G46" s="41"/>
      <c r="H46" s="41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121" t="s">
        <v>93</v>
      </c>
      <c r="W46" s="236">
        <f>ROUND(W44*0.5,1)</f>
        <v>7.2</v>
      </c>
      <c r="X46" s="237"/>
      <c r="Y46" s="121" t="s">
        <v>107</v>
      </c>
      <c r="AB46" s="23" t="s">
        <v>22</v>
      </c>
      <c r="AC46" s="232" t="s">
        <v>20</v>
      </c>
      <c r="AD46" s="232"/>
      <c r="AE46" s="1">
        <v>10</v>
      </c>
      <c r="AF46" s="25" t="s">
        <v>23</v>
      </c>
      <c r="AG46" s="2"/>
      <c r="AH46" s="2"/>
      <c r="AI46" s="1">
        <f>+AE46/100000*$AI$16</f>
        <v>0.01</v>
      </c>
      <c r="AJ46" s="25" t="s">
        <v>23</v>
      </c>
      <c r="AK46" s="2"/>
    </row>
    <row r="47" spans="2:37" ht="15" customHeight="1">
      <c r="B47" s="18"/>
      <c r="C47" s="218"/>
      <c r="D47" s="218"/>
      <c r="E47" s="20"/>
      <c r="F47" s="21"/>
      <c r="G47" s="41"/>
      <c r="H47" s="41"/>
      <c r="L47" s="124" t="s">
        <v>27</v>
      </c>
      <c r="M47" s="97"/>
      <c r="N47" s="97"/>
      <c r="O47" s="97"/>
      <c r="P47" s="97"/>
      <c r="Q47" s="97"/>
      <c r="R47" s="97"/>
      <c r="S47" s="124"/>
      <c r="T47" s="97"/>
      <c r="U47" s="97"/>
      <c r="V47" s="97"/>
      <c r="W47" s="97"/>
      <c r="X47" s="97"/>
      <c r="Y47" s="97"/>
      <c r="AB47" s="23" t="s">
        <v>28</v>
      </c>
      <c r="AC47" s="232" t="s">
        <v>21</v>
      </c>
      <c r="AD47" s="232"/>
      <c r="AE47" s="1">
        <v>10</v>
      </c>
      <c r="AF47" s="25" t="s">
        <v>23</v>
      </c>
      <c r="AG47" s="2"/>
      <c r="AH47" s="2"/>
      <c r="AI47" s="1">
        <f>+AE47/100000*$AI$16</f>
        <v>0.01</v>
      </c>
      <c r="AJ47" s="25" t="s">
        <v>23</v>
      </c>
      <c r="AK47" s="2"/>
    </row>
    <row r="48" spans="2:37" ht="12.75" customHeight="1">
      <c r="B48" s="46"/>
      <c r="C48" s="218"/>
      <c r="D48" s="218"/>
      <c r="E48" s="40"/>
      <c r="F48" s="21"/>
      <c r="G48" s="41"/>
      <c r="H48" s="41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AB48" s="2"/>
      <c r="AC48" s="2"/>
      <c r="AD48" s="2"/>
      <c r="AE48" s="2"/>
      <c r="AF48" s="2"/>
      <c r="AG48" s="2"/>
      <c r="AH48" s="2"/>
      <c r="AI48" s="2" t="s">
        <v>18</v>
      </c>
      <c r="AJ48" s="238">
        <f>78/100000*AI16</f>
        <v>0.078</v>
      </c>
      <c r="AK48" s="238"/>
    </row>
    <row r="49" spans="2:37" ht="10.5" customHeight="1">
      <c r="B49" s="18"/>
      <c r="C49" s="218"/>
      <c r="D49" s="218"/>
      <c r="E49" s="40"/>
      <c r="F49" s="21"/>
      <c r="G49" s="41"/>
      <c r="H49" s="41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AB49" s="5" t="s">
        <v>24</v>
      </c>
      <c r="AC49" s="233">
        <f>L4</f>
        <v>100</v>
      </c>
      <c r="AD49" s="233"/>
      <c r="AE49" s="5" t="s">
        <v>91</v>
      </c>
      <c r="AF49" s="5"/>
      <c r="AG49" s="2"/>
      <c r="AH49" s="2"/>
      <c r="AI49" s="2" t="s">
        <v>19</v>
      </c>
      <c r="AJ49" s="228">
        <f>+AI47</f>
        <v>0.01</v>
      </c>
      <c r="AK49" s="228"/>
    </row>
    <row r="50" spans="2:37" ht="15" customHeight="1">
      <c r="B50" s="18"/>
      <c r="C50" s="218"/>
      <c r="D50" s="218"/>
      <c r="E50" s="40"/>
      <c r="F50" s="21"/>
      <c r="G50" s="41"/>
      <c r="H50" s="41"/>
      <c r="K50" s="150" t="s">
        <v>117</v>
      </c>
      <c r="N50" s="97"/>
      <c r="O50" s="130" t="s">
        <v>110</v>
      </c>
      <c r="P50" s="97">
        <f>P42</f>
        <v>7.199999999999999</v>
      </c>
      <c r="Q50" s="130" t="s">
        <v>111</v>
      </c>
      <c r="R50" s="144">
        <f>S42+(T42*U42*V42)</f>
        <v>43.199999999999996</v>
      </c>
      <c r="S50" s="255">
        <f>P50*R50</f>
        <v>311.03999999999996</v>
      </c>
      <c r="T50" s="255"/>
      <c r="U50" s="127" t="s">
        <v>112</v>
      </c>
      <c r="V50" s="97"/>
      <c r="W50" s="97"/>
      <c r="X50" s="97"/>
      <c r="Y50" s="97"/>
      <c r="AB50" s="5" t="s">
        <v>25</v>
      </c>
      <c r="AC50" s="250" t="s">
        <v>45</v>
      </c>
      <c r="AD50" s="250"/>
      <c r="AE50" s="5" t="s">
        <v>26</v>
      </c>
      <c r="AF50" s="5"/>
      <c r="AG50" s="2"/>
      <c r="AH50" s="2"/>
      <c r="AI50" s="2"/>
      <c r="AJ50" s="2"/>
      <c r="AK50" s="2"/>
    </row>
    <row r="51" spans="1:37" s="131" customFormat="1" ht="15" customHeight="1">
      <c r="A51" s="3"/>
      <c r="B51" s="132"/>
      <c r="C51" s="132"/>
      <c r="D51" s="132"/>
      <c r="E51" s="40"/>
      <c r="F51" s="21"/>
      <c r="G51" s="41"/>
      <c r="H51" s="41"/>
      <c r="I51" s="3"/>
      <c r="L51" s="130"/>
      <c r="M51" s="130"/>
      <c r="N51" s="130"/>
      <c r="O51" s="144"/>
      <c r="P51" s="145"/>
      <c r="Q51" s="145"/>
      <c r="R51" s="127"/>
      <c r="S51" s="130"/>
      <c r="T51" s="130"/>
      <c r="V51" s="142"/>
      <c r="W51" s="142"/>
      <c r="X51" s="142"/>
      <c r="Y51" s="142"/>
      <c r="Z51" s="48"/>
      <c r="AA51" s="48"/>
      <c r="AB51" s="5"/>
      <c r="AC51" s="146"/>
      <c r="AD51" s="147"/>
      <c r="AE51" s="148"/>
      <c r="AF51" s="148"/>
      <c r="AG51" s="149"/>
      <c r="AH51" s="149"/>
      <c r="AI51" s="149"/>
      <c r="AJ51" s="2"/>
      <c r="AK51" s="2"/>
    </row>
    <row r="52" spans="2:37" ht="19.5" customHeight="1">
      <c r="B52" s="18"/>
      <c r="C52" s="218"/>
      <c r="D52" s="218"/>
      <c r="E52" s="40"/>
      <c r="F52" s="21"/>
      <c r="G52" s="41"/>
      <c r="H52" s="41"/>
      <c r="M52" s="97"/>
      <c r="N52" s="97"/>
      <c r="O52" s="253" t="s">
        <v>14</v>
      </c>
      <c r="P52" s="253"/>
      <c r="Q52" s="253"/>
      <c r="R52" s="253"/>
      <c r="S52" s="253"/>
      <c r="T52" s="253"/>
      <c r="U52" s="227" t="s">
        <v>108</v>
      </c>
      <c r="V52" s="227"/>
      <c r="W52" s="227"/>
      <c r="X52" s="227"/>
      <c r="Y52" s="227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2:37" ht="15" customHeight="1" thickBot="1">
      <c r="B53" s="18"/>
      <c r="C53" s="224"/>
      <c r="D53" s="225"/>
      <c r="E53" s="40"/>
      <c r="F53" s="21"/>
      <c r="G53" s="41"/>
      <c r="H53" s="41"/>
      <c r="L53" s="134" t="s">
        <v>126</v>
      </c>
      <c r="M53" s="97"/>
      <c r="N53" s="97"/>
      <c r="O53" s="97"/>
      <c r="P53" s="99"/>
      <c r="Q53" s="99"/>
      <c r="R53" s="99"/>
      <c r="S53" s="99"/>
      <c r="T53" s="97"/>
      <c r="U53" s="227"/>
      <c r="V53" s="227"/>
      <c r="W53" s="227"/>
      <c r="X53" s="227"/>
      <c r="Y53" s="227"/>
      <c r="AB53" s="2" t="s">
        <v>43</v>
      </c>
      <c r="AC53" s="2"/>
      <c r="AD53" s="2"/>
      <c r="AE53" s="2"/>
      <c r="AF53" s="2"/>
      <c r="AG53" s="2"/>
      <c r="AH53" s="2"/>
      <c r="AI53" s="2"/>
      <c r="AJ53" s="2"/>
      <c r="AK53" s="2"/>
    </row>
    <row r="54" spans="2:37" ht="19.5" customHeight="1">
      <c r="B54" s="26"/>
      <c r="C54" s="27"/>
      <c r="D54" s="28"/>
      <c r="E54" s="27"/>
      <c r="F54" s="28"/>
      <c r="G54" s="42"/>
      <c r="H54" s="41"/>
      <c r="L54" s="97" t="s">
        <v>29</v>
      </c>
      <c r="M54" s="97"/>
      <c r="N54" s="97"/>
      <c r="O54" s="252"/>
      <c r="P54" s="97"/>
      <c r="Q54" s="97"/>
      <c r="R54" s="97"/>
      <c r="S54" s="97"/>
      <c r="T54" s="251"/>
      <c r="U54" s="143" t="s">
        <v>109</v>
      </c>
      <c r="V54" s="142"/>
      <c r="W54" s="142"/>
      <c r="X54" s="142"/>
      <c r="Y54" s="142"/>
      <c r="AB54" s="2" t="s">
        <v>44</v>
      </c>
      <c r="AC54" s="2"/>
      <c r="AD54" s="2"/>
      <c r="AE54" s="2"/>
      <c r="AF54" s="2"/>
      <c r="AG54" s="2"/>
      <c r="AH54" s="56"/>
      <c r="AI54" s="57"/>
      <c r="AJ54" s="58"/>
      <c r="AK54" s="2"/>
    </row>
    <row r="55" spans="2:37" ht="19.5" customHeight="1" thickBot="1">
      <c r="B55" s="29"/>
      <c r="C55" s="222"/>
      <c r="D55" s="222"/>
      <c r="E55" s="30"/>
      <c r="F55" s="31"/>
      <c r="G55" s="43"/>
      <c r="H55" s="43"/>
      <c r="L55" s="97"/>
      <c r="M55" s="99"/>
      <c r="N55" s="99"/>
      <c r="O55" s="252"/>
      <c r="P55" s="97"/>
      <c r="Q55" s="97"/>
      <c r="R55" s="97"/>
      <c r="S55" s="97"/>
      <c r="T55" s="251"/>
      <c r="U55" s="99"/>
      <c r="V55" s="99"/>
      <c r="W55" s="99"/>
      <c r="X55" s="97"/>
      <c r="Y55" s="97"/>
      <c r="AB55" s="71"/>
      <c r="AC55" s="71"/>
      <c r="AD55" s="2"/>
      <c r="AE55" s="2"/>
      <c r="AF55" s="2"/>
      <c r="AG55" s="2"/>
      <c r="AH55" s="59"/>
      <c r="AI55" s="60" t="s">
        <v>48</v>
      </c>
      <c r="AJ55" s="61"/>
      <c r="AK55" s="2"/>
    </row>
    <row r="56" spans="2:37" ht="19.5" customHeight="1" thickTop="1">
      <c r="B56" s="32"/>
      <c r="C56" s="223"/>
      <c r="D56" s="223"/>
      <c r="E56" s="33"/>
      <c r="F56" s="34"/>
      <c r="G56" s="44"/>
      <c r="H56" s="44"/>
      <c r="L56" s="97"/>
      <c r="M56" s="97"/>
      <c r="N56" s="97"/>
      <c r="O56" s="251"/>
      <c r="P56" s="100"/>
      <c r="Q56" s="100"/>
      <c r="R56" s="97"/>
      <c r="S56" s="97"/>
      <c r="T56" s="252"/>
      <c r="U56" s="97" t="s">
        <v>11</v>
      </c>
      <c r="V56" s="97"/>
      <c r="W56" s="97"/>
      <c r="X56" s="97"/>
      <c r="Y56" s="97"/>
      <c r="AB56" s="71"/>
      <c r="AC56" s="73" t="s">
        <v>49</v>
      </c>
      <c r="AD56" s="74"/>
      <c r="AE56" s="75"/>
      <c r="AF56" s="2"/>
      <c r="AG56" s="2"/>
      <c r="AH56" s="59"/>
      <c r="AI56" s="60" t="s">
        <v>46</v>
      </c>
      <c r="AJ56" s="61"/>
      <c r="AK56" s="2"/>
    </row>
    <row r="57" spans="7:37" ht="19.5" customHeight="1">
      <c r="G57" s="35"/>
      <c r="H57" s="45"/>
      <c r="L57" s="97"/>
      <c r="M57" s="97"/>
      <c r="N57" s="97"/>
      <c r="O57" s="251"/>
      <c r="P57" s="100"/>
      <c r="Q57" s="100"/>
      <c r="R57" s="97"/>
      <c r="S57" s="97"/>
      <c r="T57" s="252"/>
      <c r="U57" s="97"/>
      <c r="V57" s="97"/>
      <c r="W57" s="97"/>
      <c r="X57" s="97"/>
      <c r="Y57" s="97"/>
      <c r="AB57" s="71"/>
      <c r="AC57" s="76" t="s">
        <v>50</v>
      </c>
      <c r="AD57" s="72"/>
      <c r="AE57" s="77"/>
      <c r="AF57" s="2"/>
      <c r="AG57" s="2"/>
      <c r="AH57" s="59"/>
      <c r="AI57" s="60" t="s">
        <v>47</v>
      </c>
      <c r="AJ57" s="61"/>
      <c r="AK57" s="2"/>
    </row>
    <row r="58" spans="12:37" ht="19.5" customHeight="1">
      <c r="L58" s="97"/>
      <c r="M58" s="97"/>
      <c r="N58" s="97"/>
      <c r="O58" s="251"/>
      <c r="P58" s="100"/>
      <c r="Q58" s="100"/>
      <c r="R58" s="97"/>
      <c r="S58" s="97"/>
      <c r="T58" s="252"/>
      <c r="U58" s="97" t="s">
        <v>12</v>
      </c>
      <c r="V58" s="97"/>
      <c r="W58" s="97"/>
      <c r="X58" s="97"/>
      <c r="Y58" s="97"/>
      <c r="AB58" s="71"/>
      <c r="AC58" s="78" t="s">
        <v>51</v>
      </c>
      <c r="AD58" s="79"/>
      <c r="AE58" s="80"/>
      <c r="AF58" s="2"/>
      <c r="AG58" s="2"/>
      <c r="AH58" s="62"/>
      <c r="AI58" s="63"/>
      <c r="AJ58" s="64"/>
      <c r="AK58" s="2"/>
    </row>
    <row r="59" spans="7:37" ht="19.5" customHeight="1" thickBot="1">
      <c r="G59" s="37"/>
      <c r="H59" s="36"/>
      <c r="I59" s="37"/>
      <c r="L59" s="97"/>
      <c r="M59" s="97"/>
      <c r="N59" s="97"/>
      <c r="O59" s="251"/>
      <c r="P59" s="101"/>
      <c r="Q59" s="101"/>
      <c r="R59" s="99"/>
      <c r="S59" s="99"/>
      <c r="T59" s="252"/>
      <c r="U59" s="97"/>
      <c r="V59" s="97"/>
      <c r="W59" s="97"/>
      <c r="X59" s="97"/>
      <c r="Y59" s="97"/>
      <c r="AB59" s="71"/>
      <c r="AC59" s="71"/>
      <c r="AD59" s="2"/>
      <c r="AE59" s="2"/>
      <c r="AF59" s="2"/>
      <c r="AG59" s="2"/>
      <c r="AH59" s="2"/>
      <c r="AI59" s="2"/>
      <c r="AJ59" s="2"/>
      <c r="AK59" s="2"/>
    </row>
    <row r="60" spans="7:37" ht="19.5" customHeight="1">
      <c r="G60" s="37"/>
      <c r="H60" s="36"/>
      <c r="I60" s="38"/>
      <c r="P60" s="226" t="s">
        <v>10</v>
      </c>
      <c r="Q60" s="226"/>
      <c r="R60" s="226"/>
      <c r="S60" s="226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2" spans="24:25" ht="19.5" customHeight="1">
      <c r="X62" s="219"/>
      <c r="Y62" s="219"/>
    </row>
    <row r="63" spans="10:25" ht="19.5" customHeight="1"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1"/>
      <c r="X63" s="219"/>
      <c r="Y63" s="219"/>
    </row>
    <row r="64" spans="24:25" ht="19.5" customHeight="1">
      <c r="X64" s="219"/>
      <c r="Y64" s="219"/>
    </row>
  </sheetData>
  <sheetProtection/>
  <mergeCells count="75">
    <mergeCell ref="N40:O40"/>
    <mergeCell ref="W42:X42"/>
    <mergeCell ref="B2:H2"/>
    <mergeCell ref="AJ1:AJ3"/>
    <mergeCell ref="I1:I3"/>
    <mergeCell ref="U13:V13"/>
    <mergeCell ref="R14:S14"/>
    <mergeCell ref="T14:U14"/>
    <mergeCell ref="B9:H9"/>
    <mergeCell ref="O2:T2"/>
    <mergeCell ref="X1:Y3"/>
    <mergeCell ref="C35:D35"/>
    <mergeCell ref="C37:D37"/>
    <mergeCell ref="M27:N27"/>
    <mergeCell ref="O7:O10"/>
    <mergeCell ref="T7:T10"/>
    <mergeCell ref="P12:S12"/>
    <mergeCell ref="T16:U16"/>
    <mergeCell ref="M22:N22"/>
    <mergeCell ref="T18:U18"/>
    <mergeCell ref="P23:Q23"/>
    <mergeCell ref="AE16:AF16"/>
    <mergeCell ref="AC50:AD50"/>
    <mergeCell ref="O56:O59"/>
    <mergeCell ref="T56:T59"/>
    <mergeCell ref="O52:T52"/>
    <mergeCell ref="P28:Q28"/>
    <mergeCell ref="AC20:AD20"/>
    <mergeCell ref="AE20:AF20"/>
    <mergeCell ref="AC22:AD22"/>
    <mergeCell ref="AC31:AD31"/>
    <mergeCell ref="O54:O55"/>
    <mergeCell ref="T54:T55"/>
    <mergeCell ref="S50:T50"/>
    <mergeCell ref="S23:T23"/>
    <mergeCell ref="AC46:AD46"/>
    <mergeCell ref="AC32:AD32"/>
    <mergeCell ref="V23:W23"/>
    <mergeCell ref="AC30:AD30"/>
    <mergeCell ref="C38:D38"/>
    <mergeCell ref="C47:D47"/>
    <mergeCell ref="AI20:AJ20"/>
    <mergeCell ref="AC27:AD27"/>
    <mergeCell ref="D27:E27"/>
    <mergeCell ref="C33:D33"/>
    <mergeCell ref="E33:F33"/>
    <mergeCell ref="N44:O44"/>
    <mergeCell ref="M28:N28"/>
    <mergeCell ref="C46:D46"/>
    <mergeCell ref="W25:X25"/>
    <mergeCell ref="T33:U33"/>
    <mergeCell ref="M35:N35"/>
    <mergeCell ref="AC33:AD33"/>
    <mergeCell ref="AJ49:AK49"/>
    <mergeCell ref="T28:U28"/>
    <mergeCell ref="Q33:R33"/>
    <mergeCell ref="AC47:AD47"/>
    <mergeCell ref="AC49:AD49"/>
    <mergeCell ref="W44:X44"/>
    <mergeCell ref="W46:X46"/>
    <mergeCell ref="AJ48:AK48"/>
    <mergeCell ref="AC35:AD35"/>
    <mergeCell ref="AC37:AD37"/>
    <mergeCell ref="AC38:AD38"/>
    <mergeCell ref="C48:D48"/>
    <mergeCell ref="C49:D49"/>
    <mergeCell ref="C50:D50"/>
    <mergeCell ref="C52:D52"/>
    <mergeCell ref="X62:Y64"/>
    <mergeCell ref="J63:W63"/>
    <mergeCell ref="C55:D55"/>
    <mergeCell ref="C56:D56"/>
    <mergeCell ref="C53:D53"/>
    <mergeCell ref="P60:S60"/>
    <mergeCell ref="U52:Y53"/>
  </mergeCells>
  <printOptions/>
  <pageMargins left="0.5118110236220472" right="0.07874015748031496" top="0.35433070866141736" bottom="0.07874015748031496" header="0.31496062992125984" footer="0.31496062992125984"/>
  <pageSetup fitToHeight="1" fitToWidth="1" horizontalDpi="300" verticalDpi="300" orientation="portrait" pageOrder="overThenDown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2011-10-21T09:42:04Z</cp:lastPrinted>
  <dcterms:created xsi:type="dcterms:W3CDTF">2010-05-19T05:52:52Z</dcterms:created>
  <dcterms:modified xsi:type="dcterms:W3CDTF">2013-11-27T01:19:34Z</dcterms:modified>
  <cp:category/>
  <cp:version/>
  <cp:contentType/>
  <cp:contentStatus/>
</cp:coreProperties>
</file>