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035" windowWidth="6480" windowHeight="4020" activeTab="0"/>
  </bookViews>
  <sheets>
    <sheet name="i03" sheetId="1" r:id="rId1"/>
  </sheets>
  <definedNames>
    <definedName name="_xlnm.Print_Area" localSheetId="0">'i03'!$A$1:$U$39</definedName>
  </definedNames>
  <calcPr fullCalcOnLoad="1"/>
</workbook>
</file>

<file path=xl/sharedStrings.xml><?xml version="1.0" encoding="utf-8"?>
<sst xmlns="http://schemas.openxmlformats.org/spreadsheetml/2006/main" count="111" uniqueCount="76">
  <si>
    <t>総　数</t>
  </si>
  <si>
    <t>有　床</t>
  </si>
  <si>
    <t>市町村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</si>
  <si>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</si>
  <si>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</si>
  <si>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</si>
  <si>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</si>
  <si>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</si>
  <si>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</si>
  <si>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</si>
  <si>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</si>
  <si>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</si>
  <si>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</si>
  <si>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</si>
  <si>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</si>
  <si>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</si>
  <si>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</si>
  <si>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</si>
  <si>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</si>
  <si>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</si>
  <si>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</si>
  <si>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</si>
  <si>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</si>
  <si>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</si>
  <si>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</si>
  <si>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</si>
  <si>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</si>
  <si>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</si>
  <si>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</si>
  <si>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</si>
  <si>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</si>
  <si>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</si>
  <si>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</si>
  <si>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</si>
  <si>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</si>
  <si>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</si>
  <si>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</si>
  <si>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</si>
  <si>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</si>
  <si>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</si>
  <si>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</si>
  <si>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</si>
  <si>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</si>
  <si>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</si>
  <si>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</si>
  <si>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姫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</si>
  <si>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</si>
  <si>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</si>
  <si>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</si>
  <si>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</si>
  <si>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</si>
  <si>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</si>
  <si>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</si>
  <si>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</si>
  <si>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</si>
  <si>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</si>
  <si>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</si>
  <si>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</si>
  <si>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</si>
  <si>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</si>
  <si>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</si>
  <si>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</si>
  <si>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</si>
  <si>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豊後大野市</t>
  </si>
  <si>
    <t>精神科
病　院</t>
  </si>
  <si>
    <t>３表</t>
  </si>
  <si>
    <t>由布市</t>
  </si>
  <si>
    <t>由</t>
  </si>
  <si>
    <t>国東市</t>
  </si>
  <si>
    <t>国</t>
  </si>
  <si>
    <t>豊高</t>
  </si>
  <si>
    <t>豊大</t>
  </si>
  <si>
    <t>平成24年10月1日</t>
  </si>
  <si>
    <t>s2401参照</t>
  </si>
  <si>
    <t>-</t>
  </si>
  <si>
    <t>第３表　医療施設数・人口１０万対施設数，施設の種類・市町村別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</si>
</sst>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\ ###\ ##0;&quot;△&quot;#\ ###\ ##0;&quot;-&quot;;@"/>
    <numFmt numFmtId="183" formatCode="###\ ###\ ##0;&quot;△   &quot;\ ###\ ##0;&quot;-&quot;"/>
    <numFmt numFmtId="184" formatCode="###\ ##0\ ;&quot;△&quot;###\ ##0\ ;&quot;- &quot;"/>
    <numFmt numFmtId="185" formatCode="###\ ###\ ##0\ ;&quot;△  &quot;#\ ###\ ##0\ ;&quot;- &quot;"/>
    <numFmt numFmtId="186" formatCode="###\ ###\ ##0\ ;&quot;△&quot;#\ ###\ ##0\ ;&quot;- &quot;"/>
    <numFmt numFmtId="187" formatCode="\ \ * ##\ ##0\ ;\ &quot;△&quot;* ##\ ##0\ ;@"/>
    <numFmt numFmtId="188" formatCode="###\ ###\ ##0\ ;&quot;△   &quot;#\ ###\ ##0\ ;&quot;- &quot;"/>
    <numFmt numFmtId="189" formatCode="###\ ###\ ##0\ ;&quot;△ &quot;#\ ###\ ##0\ ;&quot;- &quot;"/>
    <numFmt numFmtId="190" formatCode="###\ ###\ ##0\ ;&quot;△&quot;\ ###\ ##0\ ;&quot;- &quot;"/>
    <numFmt numFmtId="191" formatCode="###\ ##0\ ;&quot;△  &quot;###\ ##0\ ;&quot;0 &quot;"/>
    <numFmt numFmtId="192" formatCode="#\ ##0&quot; &quot;"/>
    <numFmt numFmtId="193" formatCode="#\ ##0"/>
    <numFmt numFmtId="194" formatCode="#\ ##0&quot;  &quot;"/>
    <numFmt numFmtId="195" formatCode="##0.0\ ;&quot;△  &quot;##0.0\ ;"/>
    <numFmt numFmtId="196" formatCode="##\ ##0.0&quot; &quot;;&quot;△&quot;\ ##\ ##0.0&quot; &quot;;&quot;0.0&quot;\ "/>
    <numFmt numFmtId="197" formatCode="###\ ###\ ##0\ ;&quot;△&quot;\ \ ###\ ##0\ ;&quot;- &quot;"/>
    <numFmt numFmtId="198" formatCode="0.0_);[Red]\(0.0\)"/>
    <numFmt numFmtId="199" formatCode="###\ ###\ ##0\ ;&quot;△ &quot;\ ###\ ##0\ ;&quot;- &quot;"/>
    <numFmt numFmtId="200" formatCode="###\ ###\ ##0\ ;&quot;△&quot;\ \ \ ###\ ##0\ ;&quot;- &quot;"/>
    <numFmt numFmtId="201" formatCode="###\ ###\ ##0\ ;&quot;△ &quot;\ \ ###\ ##0\ ;&quot;- &quot;"/>
    <numFmt numFmtId="202" formatCode="##\ ##0.0&quot; &quot;;&quot;△ &quot;##\ ##0.0&quot; &quot;;&quot;0.0&quot;\ "/>
    <numFmt numFmtId="203" formatCode="###\ ###\ ##0\ ;&quot;△  &quot;\ ###\ ##0\ ;&quot;- 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180" fontId="3" fillId="0" borderId="18" xfId="0" applyNumberFormat="1" applyFont="1" applyFill="1" applyBorder="1" applyAlignment="1" applyProtection="1">
      <alignment horizontal="right" vertical="center"/>
      <protection locked="0"/>
    </xf>
    <xf numFmtId="180" fontId="3" fillId="0" borderId="19" xfId="0" applyNumberFormat="1" applyFont="1" applyFill="1" applyBorder="1" applyAlignment="1" applyProtection="1">
      <alignment horizontal="right" vertical="center"/>
      <protection locked="0"/>
    </xf>
    <xf numFmtId="180" fontId="3" fillId="0" borderId="20" xfId="0" applyNumberFormat="1" applyFont="1" applyFill="1" applyBorder="1" applyAlignment="1" applyProtection="1">
      <alignment horizontal="right" vertical="center"/>
      <protection locked="0"/>
    </xf>
    <xf numFmtId="180" fontId="3" fillId="0" borderId="21" xfId="0" applyNumberFormat="1" applyFont="1" applyFill="1" applyBorder="1" applyAlignment="1" applyProtection="1">
      <alignment horizontal="right" vertical="center"/>
      <protection locked="0"/>
    </xf>
    <xf numFmtId="180" fontId="3" fillId="0" borderId="22" xfId="0" applyNumberFormat="1" applyFont="1" applyFill="1" applyBorder="1" applyAlignment="1" applyProtection="1">
      <alignment horizontal="right" vertical="center"/>
      <protection locked="0"/>
    </xf>
    <xf numFmtId="180" fontId="3" fillId="0" borderId="23" xfId="0" applyNumberFormat="1" applyFont="1" applyFill="1" applyBorder="1" applyAlignment="1" applyProtection="1">
      <alignment horizontal="right" vertical="center"/>
      <protection locked="0"/>
    </xf>
    <xf numFmtId="180" fontId="3" fillId="0" borderId="24" xfId="0" applyNumberFormat="1" applyFont="1" applyFill="1" applyBorder="1" applyAlignment="1" applyProtection="1">
      <alignment horizontal="right" vertical="center"/>
      <protection locked="0"/>
    </xf>
    <xf numFmtId="0" fontId="49" fillId="0" borderId="0" xfId="425" applyFont="1">
      <alignment vertical="center"/>
      <protection/>
    </xf>
    <xf numFmtId="0" fontId="49" fillId="0" borderId="0" xfId="425" applyFont="1" applyBorder="1">
      <alignment vertical="center"/>
      <protection/>
    </xf>
    <xf numFmtId="0" fontId="49" fillId="0" borderId="10" xfId="425" applyFont="1" applyBorder="1">
      <alignment vertical="center"/>
      <protection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14" fillId="0" borderId="25" xfId="426" applyFont="1" applyBorder="1" applyAlignment="1">
      <alignment horizontal="right" vertical="center"/>
      <protection/>
    </xf>
    <xf numFmtId="0" fontId="14" fillId="0" borderId="0" xfId="435" applyFont="1" applyBorder="1" applyAlignment="1">
      <alignment horizontal="right" vertical="center"/>
      <protection/>
    </xf>
    <xf numFmtId="0" fontId="49" fillId="0" borderId="0" xfId="425" applyFont="1" applyFill="1" applyBorder="1">
      <alignment vertical="center"/>
      <protection/>
    </xf>
    <xf numFmtId="0" fontId="14" fillId="0" borderId="26" xfId="438" applyFont="1" applyBorder="1" applyAlignment="1">
      <alignment horizontal="right" vertical="center"/>
      <protection/>
    </xf>
    <xf numFmtId="180" fontId="3" fillId="0" borderId="26" xfId="0" applyNumberFormat="1" applyFont="1" applyFill="1" applyBorder="1" applyAlignment="1" applyProtection="1">
      <alignment horizontal="right" vertical="center"/>
      <protection locked="0"/>
    </xf>
    <xf numFmtId="180" fontId="3" fillId="0" borderId="25" xfId="0" applyNumberFormat="1" applyFont="1" applyFill="1" applyBorder="1" applyAlignment="1" applyProtection="1">
      <alignment horizontal="right" vertical="center"/>
      <protection locked="0"/>
    </xf>
    <xf numFmtId="180" fontId="3" fillId="0" borderId="27" xfId="0" applyNumberFormat="1" applyFont="1" applyFill="1" applyBorder="1" applyAlignment="1" applyProtection="1">
      <alignment horizontal="right" vertical="center"/>
      <protection locked="0"/>
    </xf>
    <xf numFmtId="180" fontId="3" fillId="0" borderId="28" xfId="0" applyNumberFormat="1" applyFont="1" applyFill="1" applyBorder="1" applyAlignment="1" applyProtection="1">
      <alignment horizontal="right" vertical="center"/>
      <protection locked="0"/>
    </xf>
    <xf numFmtId="0" fontId="49" fillId="0" borderId="25" xfId="425" applyFont="1" applyBorder="1">
      <alignment vertical="center"/>
      <protection/>
    </xf>
    <xf numFmtId="0" fontId="49" fillId="0" borderId="26" xfId="425" applyFont="1" applyBorder="1" applyAlignment="1">
      <alignment horizontal="right" vertical="center"/>
      <protection/>
    </xf>
    <xf numFmtId="0" fontId="49" fillId="0" borderId="26" xfId="425" applyFont="1" applyBorder="1">
      <alignment vertical="center"/>
      <protection/>
    </xf>
    <xf numFmtId="0" fontId="49" fillId="0" borderId="27" xfId="425" applyFont="1" applyBorder="1">
      <alignment vertical="center"/>
      <protection/>
    </xf>
    <xf numFmtId="0" fontId="49" fillId="0" borderId="28" xfId="425" applyFont="1" applyBorder="1">
      <alignment vertical="center"/>
      <protection/>
    </xf>
    <xf numFmtId="180" fontId="2" fillId="0" borderId="29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 applyProtection="1">
      <alignment horizontal="right" vertical="center"/>
      <protection locked="0"/>
    </xf>
    <xf numFmtId="180" fontId="5" fillId="0" borderId="29" xfId="0" applyNumberFormat="1" applyFont="1" applyFill="1" applyBorder="1" applyAlignment="1">
      <alignment horizontal="right"/>
    </xf>
    <xf numFmtId="180" fontId="3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29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180" fontId="2" fillId="0" borderId="34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181" fontId="2" fillId="0" borderId="35" xfId="0" applyNumberFormat="1" applyFont="1" applyFill="1" applyBorder="1" applyAlignment="1">
      <alignment horizontal="right" vertical="center"/>
    </xf>
    <xf numFmtId="181" fontId="2" fillId="0" borderId="31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left" vertical="center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>
      <alignment horizontal="right" vertical="center"/>
    </xf>
    <xf numFmtId="181" fontId="2" fillId="0" borderId="39" xfId="0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horizontal="right" vertical="center"/>
    </xf>
    <xf numFmtId="180" fontId="3" fillId="0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31" xfId="435" applyFont="1" applyBorder="1" applyAlignment="1">
      <alignment horizontal="right" vertical="center"/>
      <protection/>
    </xf>
    <xf numFmtId="0" fontId="14" fillId="0" borderId="31" xfId="437" applyFont="1" applyBorder="1" applyAlignment="1">
      <alignment horizontal="right" vertical="center"/>
      <protection/>
    </xf>
    <xf numFmtId="180" fontId="3" fillId="0" borderId="38" xfId="0" applyNumberFormat="1" applyFont="1" applyFill="1" applyBorder="1" applyAlignment="1" applyProtection="1">
      <alignment horizontal="right" vertical="center"/>
      <protection locked="0"/>
    </xf>
    <xf numFmtId="0" fontId="49" fillId="0" borderId="31" xfId="425" applyFont="1" applyBorder="1">
      <alignment vertical="center"/>
      <protection/>
    </xf>
    <xf numFmtId="0" fontId="49" fillId="0" borderId="37" xfId="425" applyFont="1" applyBorder="1">
      <alignment vertical="center"/>
      <protection/>
    </xf>
    <xf numFmtId="0" fontId="49" fillId="0" borderId="38" xfId="425" applyFont="1" applyBorder="1" applyAlignment="1">
      <alignment horizontal="right" vertical="center"/>
      <protection/>
    </xf>
    <xf numFmtId="180" fontId="3" fillId="0" borderId="39" xfId="0" applyNumberFormat="1" applyFont="1" applyFill="1" applyBorder="1" applyAlignment="1" applyProtection="1">
      <alignment horizontal="right" vertical="center"/>
      <protection locked="0"/>
    </xf>
    <xf numFmtId="180" fontId="3" fillId="0" borderId="31" xfId="0" applyNumberFormat="1" applyFont="1" applyFill="1" applyBorder="1" applyAlignment="1" applyProtection="1">
      <alignment horizontal="right" vertical="center"/>
      <protection locked="0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right" vertical="center"/>
    </xf>
  </cellXfs>
  <cellStyles count="438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タイトル 10" xfId="256"/>
    <cellStyle name="タイトル 2" xfId="257"/>
    <cellStyle name="タイトル 3" xfId="258"/>
    <cellStyle name="タイトル 4" xfId="259"/>
    <cellStyle name="タイトル 5" xfId="260"/>
    <cellStyle name="タイトル 6" xfId="261"/>
    <cellStyle name="タイトル 7" xfId="262"/>
    <cellStyle name="タイトル 8" xfId="263"/>
    <cellStyle name="タイトル 9" xfId="264"/>
    <cellStyle name="チェック セル" xfId="265"/>
    <cellStyle name="チェック セル 10" xfId="266"/>
    <cellStyle name="チェック セル 2" xfId="267"/>
    <cellStyle name="チェック セル 3" xfId="268"/>
    <cellStyle name="チェック セル 4" xfId="269"/>
    <cellStyle name="チェック セル 5" xfId="270"/>
    <cellStyle name="チェック セル 6" xfId="271"/>
    <cellStyle name="チェック セル 7" xfId="272"/>
    <cellStyle name="チェック セル 8" xfId="273"/>
    <cellStyle name="チェック セル 9" xfId="274"/>
    <cellStyle name="どちらでもない" xfId="275"/>
    <cellStyle name="どちらでもない 10" xfId="276"/>
    <cellStyle name="どちらでもない 2" xfId="277"/>
    <cellStyle name="どちらでもない 3" xfId="278"/>
    <cellStyle name="どちらでもない 4" xfId="279"/>
    <cellStyle name="どちらでもない 5" xfId="280"/>
    <cellStyle name="どちらでもない 6" xfId="281"/>
    <cellStyle name="どちらでもない 7" xfId="282"/>
    <cellStyle name="どちらでもない 8" xfId="283"/>
    <cellStyle name="どちらでもない 9" xfId="284"/>
    <cellStyle name="Percent" xfId="285"/>
    <cellStyle name="メモ" xfId="286"/>
    <cellStyle name="メモ 10" xfId="287"/>
    <cellStyle name="メモ 2" xfId="288"/>
    <cellStyle name="メモ 3" xfId="289"/>
    <cellStyle name="メモ 4" xfId="290"/>
    <cellStyle name="メモ 5" xfId="291"/>
    <cellStyle name="メモ 6" xfId="292"/>
    <cellStyle name="メモ 7" xfId="293"/>
    <cellStyle name="メモ 8" xfId="294"/>
    <cellStyle name="メモ 9" xfId="295"/>
    <cellStyle name="リンク セル" xfId="296"/>
    <cellStyle name="リンク セル 10" xfId="297"/>
    <cellStyle name="リンク セル 2" xfId="298"/>
    <cellStyle name="リンク セル 3" xfId="299"/>
    <cellStyle name="リンク セル 4" xfId="300"/>
    <cellStyle name="リンク セル 5" xfId="301"/>
    <cellStyle name="リンク セル 6" xfId="302"/>
    <cellStyle name="リンク セル 7" xfId="303"/>
    <cellStyle name="リンク セル 8" xfId="304"/>
    <cellStyle name="リンク セル 9" xfId="305"/>
    <cellStyle name="悪い" xfId="306"/>
    <cellStyle name="悪い 10" xfId="307"/>
    <cellStyle name="悪い 2" xfId="308"/>
    <cellStyle name="悪い 3" xfId="309"/>
    <cellStyle name="悪い 4" xfId="310"/>
    <cellStyle name="悪い 5" xfId="311"/>
    <cellStyle name="悪い 6" xfId="312"/>
    <cellStyle name="悪い 7" xfId="313"/>
    <cellStyle name="悪い 8" xfId="314"/>
    <cellStyle name="悪い 9" xfId="315"/>
    <cellStyle name="計算" xfId="316"/>
    <cellStyle name="計算 10" xfId="317"/>
    <cellStyle name="計算 2" xfId="318"/>
    <cellStyle name="計算 3" xfId="319"/>
    <cellStyle name="計算 4" xfId="320"/>
    <cellStyle name="計算 5" xfId="321"/>
    <cellStyle name="計算 6" xfId="322"/>
    <cellStyle name="計算 7" xfId="323"/>
    <cellStyle name="計算 8" xfId="324"/>
    <cellStyle name="計算 9" xfId="325"/>
    <cellStyle name="警告文" xfId="326"/>
    <cellStyle name="警告文 10" xfId="327"/>
    <cellStyle name="警告文 2" xfId="328"/>
    <cellStyle name="警告文 3" xfId="329"/>
    <cellStyle name="警告文 4" xfId="330"/>
    <cellStyle name="警告文 5" xfId="331"/>
    <cellStyle name="警告文 6" xfId="332"/>
    <cellStyle name="警告文 7" xfId="333"/>
    <cellStyle name="警告文 8" xfId="334"/>
    <cellStyle name="警告文 9" xfId="335"/>
    <cellStyle name="Comma [0]" xfId="336"/>
    <cellStyle name="Comma" xfId="337"/>
    <cellStyle name="桁区切り 2" xfId="338"/>
    <cellStyle name="桁区切り 3" xfId="339"/>
    <cellStyle name="桁区切り 3 2" xfId="340"/>
    <cellStyle name="桁区切り 3 3" xfId="341"/>
    <cellStyle name="桁区切り 4" xfId="342"/>
    <cellStyle name="見出し 1" xfId="343"/>
    <cellStyle name="見出し 1 10" xfId="344"/>
    <cellStyle name="見出し 1 2" xfId="345"/>
    <cellStyle name="見出し 1 3" xfId="346"/>
    <cellStyle name="見出し 1 4" xfId="347"/>
    <cellStyle name="見出し 1 5" xfId="348"/>
    <cellStyle name="見出し 1 6" xfId="349"/>
    <cellStyle name="見出し 1 7" xfId="350"/>
    <cellStyle name="見出し 1 8" xfId="351"/>
    <cellStyle name="見出し 1 9" xfId="352"/>
    <cellStyle name="見出し 2" xfId="353"/>
    <cellStyle name="見出し 2 10" xfId="354"/>
    <cellStyle name="見出し 2 2" xfId="355"/>
    <cellStyle name="見出し 2 3" xfId="356"/>
    <cellStyle name="見出し 2 4" xfId="357"/>
    <cellStyle name="見出し 2 5" xfId="358"/>
    <cellStyle name="見出し 2 6" xfId="359"/>
    <cellStyle name="見出し 2 7" xfId="360"/>
    <cellStyle name="見出し 2 8" xfId="361"/>
    <cellStyle name="見出し 2 9" xfId="362"/>
    <cellStyle name="見出し 3" xfId="363"/>
    <cellStyle name="見出し 3 10" xfId="364"/>
    <cellStyle name="見出し 3 2" xfId="365"/>
    <cellStyle name="見出し 3 3" xfId="366"/>
    <cellStyle name="見出し 3 4" xfId="367"/>
    <cellStyle name="見出し 3 5" xfId="368"/>
    <cellStyle name="見出し 3 6" xfId="369"/>
    <cellStyle name="見出し 3 7" xfId="370"/>
    <cellStyle name="見出し 3 8" xfId="371"/>
    <cellStyle name="見出し 3 9" xfId="372"/>
    <cellStyle name="見出し 4" xfId="373"/>
    <cellStyle name="見出し 4 10" xfId="374"/>
    <cellStyle name="見出し 4 2" xfId="375"/>
    <cellStyle name="見出し 4 3" xfId="376"/>
    <cellStyle name="見出し 4 4" xfId="377"/>
    <cellStyle name="見出し 4 5" xfId="378"/>
    <cellStyle name="見出し 4 6" xfId="379"/>
    <cellStyle name="見出し 4 7" xfId="380"/>
    <cellStyle name="見出し 4 8" xfId="381"/>
    <cellStyle name="見出し 4 9" xfId="382"/>
    <cellStyle name="集計" xfId="383"/>
    <cellStyle name="集計 10" xfId="384"/>
    <cellStyle name="集計 2" xfId="385"/>
    <cellStyle name="集計 3" xfId="386"/>
    <cellStyle name="集計 4" xfId="387"/>
    <cellStyle name="集計 5" xfId="388"/>
    <cellStyle name="集計 6" xfId="389"/>
    <cellStyle name="集計 7" xfId="390"/>
    <cellStyle name="集計 8" xfId="391"/>
    <cellStyle name="集計 9" xfId="392"/>
    <cellStyle name="出力" xfId="393"/>
    <cellStyle name="出力 10" xfId="394"/>
    <cellStyle name="出力 2" xfId="395"/>
    <cellStyle name="出力 3" xfId="396"/>
    <cellStyle name="出力 4" xfId="397"/>
    <cellStyle name="出力 5" xfId="398"/>
    <cellStyle name="出力 6" xfId="399"/>
    <cellStyle name="出力 7" xfId="400"/>
    <cellStyle name="出力 8" xfId="401"/>
    <cellStyle name="出力 9" xfId="402"/>
    <cellStyle name="説明文" xfId="403"/>
    <cellStyle name="説明文 10" xfId="404"/>
    <cellStyle name="説明文 2" xfId="405"/>
    <cellStyle name="説明文 3" xfId="406"/>
    <cellStyle name="説明文 4" xfId="407"/>
    <cellStyle name="説明文 5" xfId="408"/>
    <cellStyle name="説明文 6" xfId="409"/>
    <cellStyle name="説明文 7" xfId="410"/>
    <cellStyle name="説明文 8" xfId="411"/>
    <cellStyle name="説明文 9" xfId="412"/>
    <cellStyle name="Currency [0]" xfId="413"/>
    <cellStyle name="Currency" xfId="414"/>
    <cellStyle name="入力" xfId="415"/>
    <cellStyle name="入力 10" xfId="416"/>
    <cellStyle name="入力 2" xfId="417"/>
    <cellStyle name="入力 3" xfId="418"/>
    <cellStyle name="入力 4" xfId="419"/>
    <cellStyle name="入力 5" xfId="420"/>
    <cellStyle name="入力 6" xfId="421"/>
    <cellStyle name="入力 7" xfId="422"/>
    <cellStyle name="入力 8" xfId="423"/>
    <cellStyle name="入力 9" xfId="424"/>
    <cellStyle name="標準 10" xfId="425"/>
    <cellStyle name="標準 2" xfId="426"/>
    <cellStyle name="標準 2 2" xfId="427"/>
    <cellStyle name="標準 2 3" xfId="428"/>
    <cellStyle name="標準 2 4" xfId="429"/>
    <cellStyle name="標準 2 5" xfId="430"/>
    <cellStyle name="標準 3" xfId="431"/>
    <cellStyle name="標準 3 2" xfId="432"/>
    <cellStyle name="標準 3 3" xfId="433"/>
    <cellStyle name="標準 3 4" xfId="434"/>
    <cellStyle name="標準 4" xfId="435"/>
    <cellStyle name="標準 4 2" xfId="436"/>
    <cellStyle name="標準 5" xfId="437"/>
    <cellStyle name="標準 6" xfId="438"/>
    <cellStyle name="標準 7" xfId="439"/>
    <cellStyle name="標準 8" xfId="440"/>
    <cellStyle name="標準 9" xfId="441"/>
    <cellStyle name="良い" xfId="442"/>
    <cellStyle name="良い 10" xfId="443"/>
    <cellStyle name="良い 2" xfId="444"/>
    <cellStyle name="良い 3" xfId="445"/>
    <cellStyle name="良い 4" xfId="446"/>
    <cellStyle name="良い 5" xfId="447"/>
    <cellStyle name="良い 6" xfId="448"/>
    <cellStyle name="良い 7" xfId="449"/>
    <cellStyle name="良い 8" xfId="450"/>
    <cellStyle name="良い 9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54</v>
      </c>
      <c r="B1" s="9"/>
      <c r="C1" s="136" t="s">
        <v>75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0"/>
      <c r="U1" s="10"/>
    </row>
    <row r="2" spans="1:21" ht="13.5" customHeight="1">
      <c r="A2" s="9" t="s">
        <v>65</v>
      </c>
      <c r="B2" s="9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0"/>
      <c r="U2" s="10"/>
    </row>
    <row r="3" spans="3:21" ht="3" customHeight="1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2"/>
      <c r="U3" s="4"/>
    </row>
    <row r="4" spans="1:21" ht="17.25" customHeight="1" thickBot="1">
      <c r="A4" s="13"/>
      <c r="B4" s="13" t="s">
        <v>55</v>
      </c>
      <c r="R4" s="138" t="s">
        <v>72</v>
      </c>
      <c r="S4" s="138"/>
      <c r="T4" s="138"/>
      <c r="U4" s="138"/>
    </row>
    <row r="5" spans="1:21" ht="18.75" customHeight="1">
      <c r="A5" s="121" t="s">
        <v>28</v>
      </c>
      <c r="B5" s="131"/>
      <c r="C5" s="128" t="s">
        <v>49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  <c r="P5" s="129" t="s">
        <v>5</v>
      </c>
      <c r="Q5" s="129"/>
      <c r="R5" s="129"/>
      <c r="S5" s="129"/>
      <c r="T5" s="130"/>
      <c r="U5" s="133" t="s">
        <v>2</v>
      </c>
    </row>
    <row r="6" spans="1:23" ht="18.75" customHeight="1">
      <c r="A6" s="121"/>
      <c r="B6" s="131"/>
      <c r="C6" s="111" t="s">
        <v>57</v>
      </c>
      <c r="D6" s="112"/>
      <c r="E6" s="112"/>
      <c r="F6" s="112"/>
      <c r="G6" s="112"/>
      <c r="H6" s="111" t="s">
        <v>56</v>
      </c>
      <c r="I6" s="112"/>
      <c r="J6" s="113"/>
      <c r="K6" s="101" t="s">
        <v>58</v>
      </c>
      <c r="L6" s="102"/>
      <c r="M6" s="111" t="s">
        <v>51</v>
      </c>
      <c r="N6" s="112"/>
      <c r="O6" s="113"/>
      <c r="P6" s="111" t="s">
        <v>50</v>
      </c>
      <c r="Q6" s="112"/>
      <c r="R6" s="113"/>
      <c r="S6" s="102" t="s">
        <v>52</v>
      </c>
      <c r="T6" s="102" t="s">
        <v>53</v>
      </c>
      <c r="U6" s="134"/>
      <c r="W6" s="11" t="s">
        <v>73</v>
      </c>
    </row>
    <row r="7" spans="1:21" ht="3" customHeight="1">
      <c r="A7" s="121"/>
      <c r="B7" s="131"/>
      <c r="C7" s="121" t="s">
        <v>0</v>
      </c>
      <c r="D7" s="123" t="s">
        <v>64</v>
      </c>
      <c r="E7" s="125" t="s">
        <v>3</v>
      </c>
      <c r="F7" s="15"/>
      <c r="G7" s="15"/>
      <c r="H7" s="107" t="s">
        <v>0</v>
      </c>
      <c r="I7" s="106" t="s">
        <v>1</v>
      </c>
      <c r="J7" s="14"/>
      <c r="K7" s="103" t="s">
        <v>0</v>
      </c>
      <c r="L7" s="106" t="s">
        <v>1</v>
      </c>
      <c r="M7" s="103" t="s">
        <v>25</v>
      </c>
      <c r="N7" s="120" t="s">
        <v>27</v>
      </c>
      <c r="O7" s="120" t="s">
        <v>26</v>
      </c>
      <c r="P7" s="103" t="s">
        <v>0</v>
      </c>
      <c r="Q7" s="120" t="s">
        <v>64</v>
      </c>
      <c r="R7" s="120" t="s">
        <v>3</v>
      </c>
      <c r="S7" s="118"/>
      <c r="T7" s="118"/>
      <c r="U7" s="134"/>
    </row>
    <row r="8" spans="1:21" ht="17.25" customHeight="1">
      <c r="A8" s="121"/>
      <c r="B8" s="131"/>
      <c r="C8" s="121"/>
      <c r="D8" s="124"/>
      <c r="E8" s="124"/>
      <c r="F8" s="109" t="s">
        <v>61</v>
      </c>
      <c r="G8" s="109" t="s">
        <v>59</v>
      </c>
      <c r="H8" s="107"/>
      <c r="I8" s="107"/>
      <c r="J8" s="109" t="s">
        <v>60</v>
      </c>
      <c r="K8" s="104"/>
      <c r="L8" s="107"/>
      <c r="M8" s="104"/>
      <c r="N8" s="104"/>
      <c r="O8" s="104"/>
      <c r="P8" s="104"/>
      <c r="Q8" s="104"/>
      <c r="R8" s="104"/>
      <c r="S8" s="118"/>
      <c r="T8" s="118"/>
      <c r="U8" s="134"/>
    </row>
    <row r="9" spans="1:23" ht="18.75" customHeight="1">
      <c r="A9" s="122"/>
      <c r="B9" s="132"/>
      <c r="C9" s="122"/>
      <c r="D9" s="124"/>
      <c r="E9" s="124"/>
      <c r="F9" s="110"/>
      <c r="G9" s="110"/>
      <c r="H9" s="108"/>
      <c r="I9" s="108"/>
      <c r="J9" s="110"/>
      <c r="K9" s="105"/>
      <c r="L9" s="108"/>
      <c r="M9" s="105"/>
      <c r="N9" s="105"/>
      <c r="O9" s="105"/>
      <c r="P9" s="105"/>
      <c r="Q9" s="105"/>
      <c r="R9" s="105"/>
      <c r="S9" s="119"/>
      <c r="T9" s="119"/>
      <c r="U9" s="135"/>
      <c r="W9" s="16" t="s">
        <v>30</v>
      </c>
    </row>
    <row r="10" spans="1:23" ht="15" customHeight="1">
      <c r="A10" s="116" t="s">
        <v>4</v>
      </c>
      <c r="B10" s="117"/>
      <c r="C10" s="74">
        <f>SUM(D10:E10)</f>
        <v>159</v>
      </c>
      <c r="D10" s="75">
        <f aca="true" t="shared" si="0" ref="D10:O10">D12+D14</f>
        <v>25</v>
      </c>
      <c r="E10" s="76">
        <f t="shared" si="0"/>
        <v>134</v>
      </c>
      <c r="F10" s="76">
        <f>F12+F14</f>
        <v>53</v>
      </c>
      <c r="G10" s="77">
        <f>G12+G14</f>
        <v>9</v>
      </c>
      <c r="H10" s="74">
        <f t="shared" si="0"/>
        <v>957</v>
      </c>
      <c r="I10" s="75">
        <f t="shared" si="0"/>
        <v>263</v>
      </c>
      <c r="J10" s="77">
        <f t="shared" si="0"/>
        <v>49</v>
      </c>
      <c r="K10" s="74">
        <f t="shared" si="0"/>
        <v>546</v>
      </c>
      <c r="L10" s="78">
        <f>L12+L14</f>
        <v>1</v>
      </c>
      <c r="M10" s="74">
        <f t="shared" si="0"/>
        <v>0</v>
      </c>
      <c r="N10" s="74">
        <f t="shared" si="0"/>
        <v>18</v>
      </c>
      <c r="O10" s="74">
        <f t="shared" si="0"/>
        <v>10</v>
      </c>
      <c r="P10" s="79">
        <f>ROUND(C10/W10*100000,1)</f>
        <v>13.5</v>
      </c>
      <c r="Q10" s="80">
        <f>ROUND(D10/W10*100000,1)</f>
        <v>2.1</v>
      </c>
      <c r="R10" s="80">
        <f>ROUND(E10/W10*100000,1)</f>
        <v>11.4</v>
      </c>
      <c r="S10" s="80">
        <f>ROUND(H10/W10*100000,1)</f>
        <v>81.3</v>
      </c>
      <c r="T10" s="80">
        <f>ROUND(K10/W10*100000,1)</f>
        <v>46.4</v>
      </c>
      <c r="U10" s="81" t="s">
        <v>31</v>
      </c>
      <c r="W10" s="19">
        <f>W12+W14</f>
        <v>1176900</v>
      </c>
    </row>
    <row r="11" spans="1:23" ht="6.75" customHeight="1">
      <c r="A11" s="20"/>
      <c r="B11" s="21"/>
      <c r="C11" s="2"/>
      <c r="D11" s="47"/>
      <c r="E11" s="2"/>
      <c r="F11" s="2"/>
      <c r="G11" s="48"/>
      <c r="H11" s="2"/>
      <c r="I11" s="47"/>
      <c r="J11" s="48"/>
      <c r="K11" s="2"/>
      <c r="L11" s="65"/>
      <c r="M11" s="2"/>
      <c r="N11" s="2"/>
      <c r="O11" s="2"/>
      <c r="P11" s="70"/>
      <c r="Q11" s="22"/>
      <c r="R11" s="22"/>
      <c r="S11" s="22"/>
      <c r="T11" s="22"/>
      <c r="U11" s="18"/>
      <c r="W11" s="19"/>
    </row>
    <row r="12" spans="1:23" ht="15" customHeight="1">
      <c r="A12" s="99" t="s">
        <v>29</v>
      </c>
      <c r="B12" s="100"/>
      <c r="C12" s="2">
        <f>SUM(D12:E12)</f>
        <v>153</v>
      </c>
      <c r="D12" s="47">
        <f>SUM(D16:D27)</f>
        <v>25</v>
      </c>
      <c r="E12" s="2">
        <f>SUM(E16:E29)</f>
        <v>128</v>
      </c>
      <c r="F12" s="2">
        <f>SUM(F16:F29)</f>
        <v>51</v>
      </c>
      <c r="G12" s="48">
        <f aca="true" t="shared" si="1" ref="G12:O12">SUM(G16:G29)</f>
        <v>9</v>
      </c>
      <c r="H12" s="2">
        <f t="shared" si="1"/>
        <v>914</v>
      </c>
      <c r="I12" s="47">
        <f t="shared" si="1"/>
        <v>252</v>
      </c>
      <c r="J12" s="48">
        <f t="shared" si="1"/>
        <v>46</v>
      </c>
      <c r="K12" s="2">
        <f t="shared" si="1"/>
        <v>523</v>
      </c>
      <c r="L12" s="65">
        <f t="shared" si="1"/>
        <v>1</v>
      </c>
      <c r="M12" s="2">
        <f t="shared" si="1"/>
        <v>0</v>
      </c>
      <c r="N12" s="2">
        <f t="shared" si="1"/>
        <v>18</v>
      </c>
      <c r="O12" s="2">
        <f t="shared" si="1"/>
        <v>10</v>
      </c>
      <c r="P12" s="71">
        <f>ROUND(C12/W12*100000,1)</f>
        <v>13.7</v>
      </c>
      <c r="Q12" s="17">
        <f>ROUND(D12/W12*100000,1)</f>
        <v>2.2</v>
      </c>
      <c r="R12" s="17">
        <f>ROUND(E12/W12*100000,1)</f>
        <v>11.4</v>
      </c>
      <c r="S12" s="17">
        <f>ROUND(H12/W12*100000,1)</f>
        <v>81.6</v>
      </c>
      <c r="T12" s="17">
        <f aca="true" t="shared" si="2" ref="T12:T34">ROUND(K12/W12*100000,1)</f>
        <v>46.7</v>
      </c>
      <c r="U12" s="18" t="s">
        <v>32</v>
      </c>
      <c r="W12" s="19">
        <f>SUM(W16:W29)</f>
        <v>1120108</v>
      </c>
    </row>
    <row r="13" spans="1:23" ht="6.75" customHeight="1">
      <c r="A13" s="20"/>
      <c r="B13" s="21"/>
      <c r="C13" s="2"/>
      <c r="D13" s="47"/>
      <c r="E13" s="2"/>
      <c r="F13" s="2"/>
      <c r="G13" s="48"/>
      <c r="H13" s="2"/>
      <c r="I13" s="47"/>
      <c r="J13" s="48"/>
      <c r="K13" s="2"/>
      <c r="L13" s="65"/>
      <c r="M13" s="2"/>
      <c r="N13" s="2"/>
      <c r="O13" s="2"/>
      <c r="P13" s="70"/>
      <c r="Q13" s="22"/>
      <c r="R13" s="22"/>
      <c r="S13" s="22"/>
      <c r="T13" s="22"/>
      <c r="U13" s="18"/>
      <c r="W13" s="19"/>
    </row>
    <row r="14" spans="1:23" ht="15" customHeight="1">
      <c r="A14" s="116" t="s">
        <v>6</v>
      </c>
      <c r="B14" s="117"/>
      <c r="C14" s="74">
        <f>SUM(D14:E14)</f>
        <v>6</v>
      </c>
      <c r="D14" s="82">
        <f aca="true" t="shared" si="3" ref="D14:O14">+D31+D33+D35</f>
        <v>0</v>
      </c>
      <c r="E14" s="74">
        <f t="shared" si="3"/>
        <v>6</v>
      </c>
      <c r="F14" s="74">
        <f t="shared" si="3"/>
        <v>2</v>
      </c>
      <c r="G14" s="83">
        <f t="shared" si="3"/>
        <v>0</v>
      </c>
      <c r="H14" s="74">
        <f t="shared" si="3"/>
        <v>43</v>
      </c>
      <c r="I14" s="82">
        <f t="shared" si="3"/>
        <v>11</v>
      </c>
      <c r="J14" s="83">
        <f t="shared" si="3"/>
        <v>3</v>
      </c>
      <c r="K14" s="74">
        <f t="shared" si="3"/>
        <v>23</v>
      </c>
      <c r="L14" s="84">
        <f t="shared" si="3"/>
        <v>0</v>
      </c>
      <c r="M14" s="74">
        <f t="shared" si="3"/>
        <v>0</v>
      </c>
      <c r="N14" s="74">
        <f t="shared" si="3"/>
        <v>0</v>
      </c>
      <c r="O14" s="74">
        <f t="shared" si="3"/>
        <v>0</v>
      </c>
      <c r="P14" s="85">
        <f>ROUND(C14/W14*100000,1)</f>
        <v>10.6</v>
      </c>
      <c r="Q14" s="80">
        <f>ROUND(D14/W14*100000,1)</f>
        <v>0</v>
      </c>
      <c r="R14" s="80">
        <f>ROUND(E14/W14*100000,1)</f>
        <v>10.6</v>
      </c>
      <c r="S14" s="80">
        <f>ROUND(H14/W14*100000,1)</f>
        <v>75.7</v>
      </c>
      <c r="T14" s="80">
        <f t="shared" si="2"/>
        <v>40.5</v>
      </c>
      <c r="U14" s="81" t="s">
        <v>33</v>
      </c>
      <c r="V14" s="1"/>
      <c r="W14" s="19">
        <f>W31+W33+W35</f>
        <v>56792</v>
      </c>
    </row>
    <row r="15" spans="1:23" ht="6.75" customHeight="1" thickBot="1">
      <c r="A15" s="20"/>
      <c r="B15" s="21"/>
      <c r="C15" s="3"/>
      <c r="D15" s="49"/>
      <c r="E15" s="50"/>
      <c r="F15" s="50"/>
      <c r="G15" s="51"/>
      <c r="H15" s="4"/>
      <c r="I15" s="49"/>
      <c r="J15" s="51"/>
      <c r="K15" s="4"/>
      <c r="L15" s="66"/>
      <c r="M15" s="5"/>
      <c r="N15" s="5"/>
      <c r="O15" s="5"/>
      <c r="P15" s="70"/>
      <c r="Q15" s="5"/>
      <c r="R15" s="5"/>
      <c r="S15" s="5"/>
      <c r="T15" s="5"/>
      <c r="U15" s="23"/>
      <c r="W15" s="37"/>
    </row>
    <row r="16" spans="1:25" ht="15" customHeight="1">
      <c r="A16" s="114" t="s">
        <v>7</v>
      </c>
      <c r="B16" s="115"/>
      <c r="C16" s="6">
        <f>SUM(D16:E16)</f>
        <v>54</v>
      </c>
      <c r="D16" s="52">
        <v>12</v>
      </c>
      <c r="E16" s="53">
        <v>42</v>
      </c>
      <c r="F16" s="54">
        <v>8</v>
      </c>
      <c r="G16" s="55">
        <v>5</v>
      </c>
      <c r="H16" s="44">
        <f>385-3</f>
        <v>382</v>
      </c>
      <c r="I16" s="60">
        <f>113-3</f>
        <v>110</v>
      </c>
      <c r="J16" s="61">
        <f>17-1</f>
        <v>16</v>
      </c>
      <c r="K16" s="44">
        <v>223</v>
      </c>
      <c r="L16" s="67" t="s">
        <v>74</v>
      </c>
      <c r="M16" s="7">
        <v>0</v>
      </c>
      <c r="N16" s="7">
        <v>3</v>
      </c>
      <c r="O16" s="7">
        <v>3</v>
      </c>
      <c r="P16" s="72">
        <f>ROUND(C16/W16*100000,1)</f>
        <v>11.4</v>
      </c>
      <c r="Q16" s="25">
        <f aca="true" t="shared" si="4" ref="Q16:Q26">ROUND(D16/W16*100000,1)</f>
        <v>2.5</v>
      </c>
      <c r="R16" s="25">
        <f aca="true" t="shared" si="5" ref="R16:R26">ROUND(E16/W16*100000,1)</f>
        <v>8.9</v>
      </c>
      <c r="S16" s="25">
        <f aca="true" t="shared" si="6" ref="S16:S26">ROUND(H16/W16*100000,1)</f>
        <v>80.6</v>
      </c>
      <c r="T16" s="25">
        <f t="shared" si="2"/>
        <v>47</v>
      </c>
      <c r="U16" s="23" t="s">
        <v>34</v>
      </c>
      <c r="W16" s="39">
        <v>474051</v>
      </c>
      <c r="Y16" s="11">
        <v>474051</v>
      </c>
    </row>
    <row r="17" spans="1:25" ht="15" customHeight="1">
      <c r="A17" s="114" t="s">
        <v>8</v>
      </c>
      <c r="B17" s="115"/>
      <c r="C17" s="6">
        <f aca="true" t="shared" si="7" ref="C17:C34">SUM(D17:E17)</f>
        <v>26</v>
      </c>
      <c r="D17" s="52">
        <v>4</v>
      </c>
      <c r="E17" s="53">
        <v>22</v>
      </c>
      <c r="F17" s="45">
        <v>11</v>
      </c>
      <c r="G17" s="55">
        <v>2</v>
      </c>
      <c r="H17" s="44">
        <f>120-3</f>
        <v>117</v>
      </c>
      <c r="I17" s="60">
        <f>43-3</f>
        <v>40</v>
      </c>
      <c r="J17" s="61">
        <v>13</v>
      </c>
      <c r="K17" s="44">
        <v>61</v>
      </c>
      <c r="L17" s="67" t="s">
        <v>74</v>
      </c>
      <c r="M17" s="7">
        <v>0</v>
      </c>
      <c r="N17" s="7">
        <v>3</v>
      </c>
      <c r="O17" s="7">
        <v>1</v>
      </c>
      <c r="P17" s="72">
        <f aca="true" t="shared" si="8" ref="P17:P26">ROUND(C17/W17*100000,1)</f>
        <v>21.7</v>
      </c>
      <c r="Q17" s="25">
        <f t="shared" si="4"/>
        <v>3.3</v>
      </c>
      <c r="R17" s="25">
        <f t="shared" si="5"/>
        <v>18.4</v>
      </c>
      <c r="S17" s="25">
        <f t="shared" si="6"/>
        <v>97.7</v>
      </c>
      <c r="T17" s="25">
        <f t="shared" si="2"/>
        <v>50.9</v>
      </c>
      <c r="U17" s="23" t="s">
        <v>35</v>
      </c>
      <c r="W17" s="40">
        <v>119814</v>
      </c>
      <c r="Y17" s="11">
        <v>119814</v>
      </c>
    </row>
    <row r="18" spans="1:25" ht="15" customHeight="1">
      <c r="A18" s="114" t="s">
        <v>9</v>
      </c>
      <c r="B18" s="115"/>
      <c r="C18" s="6">
        <f t="shared" si="7"/>
        <v>11</v>
      </c>
      <c r="D18" s="52">
        <v>1</v>
      </c>
      <c r="E18" s="53">
        <v>10</v>
      </c>
      <c r="F18" s="45">
        <v>4</v>
      </c>
      <c r="G18" s="56" t="s">
        <v>74</v>
      </c>
      <c r="H18" s="44">
        <f>71-3</f>
        <v>68</v>
      </c>
      <c r="I18" s="60">
        <f>16-3</f>
        <v>13</v>
      </c>
      <c r="J18" s="61">
        <v>4</v>
      </c>
      <c r="K18" s="44">
        <v>46</v>
      </c>
      <c r="L18" s="67" t="s">
        <v>74</v>
      </c>
      <c r="M18" s="7">
        <v>0</v>
      </c>
      <c r="N18" s="7">
        <v>3</v>
      </c>
      <c r="O18" s="7">
        <v>0</v>
      </c>
      <c r="P18" s="72">
        <f t="shared" si="8"/>
        <v>13.1</v>
      </c>
      <c r="Q18" s="25">
        <f t="shared" si="4"/>
        <v>1.2</v>
      </c>
      <c r="R18" s="25">
        <f t="shared" si="5"/>
        <v>11.9</v>
      </c>
      <c r="S18" s="25">
        <f t="shared" si="6"/>
        <v>80.9</v>
      </c>
      <c r="T18" s="25">
        <f t="shared" si="2"/>
        <v>54.8</v>
      </c>
      <c r="U18" s="23" t="s">
        <v>36</v>
      </c>
      <c r="W18" s="40">
        <v>84003</v>
      </c>
      <c r="Y18" s="11">
        <v>84003</v>
      </c>
    </row>
    <row r="19" spans="1:25" ht="15" customHeight="1">
      <c r="A19" s="114" t="s">
        <v>10</v>
      </c>
      <c r="B19" s="115"/>
      <c r="C19" s="6">
        <f t="shared" si="7"/>
        <v>18</v>
      </c>
      <c r="D19" s="52">
        <v>3</v>
      </c>
      <c r="E19" s="53">
        <v>15</v>
      </c>
      <c r="F19" s="45">
        <v>7</v>
      </c>
      <c r="G19" s="56" t="s">
        <v>74</v>
      </c>
      <c r="H19" s="44">
        <f>55-1</f>
        <v>54</v>
      </c>
      <c r="I19" s="60">
        <f>21-1</f>
        <v>20</v>
      </c>
      <c r="J19" s="61">
        <v>2</v>
      </c>
      <c r="K19" s="44">
        <v>36</v>
      </c>
      <c r="L19" s="67" t="s">
        <v>74</v>
      </c>
      <c r="M19" s="7">
        <v>0</v>
      </c>
      <c r="N19" s="7">
        <v>1</v>
      </c>
      <c r="O19" s="7">
        <v>3</v>
      </c>
      <c r="P19" s="72">
        <f t="shared" si="8"/>
        <v>26</v>
      </c>
      <c r="Q19" s="25">
        <f t="shared" si="4"/>
        <v>4.3</v>
      </c>
      <c r="R19" s="25">
        <f t="shared" si="5"/>
        <v>21.6</v>
      </c>
      <c r="S19" s="25">
        <f t="shared" si="6"/>
        <v>77.9</v>
      </c>
      <c r="T19" s="25">
        <f t="shared" si="2"/>
        <v>52</v>
      </c>
      <c r="U19" s="23" t="s">
        <v>37</v>
      </c>
      <c r="W19" s="40">
        <v>69295</v>
      </c>
      <c r="Y19" s="11">
        <v>69295</v>
      </c>
    </row>
    <row r="20" spans="1:25" ht="15" customHeight="1">
      <c r="A20" s="114" t="s">
        <v>11</v>
      </c>
      <c r="B20" s="115"/>
      <c r="C20" s="6">
        <f t="shared" si="7"/>
        <v>8</v>
      </c>
      <c r="D20" s="52">
        <v>1</v>
      </c>
      <c r="E20" s="53">
        <v>7</v>
      </c>
      <c r="F20" s="45">
        <v>4</v>
      </c>
      <c r="G20" s="56" t="s">
        <v>74</v>
      </c>
      <c r="H20" s="44">
        <f>59-2</f>
        <v>57</v>
      </c>
      <c r="I20" s="60">
        <f>13-2</f>
        <v>11</v>
      </c>
      <c r="J20" s="61" t="s">
        <v>74</v>
      </c>
      <c r="K20" s="44">
        <v>32</v>
      </c>
      <c r="L20" s="67">
        <v>1</v>
      </c>
      <c r="M20" s="7">
        <v>0</v>
      </c>
      <c r="N20" s="7">
        <v>2</v>
      </c>
      <c r="O20" s="7">
        <v>0</v>
      </c>
      <c r="P20" s="72">
        <f t="shared" si="8"/>
        <v>10.7</v>
      </c>
      <c r="Q20" s="25">
        <f t="shared" si="4"/>
        <v>1.3</v>
      </c>
      <c r="R20" s="25">
        <f t="shared" si="5"/>
        <v>9.3</v>
      </c>
      <c r="S20" s="25">
        <f t="shared" si="6"/>
        <v>75.9</v>
      </c>
      <c r="T20" s="25">
        <f t="shared" si="2"/>
        <v>42.6</v>
      </c>
      <c r="U20" s="23" t="s">
        <v>38</v>
      </c>
      <c r="W20" s="40">
        <v>75058</v>
      </c>
      <c r="Y20" s="11">
        <v>75058</v>
      </c>
    </row>
    <row r="21" spans="1:25" ht="15" customHeight="1">
      <c r="A21" s="114" t="s">
        <v>12</v>
      </c>
      <c r="B21" s="115"/>
      <c r="C21" s="6">
        <f t="shared" si="7"/>
        <v>4</v>
      </c>
      <c r="D21" s="57">
        <v>0</v>
      </c>
      <c r="E21" s="53">
        <v>4</v>
      </c>
      <c r="F21" s="45">
        <v>2</v>
      </c>
      <c r="G21" s="55">
        <v>1</v>
      </c>
      <c r="H21" s="44">
        <f>34-2</f>
        <v>32</v>
      </c>
      <c r="I21" s="60">
        <f>7-2</f>
        <v>5</v>
      </c>
      <c r="J21" s="61">
        <v>2</v>
      </c>
      <c r="K21" s="44">
        <v>18</v>
      </c>
      <c r="L21" s="67" t="s">
        <v>74</v>
      </c>
      <c r="M21" s="7">
        <v>0</v>
      </c>
      <c r="N21" s="7">
        <v>2</v>
      </c>
      <c r="O21" s="7">
        <v>0</v>
      </c>
      <c r="P21" s="72">
        <f t="shared" si="8"/>
        <v>9.9</v>
      </c>
      <c r="Q21" s="25">
        <f>ROUND(D21/W21*100000,1)</f>
        <v>0</v>
      </c>
      <c r="R21" s="25">
        <f t="shared" si="5"/>
        <v>9.9</v>
      </c>
      <c r="S21" s="25">
        <f t="shared" si="6"/>
        <v>79.4</v>
      </c>
      <c r="T21" s="25">
        <f t="shared" si="2"/>
        <v>44.7</v>
      </c>
      <c r="U21" s="23" t="s">
        <v>39</v>
      </c>
      <c r="W21" s="40">
        <v>40307</v>
      </c>
      <c r="Y21" s="11">
        <v>40307</v>
      </c>
    </row>
    <row r="22" spans="1:25" ht="15" customHeight="1">
      <c r="A22" s="114" t="s">
        <v>13</v>
      </c>
      <c r="B22" s="115"/>
      <c r="C22" s="6">
        <f t="shared" si="7"/>
        <v>1</v>
      </c>
      <c r="D22" s="57">
        <v>0</v>
      </c>
      <c r="E22" s="53">
        <v>1</v>
      </c>
      <c r="F22" s="7" t="s">
        <v>74</v>
      </c>
      <c r="G22" s="56" t="s">
        <v>74</v>
      </c>
      <c r="H22" s="44">
        <v>18</v>
      </c>
      <c r="I22" s="60">
        <v>2</v>
      </c>
      <c r="J22" s="61" t="s">
        <v>74</v>
      </c>
      <c r="K22" s="44">
        <v>9</v>
      </c>
      <c r="L22" s="67" t="s">
        <v>74</v>
      </c>
      <c r="M22" s="7">
        <v>0</v>
      </c>
      <c r="N22" s="7">
        <v>0</v>
      </c>
      <c r="O22" s="7">
        <v>1</v>
      </c>
      <c r="P22" s="72">
        <f t="shared" si="8"/>
        <v>5.3</v>
      </c>
      <c r="Q22" s="25">
        <f t="shared" si="4"/>
        <v>0</v>
      </c>
      <c r="R22" s="25">
        <f t="shared" si="5"/>
        <v>5.3</v>
      </c>
      <c r="S22" s="25">
        <f t="shared" si="6"/>
        <v>94.6</v>
      </c>
      <c r="T22" s="25">
        <f t="shared" si="2"/>
        <v>47.3</v>
      </c>
      <c r="U22" s="23" t="s">
        <v>40</v>
      </c>
      <c r="W22" s="40">
        <v>19034</v>
      </c>
      <c r="Y22" s="11">
        <v>19034</v>
      </c>
    </row>
    <row r="23" spans="1:25" ht="15" customHeight="1">
      <c r="A23" s="114" t="s">
        <v>14</v>
      </c>
      <c r="B23" s="115"/>
      <c r="C23" s="6">
        <f t="shared" si="7"/>
        <v>3</v>
      </c>
      <c r="D23" s="52">
        <v>1</v>
      </c>
      <c r="E23" s="53">
        <v>2</v>
      </c>
      <c r="F23" s="45">
        <v>2</v>
      </c>
      <c r="G23" s="56" t="s">
        <v>74</v>
      </c>
      <c r="H23" s="44">
        <f>25-1</f>
        <v>24</v>
      </c>
      <c r="I23" s="60">
        <f>7-1</f>
        <v>6</v>
      </c>
      <c r="J23" s="61">
        <v>1</v>
      </c>
      <c r="K23" s="44">
        <v>8</v>
      </c>
      <c r="L23" s="67" t="s">
        <v>74</v>
      </c>
      <c r="M23" s="7">
        <v>0</v>
      </c>
      <c r="N23" s="7">
        <v>1</v>
      </c>
      <c r="O23" s="7">
        <v>1</v>
      </c>
      <c r="P23" s="72">
        <f t="shared" si="8"/>
        <v>12.8</v>
      </c>
      <c r="Q23" s="25">
        <f t="shared" si="4"/>
        <v>4.3</v>
      </c>
      <c r="R23" s="25">
        <f t="shared" si="5"/>
        <v>8.5</v>
      </c>
      <c r="S23" s="25">
        <f t="shared" si="6"/>
        <v>102.3</v>
      </c>
      <c r="T23" s="25">
        <f t="shared" si="2"/>
        <v>34.1</v>
      </c>
      <c r="U23" s="23" t="s">
        <v>41</v>
      </c>
      <c r="W23" s="40">
        <v>23450</v>
      </c>
      <c r="Y23" s="11">
        <v>23450</v>
      </c>
    </row>
    <row r="24" spans="1:25" ht="15" customHeight="1">
      <c r="A24" s="114" t="s">
        <v>15</v>
      </c>
      <c r="B24" s="115"/>
      <c r="C24" s="6">
        <f t="shared" si="7"/>
        <v>3</v>
      </c>
      <c r="D24" s="52">
        <v>1</v>
      </c>
      <c r="E24" s="53">
        <v>2</v>
      </c>
      <c r="F24" s="45">
        <v>1</v>
      </c>
      <c r="G24" s="56" t="s">
        <v>74</v>
      </c>
      <c r="H24" s="44">
        <v>15</v>
      </c>
      <c r="I24" s="60">
        <v>1</v>
      </c>
      <c r="J24" s="61" t="s">
        <v>74</v>
      </c>
      <c r="K24" s="44">
        <v>14</v>
      </c>
      <c r="L24" s="67" t="s">
        <v>74</v>
      </c>
      <c r="M24" s="7">
        <v>0</v>
      </c>
      <c r="N24" s="7">
        <v>0</v>
      </c>
      <c r="O24" s="7">
        <v>0</v>
      </c>
      <c r="P24" s="72">
        <f t="shared" si="8"/>
        <v>12.9</v>
      </c>
      <c r="Q24" s="25">
        <f t="shared" si="4"/>
        <v>4.3</v>
      </c>
      <c r="R24" s="25">
        <f t="shared" si="5"/>
        <v>8.6</v>
      </c>
      <c r="S24" s="25">
        <f t="shared" si="6"/>
        <v>64.6</v>
      </c>
      <c r="T24" s="25">
        <f t="shared" si="2"/>
        <v>60.2</v>
      </c>
      <c r="U24" s="23" t="s">
        <v>70</v>
      </c>
      <c r="W24" s="40">
        <v>23237</v>
      </c>
      <c r="Y24" s="11">
        <v>23237</v>
      </c>
    </row>
    <row r="25" spans="1:25" ht="15" customHeight="1">
      <c r="A25" s="114" t="s">
        <v>16</v>
      </c>
      <c r="B25" s="115"/>
      <c r="C25" s="6">
        <f t="shared" si="7"/>
        <v>4</v>
      </c>
      <c r="D25" s="52">
        <v>1</v>
      </c>
      <c r="E25" s="53">
        <v>3</v>
      </c>
      <c r="F25" s="45">
        <v>2</v>
      </c>
      <c r="G25" s="56" t="s">
        <v>74</v>
      </c>
      <c r="H25" s="44">
        <f>26-1</f>
        <v>25</v>
      </c>
      <c r="I25" s="60">
        <f>5-1</f>
        <v>4</v>
      </c>
      <c r="J25" s="61">
        <v>1</v>
      </c>
      <c r="K25" s="44">
        <v>9</v>
      </c>
      <c r="L25" s="68" t="s">
        <v>74</v>
      </c>
      <c r="M25" s="7">
        <v>0</v>
      </c>
      <c r="N25" s="36">
        <v>1</v>
      </c>
      <c r="O25" s="36">
        <v>0</v>
      </c>
      <c r="P25" s="72">
        <f>ROUND(C25/W25*100000,1)</f>
        <v>12.9</v>
      </c>
      <c r="Q25" s="25">
        <f>ROUND(D25/W25*100000,1)</f>
        <v>3.2</v>
      </c>
      <c r="R25" s="25">
        <f>ROUND(E25/W25*100000,1)</f>
        <v>9.7</v>
      </c>
      <c r="S25" s="25">
        <f>ROUND(H25/W25*100000,1)</f>
        <v>80.9</v>
      </c>
      <c r="T25" s="25">
        <f>ROUND(K25/W25*100000,1)</f>
        <v>29.1</v>
      </c>
      <c r="U25" s="23" t="s">
        <v>42</v>
      </c>
      <c r="W25" s="40">
        <v>30910</v>
      </c>
      <c r="Y25" s="11">
        <v>30910</v>
      </c>
    </row>
    <row r="26" spans="1:25" ht="15" customHeight="1">
      <c r="A26" s="114" t="s">
        <v>17</v>
      </c>
      <c r="B26" s="115"/>
      <c r="C26" s="6">
        <f t="shared" si="7"/>
        <v>10</v>
      </c>
      <c r="D26" s="52">
        <v>1</v>
      </c>
      <c r="E26" s="53">
        <v>9</v>
      </c>
      <c r="F26" s="45">
        <v>5</v>
      </c>
      <c r="G26" s="56">
        <v>1</v>
      </c>
      <c r="H26" s="44">
        <f>43-1</f>
        <v>42</v>
      </c>
      <c r="I26" s="60">
        <f>18-1</f>
        <v>17</v>
      </c>
      <c r="J26" s="61">
        <v>4</v>
      </c>
      <c r="K26" s="44">
        <v>28</v>
      </c>
      <c r="L26" s="67" t="s">
        <v>74</v>
      </c>
      <c r="M26" s="7">
        <v>0</v>
      </c>
      <c r="N26" s="7">
        <v>1</v>
      </c>
      <c r="O26" s="7">
        <v>0</v>
      </c>
      <c r="P26" s="72">
        <f t="shared" si="8"/>
        <v>17.3</v>
      </c>
      <c r="Q26" s="25">
        <f t="shared" si="4"/>
        <v>1.7</v>
      </c>
      <c r="R26" s="25">
        <f t="shared" si="5"/>
        <v>15.6</v>
      </c>
      <c r="S26" s="25">
        <f t="shared" si="6"/>
        <v>72.7</v>
      </c>
      <c r="T26" s="25">
        <f t="shared" si="2"/>
        <v>48.5</v>
      </c>
      <c r="U26" s="23" t="s">
        <v>43</v>
      </c>
      <c r="W26" s="40">
        <v>57768</v>
      </c>
      <c r="Y26" s="11">
        <v>57768</v>
      </c>
    </row>
    <row r="27" spans="1:25" ht="15" customHeight="1">
      <c r="A27" s="114" t="s">
        <v>63</v>
      </c>
      <c r="B27" s="115"/>
      <c r="C27" s="6">
        <f>SUM(D27:E27)</f>
        <v>4</v>
      </c>
      <c r="D27" s="57">
        <v>0</v>
      </c>
      <c r="E27" s="53">
        <v>4</v>
      </c>
      <c r="F27" s="45">
        <v>1</v>
      </c>
      <c r="G27" s="56" t="s">
        <v>74</v>
      </c>
      <c r="H27" s="44">
        <v>34</v>
      </c>
      <c r="I27" s="60">
        <v>9</v>
      </c>
      <c r="J27" s="61" t="s">
        <v>74</v>
      </c>
      <c r="K27" s="44">
        <v>15</v>
      </c>
      <c r="L27" s="67" t="s">
        <v>74</v>
      </c>
      <c r="M27" s="7">
        <v>0</v>
      </c>
      <c r="N27" s="7">
        <v>0</v>
      </c>
      <c r="O27" s="7">
        <v>1</v>
      </c>
      <c r="P27" s="72">
        <f>ROUND(C27/W27*100000,1)</f>
        <v>10.4</v>
      </c>
      <c r="Q27" s="25">
        <f>ROUND(D27/W27*100000,1)</f>
        <v>0</v>
      </c>
      <c r="R27" s="25">
        <f>ROUND(E27/W27*100000,1)</f>
        <v>10.4</v>
      </c>
      <c r="S27" s="25">
        <f>ROUND(H27/W27*100000,1)</f>
        <v>88.6</v>
      </c>
      <c r="T27" s="25">
        <f>ROUND(K27/W27*100000,1)</f>
        <v>39.1</v>
      </c>
      <c r="U27" s="23" t="s">
        <v>71</v>
      </c>
      <c r="W27" s="40">
        <v>38359</v>
      </c>
      <c r="Y27" s="11">
        <v>38359</v>
      </c>
    </row>
    <row r="28" spans="1:25" ht="15" customHeight="1">
      <c r="A28" s="114" t="s">
        <v>66</v>
      </c>
      <c r="B28" s="115"/>
      <c r="C28" s="6">
        <f>SUM(D28:E28)</f>
        <v>4</v>
      </c>
      <c r="D28" s="57">
        <v>0</v>
      </c>
      <c r="E28" s="53">
        <v>4</v>
      </c>
      <c r="F28" s="45">
        <v>2</v>
      </c>
      <c r="G28" s="56" t="s">
        <v>74</v>
      </c>
      <c r="H28" s="44">
        <f>24-1</f>
        <v>23</v>
      </c>
      <c r="I28" s="60">
        <f>8-1</f>
        <v>7</v>
      </c>
      <c r="J28" s="61">
        <v>2</v>
      </c>
      <c r="K28" s="44">
        <v>11</v>
      </c>
      <c r="L28" s="67" t="s">
        <v>74</v>
      </c>
      <c r="M28" s="7">
        <v>0</v>
      </c>
      <c r="N28" s="7">
        <v>1</v>
      </c>
      <c r="O28" s="7">
        <v>0</v>
      </c>
      <c r="P28" s="72">
        <f>ROUND(C28/W28*100000,1)</f>
        <v>11.7</v>
      </c>
      <c r="Q28" s="25">
        <f>ROUND(D28/W28*100000,1)</f>
        <v>0</v>
      </c>
      <c r="R28" s="25">
        <f>ROUND(E28/W28*100000,1)</f>
        <v>11.7</v>
      </c>
      <c r="S28" s="25">
        <f>ROUND(H28/W28*100000,1)</f>
        <v>67.3</v>
      </c>
      <c r="T28" s="25">
        <f>ROUND(K28/W28*100000,1)</f>
        <v>32.2</v>
      </c>
      <c r="U28" s="23" t="s">
        <v>67</v>
      </c>
      <c r="W28" s="40">
        <v>34170</v>
      </c>
      <c r="Y28" s="11">
        <v>34170</v>
      </c>
    </row>
    <row r="29" spans="1:25" ht="15" customHeight="1" thickBot="1">
      <c r="A29" s="126" t="s">
        <v>68</v>
      </c>
      <c r="B29" s="127"/>
      <c r="C29" s="86">
        <f>SUM(D29:E29)</f>
        <v>3</v>
      </c>
      <c r="D29" s="87">
        <v>0</v>
      </c>
      <c r="E29" s="88">
        <v>3</v>
      </c>
      <c r="F29" s="89">
        <v>2</v>
      </c>
      <c r="G29" s="90" t="s">
        <v>74</v>
      </c>
      <c r="H29" s="91">
        <v>23</v>
      </c>
      <c r="I29" s="92">
        <v>7</v>
      </c>
      <c r="J29" s="93">
        <v>1</v>
      </c>
      <c r="K29" s="91">
        <v>13</v>
      </c>
      <c r="L29" s="94" t="s">
        <v>74</v>
      </c>
      <c r="M29" s="95">
        <v>0</v>
      </c>
      <c r="N29" s="95">
        <v>0</v>
      </c>
      <c r="O29" s="95">
        <v>0</v>
      </c>
      <c r="P29" s="96">
        <f>ROUND(C29/W29*100000,1)</f>
        <v>9.8</v>
      </c>
      <c r="Q29" s="97">
        <f>ROUND(D29/W29*100000,1)</f>
        <v>0</v>
      </c>
      <c r="R29" s="97">
        <f>ROUND(E29/W29*100000,1)</f>
        <v>9.8</v>
      </c>
      <c r="S29" s="97">
        <f>ROUND(H29/W29*100000,1)</f>
        <v>75</v>
      </c>
      <c r="T29" s="97">
        <f>ROUND(K29/W29*100000,1)</f>
        <v>42.4</v>
      </c>
      <c r="U29" s="98" t="s">
        <v>69</v>
      </c>
      <c r="W29" s="41">
        <v>30652</v>
      </c>
      <c r="Y29" s="11">
        <v>30652</v>
      </c>
    </row>
    <row r="30" spans="1:23" ht="6.75" customHeight="1">
      <c r="A30" s="20"/>
      <c r="B30" s="21"/>
      <c r="C30" s="3"/>
      <c r="D30" s="49"/>
      <c r="E30" s="50"/>
      <c r="F30" s="50"/>
      <c r="G30" s="51"/>
      <c r="H30" s="4"/>
      <c r="I30" s="49"/>
      <c r="J30" s="51"/>
      <c r="K30" s="4"/>
      <c r="L30" s="66"/>
      <c r="M30" s="5"/>
      <c r="N30" s="5"/>
      <c r="O30" s="5"/>
      <c r="P30" s="70"/>
      <c r="Q30" s="26"/>
      <c r="R30" s="26"/>
      <c r="S30" s="26"/>
      <c r="T30" s="26"/>
      <c r="U30" s="23"/>
      <c r="W30" s="38"/>
    </row>
    <row r="31" spans="1:25" ht="15" customHeight="1" thickBot="1">
      <c r="A31" s="99" t="s">
        <v>18</v>
      </c>
      <c r="B31" s="100"/>
      <c r="C31" s="2">
        <f>SUM(D31:E31)</f>
        <v>0</v>
      </c>
      <c r="D31" s="47">
        <f aca="true" t="shared" si="9" ref="D31:O31">SUM(D32:D32)</f>
        <v>0</v>
      </c>
      <c r="E31" s="2">
        <f t="shared" si="9"/>
        <v>0</v>
      </c>
      <c r="F31" s="2">
        <f t="shared" si="9"/>
        <v>0</v>
      </c>
      <c r="G31" s="48">
        <f t="shared" si="9"/>
        <v>0</v>
      </c>
      <c r="H31" s="2">
        <f t="shared" si="9"/>
        <v>1</v>
      </c>
      <c r="I31" s="47">
        <f t="shared" si="9"/>
        <v>1</v>
      </c>
      <c r="J31" s="48">
        <f t="shared" si="9"/>
        <v>1</v>
      </c>
      <c r="K31" s="2">
        <f t="shared" si="9"/>
        <v>0</v>
      </c>
      <c r="L31" s="65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71">
        <f aca="true" t="shared" si="10" ref="P31:P37">ROUND(C31/W31*100000,1)</f>
        <v>0</v>
      </c>
      <c r="Q31" s="17">
        <f aca="true" t="shared" si="11" ref="Q31:Q37">ROUND(D31/W31*100000,1)</f>
        <v>0</v>
      </c>
      <c r="R31" s="17">
        <f aca="true" t="shared" si="12" ref="R31:R37">ROUND(E31/W31*100000,1)</f>
        <v>0</v>
      </c>
      <c r="S31" s="17">
        <f aca="true" t="shared" si="13" ref="S31:S37">ROUND(H31/W31*100000,1)</f>
        <v>47.9</v>
      </c>
      <c r="T31" s="17">
        <f t="shared" si="2"/>
        <v>0</v>
      </c>
      <c r="U31" s="18" t="s">
        <v>44</v>
      </c>
      <c r="W31" s="37">
        <f>W32</f>
        <v>2088</v>
      </c>
      <c r="Y31" s="11">
        <v>2088</v>
      </c>
    </row>
    <row r="32" spans="1:25" ht="15" customHeight="1" thickBot="1">
      <c r="A32" s="20"/>
      <c r="B32" s="24" t="s">
        <v>19</v>
      </c>
      <c r="C32" s="6">
        <f t="shared" si="7"/>
        <v>0</v>
      </c>
      <c r="D32" s="57">
        <v>0</v>
      </c>
      <c r="E32" s="7">
        <v>0</v>
      </c>
      <c r="F32" s="7">
        <v>0</v>
      </c>
      <c r="G32" s="56">
        <v>0</v>
      </c>
      <c r="H32" s="7">
        <v>1</v>
      </c>
      <c r="I32" s="57">
        <v>1</v>
      </c>
      <c r="J32" s="56">
        <v>1</v>
      </c>
      <c r="K32" s="7">
        <v>0</v>
      </c>
      <c r="L32" s="67">
        <v>0</v>
      </c>
      <c r="M32" s="7">
        <v>0</v>
      </c>
      <c r="N32" s="7">
        <v>0</v>
      </c>
      <c r="O32" s="7">
        <v>0</v>
      </c>
      <c r="P32" s="72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47.9</v>
      </c>
      <c r="T32" s="25">
        <f t="shared" si="2"/>
        <v>0</v>
      </c>
      <c r="U32" s="23" t="s">
        <v>45</v>
      </c>
      <c r="W32" s="43">
        <v>2088</v>
      </c>
      <c r="Y32" s="11">
        <v>2088</v>
      </c>
    </row>
    <row r="33" spans="1:25" ht="15" customHeight="1" thickBot="1">
      <c r="A33" s="99" t="s">
        <v>20</v>
      </c>
      <c r="B33" s="100"/>
      <c r="C33" s="2">
        <f>SUM(D33:E33)</f>
        <v>3</v>
      </c>
      <c r="D33" s="47">
        <f>SUM(D34:D34)</f>
        <v>0</v>
      </c>
      <c r="E33" s="2">
        <f aca="true" t="shared" si="14" ref="E33:O33">SUM(E34:E34)</f>
        <v>3</v>
      </c>
      <c r="F33" s="2">
        <f t="shared" si="14"/>
        <v>1</v>
      </c>
      <c r="G33" s="48">
        <f t="shared" si="14"/>
        <v>0</v>
      </c>
      <c r="H33" s="2">
        <f t="shared" si="14"/>
        <v>20</v>
      </c>
      <c r="I33" s="47">
        <f t="shared" si="14"/>
        <v>4</v>
      </c>
      <c r="J33" s="48">
        <f t="shared" si="14"/>
        <v>0</v>
      </c>
      <c r="K33" s="2">
        <f t="shared" si="14"/>
        <v>11</v>
      </c>
      <c r="L33" s="65">
        <f t="shared" si="14"/>
        <v>0</v>
      </c>
      <c r="M33" s="2">
        <f t="shared" si="14"/>
        <v>0</v>
      </c>
      <c r="N33" s="2">
        <f t="shared" si="14"/>
        <v>0</v>
      </c>
      <c r="O33" s="2">
        <f t="shared" si="14"/>
        <v>0</v>
      </c>
      <c r="P33" s="71">
        <f t="shared" si="10"/>
        <v>10.7</v>
      </c>
      <c r="Q33" s="17">
        <f t="shared" si="11"/>
        <v>0</v>
      </c>
      <c r="R33" s="17">
        <f t="shared" si="12"/>
        <v>10.7</v>
      </c>
      <c r="S33" s="17">
        <f t="shared" si="13"/>
        <v>71.1</v>
      </c>
      <c r="T33" s="17">
        <f t="shared" si="2"/>
        <v>39.1</v>
      </c>
      <c r="U33" s="18" t="s">
        <v>46</v>
      </c>
      <c r="W33" s="42">
        <f>W34</f>
        <v>28145</v>
      </c>
      <c r="Y33" s="11">
        <v>28145</v>
      </c>
    </row>
    <row r="34" spans="1:25" ht="15" customHeight="1" thickBot="1">
      <c r="A34" s="20"/>
      <c r="B34" s="24" t="s">
        <v>21</v>
      </c>
      <c r="C34" s="6">
        <f t="shared" si="7"/>
        <v>3</v>
      </c>
      <c r="D34" s="57">
        <v>0</v>
      </c>
      <c r="E34" s="7">
        <v>3</v>
      </c>
      <c r="F34" s="7">
        <v>1</v>
      </c>
      <c r="G34" s="56">
        <v>0</v>
      </c>
      <c r="H34" s="7">
        <v>20</v>
      </c>
      <c r="I34" s="57">
        <v>4</v>
      </c>
      <c r="J34" s="56">
        <v>0</v>
      </c>
      <c r="K34" s="7">
        <v>11</v>
      </c>
      <c r="L34" s="67">
        <v>0</v>
      </c>
      <c r="M34" s="7">
        <v>0</v>
      </c>
      <c r="N34" s="7">
        <v>0</v>
      </c>
      <c r="O34" s="7">
        <v>0</v>
      </c>
      <c r="P34" s="72">
        <f t="shared" si="10"/>
        <v>10.7</v>
      </c>
      <c r="Q34" s="25">
        <f>ROUND(D34/W34*100000,1)</f>
        <v>0</v>
      </c>
      <c r="R34" s="25">
        <f t="shared" si="12"/>
        <v>10.7</v>
      </c>
      <c r="S34" s="25">
        <f t="shared" si="13"/>
        <v>71.1</v>
      </c>
      <c r="T34" s="25">
        <f t="shared" si="2"/>
        <v>39.1</v>
      </c>
      <c r="U34" s="23" t="s">
        <v>37</v>
      </c>
      <c r="W34" s="43">
        <v>28145</v>
      </c>
      <c r="Y34" s="11">
        <v>28145</v>
      </c>
    </row>
    <row r="35" spans="1:25" ht="15" customHeight="1" thickBot="1">
      <c r="A35" s="99" t="s">
        <v>22</v>
      </c>
      <c r="B35" s="100"/>
      <c r="C35" s="2">
        <f>SUM(D35:E35)</f>
        <v>3</v>
      </c>
      <c r="D35" s="47">
        <f aca="true" t="shared" si="15" ref="D35:O35">SUM(D36:D37)</f>
        <v>0</v>
      </c>
      <c r="E35" s="2">
        <f t="shared" si="15"/>
        <v>3</v>
      </c>
      <c r="F35" s="2">
        <f t="shared" si="15"/>
        <v>1</v>
      </c>
      <c r="G35" s="48">
        <f t="shared" si="15"/>
        <v>0</v>
      </c>
      <c r="H35" s="2">
        <f t="shared" si="15"/>
        <v>22</v>
      </c>
      <c r="I35" s="47">
        <f t="shared" si="15"/>
        <v>6</v>
      </c>
      <c r="J35" s="48">
        <f t="shared" si="15"/>
        <v>2</v>
      </c>
      <c r="K35" s="2">
        <f t="shared" si="15"/>
        <v>12</v>
      </c>
      <c r="L35" s="65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  <c r="P35" s="71">
        <f t="shared" si="10"/>
        <v>11.3</v>
      </c>
      <c r="Q35" s="17">
        <f t="shared" si="11"/>
        <v>0</v>
      </c>
      <c r="R35" s="17">
        <f t="shared" si="12"/>
        <v>11.3</v>
      </c>
      <c r="S35" s="17">
        <f t="shared" si="13"/>
        <v>82.8</v>
      </c>
      <c r="T35" s="17">
        <f>ROUND(K35/W35*100000,1)</f>
        <v>45.2</v>
      </c>
      <c r="U35" s="18" t="s">
        <v>47</v>
      </c>
      <c r="W35" s="42">
        <f>W36+W37</f>
        <v>26559</v>
      </c>
      <c r="Y35" s="11">
        <v>26559</v>
      </c>
    </row>
    <row r="36" spans="1:25" ht="15" customHeight="1">
      <c r="A36" s="20"/>
      <c r="B36" s="24" t="s">
        <v>23</v>
      </c>
      <c r="C36" s="6">
        <f>SUM(D36:E36)</f>
        <v>0</v>
      </c>
      <c r="D36" s="57">
        <v>0</v>
      </c>
      <c r="E36" s="7">
        <v>0</v>
      </c>
      <c r="F36" s="7">
        <v>0</v>
      </c>
      <c r="G36" s="56">
        <v>0</v>
      </c>
      <c r="H36" s="45">
        <v>6</v>
      </c>
      <c r="I36" s="60">
        <v>2</v>
      </c>
      <c r="J36" s="62">
        <v>1</v>
      </c>
      <c r="K36" s="7">
        <v>4</v>
      </c>
      <c r="L36" s="67">
        <v>0</v>
      </c>
      <c r="M36" s="7">
        <v>0</v>
      </c>
      <c r="N36" s="7">
        <v>0</v>
      </c>
      <c r="O36" s="7">
        <v>0</v>
      </c>
      <c r="P36" s="72">
        <f t="shared" si="10"/>
        <v>0</v>
      </c>
      <c r="Q36" s="25">
        <f t="shared" si="11"/>
        <v>0</v>
      </c>
      <c r="R36" s="25">
        <f t="shared" si="12"/>
        <v>0</v>
      </c>
      <c r="S36" s="25">
        <f t="shared" si="13"/>
        <v>59.7</v>
      </c>
      <c r="T36" s="25">
        <f>ROUND(K36/W36*100000,1)</f>
        <v>39.8</v>
      </c>
      <c r="U36" s="23" t="s">
        <v>48</v>
      </c>
      <c r="W36" s="39">
        <v>10047</v>
      </c>
      <c r="Y36" s="11">
        <v>10047</v>
      </c>
    </row>
    <row r="37" spans="1:25" ht="15" customHeight="1" thickBot="1">
      <c r="A37" s="27"/>
      <c r="B37" s="28" t="s">
        <v>24</v>
      </c>
      <c r="C37" s="35">
        <f>SUM(D37:E37)</f>
        <v>3</v>
      </c>
      <c r="D37" s="58">
        <v>0</v>
      </c>
      <c r="E37" s="8">
        <v>3</v>
      </c>
      <c r="F37" s="8">
        <v>1</v>
      </c>
      <c r="G37" s="59">
        <v>0</v>
      </c>
      <c r="H37" s="46">
        <v>16</v>
      </c>
      <c r="I37" s="63">
        <v>4</v>
      </c>
      <c r="J37" s="64">
        <v>1</v>
      </c>
      <c r="K37" s="8">
        <v>8</v>
      </c>
      <c r="L37" s="69">
        <v>0</v>
      </c>
      <c r="M37" s="8">
        <v>0</v>
      </c>
      <c r="N37" s="8">
        <v>0</v>
      </c>
      <c r="O37" s="8">
        <v>0</v>
      </c>
      <c r="P37" s="73">
        <f t="shared" si="10"/>
        <v>18.2</v>
      </c>
      <c r="Q37" s="29">
        <f t="shared" si="11"/>
        <v>0</v>
      </c>
      <c r="R37" s="29">
        <f t="shared" si="12"/>
        <v>18.2</v>
      </c>
      <c r="S37" s="29">
        <f t="shared" si="13"/>
        <v>96.9</v>
      </c>
      <c r="T37" s="29">
        <f>ROUND(K37/W37*100000,1)</f>
        <v>48.4</v>
      </c>
      <c r="U37" s="30" t="s">
        <v>47</v>
      </c>
      <c r="W37" s="41">
        <v>16512</v>
      </c>
      <c r="Y37" s="11">
        <v>16512</v>
      </c>
    </row>
    <row r="38" spans="1:23" ht="15" customHeight="1">
      <c r="A38" s="20"/>
      <c r="B38" s="3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25"/>
      <c r="R38" s="25"/>
      <c r="S38" s="25"/>
      <c r="T38" s="25"/>
      <c r="U38" s="34"/>
      <c r="W38" s="7"/>
    </row>
    <row r="39" spans="1:21" ht="13.5">
      <c r="A39" s="31" t="s">
        <v>62</v>
      </c>
      <c r="U39" s="32"/>
    </row>
    <row r="44" spans="4:15" ht="13.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4:15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4:15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/>
  <mergeCells count="49">
    <mergeCell ref="U5:U9"/>
    <mergeCell ref="A21:B21"/>
    <mergeCell ref="C6:G6"/>
    <mergeCell ref="A20:B20"/>
    <mergeCell ref="C1:S3"/>
    <mergeCell ref="A12:B12"/>
    <mergeCell ref="R4:U4"/>
    <mergeCell ref="P5:T5"/>
    <mergeCell ref="S6:S9"/>
    <mergeCell ref="Q7:Q9"/>
    <mergeCell ref="R7:R9"/>
    <mergeCell ref="M7:M9"/>
    <mergeCell ref="A17:B17"/>
    <mergeCell ref="C5:O5"/>
    <mergeCell ref="P6:R6"/>
    <mergeCell ref="A5:B9"/>
    <mergeCell ref="A14:B14"/>
    <mergeCell ref="M6:O6"/>
    <mergeCell ref="F8:F9"/>
    <mergeCell ref="A19:B19"/>
    <mergeCell ref="A33:B33"/>
    <mergeCell ref="A26:B26"/>
    <mergeCell ref="A24:B24"/>
    <mergeCell ref="A25:B25"/>
    <mergeCell ref="A31:B31"/>
    <mergeCell ref="A27:B27"/>
    <mergeCell ref="A29:B29"/>
    <mergeCell ref="A28:B28"/>
    <mergeCell ref="A22:B22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35:B35"/>
    <mergeCell ref="K6:L6"/>
    <mergeCell ref="K7:K9"/>
    <mergeCell ref="L7:L9"/>
    <mergeCell ref="G8:G9"/>
    <mergeCell ref="J8:J9"/>
    <mergeCell ref="H6:J6"/>
    <mergeCell ref="I7:I9"/>
    <mergeCell ref="A23:B23"/>
    <mergeCell ref="A10:B10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2014-10-23T02:58:34Z</cp:lastPrinted>
  <dcterms:created xsi:type="dcterms:W3CDTF">2002-01-07T05:49:56Z</dcterms:created>
  <dcterms:modified xsi:type="dcterms:W3CDTF">2014-10-29T01:10:02Z</dcterms:modified>
  <cp:category/>
  <cp:version/>
  <cp:contentType/>
  <cp:contentStatus/>
</cp:coreProperties>
</file>