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8630" windowHeight="7860" activeTab="0"/>
  </bookViews>
  <sheets>
    <sheet name="132" sheetId="1" r:id="rId1"/>
  </sheets>
  <definedNames>
    <definedName name="_xlnm.Print_Area" localSheetId="0">'132'!$A$1:$N$31</definedName>
  </definedNames>
  <calcPr fullCalcOnLoad="1"/>
</workbook>
</file>

<file path=xl/sharedStrings.xml><?xml version="1.0" encoding="utf-8"?>
<sst xmlns="http://schemas.openxmlformats.org/spreadsheetml/2006/main" count="33" uniqueCount="21">
  <si>
    <t>(単位  隻、千t)</t>
  </si>
  <si>
    <t>大分港</t>
  </si>
  <si>
    <t>津久見港</t>
  </si>
  <si>
    <t>別府港</t>
  </si>
  <si>
    <t>佐伯港</t>
  </si>
  <si>
    <t>佐賀関港</t>
  </si>
  <si>
    <t>隻  数</t>
  </si>
  <si>
    <t>総トン数</t>
  </si>
  <si>
    <t>外  航  船  舶</t>
  </si>
  <si>
    <t>総数</t>
  </si>
  <si>
    <t>総トン数500未満</t>
  </si>
  <si>
    <t xml:space="preserve">   〃    以上</t>
  </si>
  <si>
    <t>内  航  船  舶</t>
  </si>
  <si>
    <t xml:space="preserve">    〃     以上</t>
  </si>
  <si>
    <t>そ    の    他</t>
  </si>
  <si>
    <t>年次および</t>
  </si>
  <si>
    <t>船舶区分</t>
  </si>
  <si>
    <t>平成13年</t>
  </si>
  <si>
    <t>中津港</t>
  </si>
  <si>
    <t>132．主要港入港船舶状況</t>
  </si>
  <si>
    <t>資料：国土交通省「港湾統計年報」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</si>
</sst>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.0_);[Red]\(0.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 quotePrefix="1">
      <alignment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 applyProtection="1" quotePrefix="1">
      <alignment horizontal="left"/>
      <protection/>
    </xf>
    <xf numFmtId="176" fontId="0" fillId="0" borderId="10" xfId="0" applyNumberFormat="1" applyFont="1" applyFill="1" applyBorder="1" applyAlignment="1">
      <alignment horizontal="centerContinuous"/>
    </xf>
    <xf numFmtId="176" fontId="5" fillId="0" borderId="11" xfId="0" applyNumberFormat="1" applyFont="1" applyFill="1" applyBorder="1" applyAlignment="1" applyProtection="1">
      <alignment horizontal="centerContinuous" vertical="center"/>
      <protection/>
    </xf>
    <xf numFmtId="176" fontId="5" fillId="0" borderId="12" xfId="0" applyNumberFormat="1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Border="1" applyAlignment="1" applyProtection="1">
      <alignment horizontal="centerContinuous"/>
      <protection locked="0"/>
    </xf>
    <xf numFmtId="41" fontId="0" fillId="0" borderId="13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 quotePrefix="1">
      <alignment horizontal="centerContinuous"/>
      <protection/>
    </xf>
    <xf numFmtId="41" fontId="0" fillId="0" borderId="13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 applyProtection="1" quotePrefix="1">
      <alignment horizontal="centerContinuous"/>
      <protection/>
    </xf>
    <xf numFmtId="176" fontId="6" fillId="0" borderId="0" xfId="0" applyNumberFormat="1" applyFont="1" applyFill="1" applyAlignment="1">
      <alignment horizontal="centerContinuous"/>
    </xf>
    <xf numFmtId="41" fontId="0" fillId="0" borderId="13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 applyProtection="1" quotePrefix="1">
      <alignment horizontal="centerContinuous"/>
      <protection/>
    </xf>
    <xf numFmtId="41" fontId="6" fillId="0" borderId="13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 quotePrefix="1">
      <alignment horizontal="centerContinuous"/>
      <protection/>
    </xf>
    <xf numFmtId="176" fontId="0" fillId="0" borderId="0" xfId="0" applyNumberFormat="1" applyFont="1" applyFill="1" applyBorder="1" applyAlignment="1" applyProtection="1" quotePrefix="1">
      <alignment/>
      <protection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0" xfId="0" applyNumberFormat="1" applyFont="1" applyFill="1" applyBorder="1" applyAlignment="1" applyProtection="1">
      <alignment horizontal="distributed"/>
      <protection/>
    </xf>
    <xf numFmtId="176" fontId="5" fillId="0" borderId="14" xfId="0" applyNumberFormat="1" applyFont="1" applyFill="1" applyBorder="1" applyAlignment="1" applyProtection="1">
      <alignment horizontal="distributed"/>
      <protection/>
    </xf>
    <xf numFmtId="176" fontId="0" fillId="0" borderId="14" xfId="0" applyNumberFormat="1" applyFont="1" applyFill="1" applyBorder="1" applyAlignment="1" applyProtection="1">
      <alignment horizontal="distributed"/>
      <protection/>
    </xf>
    <xf numFmtId="176" fontId="0" fillId="0" borderId="12" xfId="0" applyNumberFormat="1" applyFont="1" applyFill="1" applyBorder="1" applyAlignment="1">
      <alignment/>
    </xf>
    <xf numFmtId="176" fontId="0" fillId="0" borderId="15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Alignment="1">
      <alignment/>
    </xf>
    <xf numFmtId="177" fontId="7" fillId="0" borderId="13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41" fontId="6" fillId="0" borderId="13" xfId="48" applyNumberFormat="1" applyFont="1" applyFill="1" applyBorder="1" applyAlignment="1">
      <alignment/>
    </xf>
    <xf numFmtId="41" fontId="6" fillId="0" borderId="0" xfId="48" applyNumberFormat="1" applyFont="1" applyFill="1" applyBorder="1" applyAlignment="1">
      <alignment/>
    </xf>
    <xf numFmtId="41" fontId="6" fillId="0" borderId="0" xfId="48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distributed" vertical="center" indent="1"/>
    </xf>
    <xf numFmtId="176" fontId="0" fillId="0" borderId="17" xfId="0" applyNumberFormat="1" applyFont="1" applyFill="1" applyBorder="1" applyAlignment="1">
      <alignment horizontal="distributed" vertical="center" indent="1"/>
    </xf>
    <xf numFmtId="176" fontId="0" fillId="0" borderId="12" xfId="0" applyNumberFormat="1" applyFont="1" applyFill="1" applyBorder="1" applyAlignment="1">
      <alignment horizontal="distributed" vertical="center" indent="1"/>
    </xf>
    <xf numFmtId="176" fontId="0" fillId="0" borderId="15" xfId="0" applyNumberFormat="1" applyFont="1" applyFill="1" applyBorder="1" applyAlignment="1">
      <alignment horizontal="distributed" vertical="center" indent="1"/>
    </xf>
    <xf numFmtId="0" fontId="0" fillId="0" borderId="0" xfId="0" applyFont="1" applyFill="1" applyAlignment="1">
      <alignment/>
    </xf>
    <xf numFmtId="176" fontId="4" fillId="0" borderId="0" xfId="0" applyNumberFormat="1" applyFont="1" applyFill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tabSelected="1" zoomScaleSheetLayoutView="100" zoomScalePageLayoutView="0" workbookViewId="0" topLeftCell="A1">
      <selection activeCell="C2" sqref="C2"/>
    </sheetView>
  </sheetViews>
  <sheetFormatPr defaultColWidth="10.375" defaultRowHeight="12" customHeight="1"/>
  <cols>
    <col min="1" max="1" width="2.875" style="4" customWidth="1"/>
    <col min="2" max="2" width="15.75390625" style="4" bestFit="1" customWidth="1"/>
    <col min="3" max="3" width="11.00390625" style="4" bestFit="1" customWidth="1"/>
    <col min="4" max="4" width="12.00390625" style="4" customWidth="1"/>
    <col min="5" max="5" width="11.00390625" style="4" bestFit="1" customWidth="1"/>
    <col min="6" max="6" width="12.00390625" style="4" customWidth="1"/>
    <col min="7" max="7" width="9.75390625" style="4" customWidth="1"/>
    <col min="8" max="8" width="12.00390625" style="4" customWidth="1"/>
    <col min="9" max="9" width="9.75390625" style="4" customWidth="1"/>
    <col min="10" max="10" width="12.00390625" style="4" customWidth="1"/>
    <col min="11" max="11" width="9.75390625" style="4" customWidth="1"/>
    <col min="12" max="12" width="12.00390625" style="4" customWidth="1"/>
    <col min="13" max="13" width="9.75390625" style="4" customWidth="1"/>
    <col min="14" max="14" width="12.00390625" style="4" customWidth="1"/>
    <col min="15" max="16384" width="10.375" style="4" customWidth="1"/>
  </cols>
  <sheetData>
    <row r="1" spans="1:14" ht="21" customHeight="1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" customHeight="1" thickBot="1">
      <c r="A2" s="6"/>
      <c r="B2" s="7" t="s">
        <v>0</v>
      </c>
      <c r="C2" s="6"/>
      <c r="D2" s="6"/>
      <c r="E2" s="6"/>
      <c r="F2" s="6"/>
      <c r="G2" s="6"/>
      <c r="H2" s="6"/>
      <c r="I2" s="6"/>
      <c r="J2" s="6"/>
      <c r="K2" s="8"/>
      <c r="L2" s="8"/>
      <c r="M2" s="6"/>
      <c r="N2" s="6"/>
    </row>
    <row r="3" spans="1:14" s="11" customFormat="1" ht="12" customHeight="1" thickTop="1">
      <c r="A3" s="47" t="s">
        <v>15</v>
      </c>
      <c r="B3" s="48"/>
      <c r="C3" s="9" t="s">
        <v>1</v>
      </c>
      <c r="D3" s="10"/>
      <c r="E3" s="9" t="s">
        <v>2</v>
      </c>
      <c r="F3" s="10"/>
      <c r="G3" s="9" t="s">
        <v>3</v>
      </c>
      <c r="H3" s="10"/>
      <c r="I3" s="9" t="s">
        <v>4</v>
      </c>
      <c r="J3" s="10"/>
      <c r="K3" s="9" t="s">
        <v>5</v>
      </c>
      <c r="L3" s="10"/>
      <c r="M3" s="9" t="s">
        <v>18</v>
      </c>
      <c r="N3" s="10"/>
    </row>
    <row r="4" spans="1:14" s="11" customFormat="1" ht="12" customHeight="1">
      <c r="A4" s="49" t="s">
        <v>16</v>
      </c>
      <c r="B4" s="50"/>
      <c r="C4" s="12" t="s">
        <v>6</v>
      </c>
      <c r="D4" s="13" t="s">
        <v>7</v>
      </c>
      <c r="E4" s="12" t="s">
        <v>6</v>
      </c>
      <c r="F4" s="13" t="s">
        <v>7</v>
      </c>
      <c r="G4" s="12" t="s">
        <v>6</v>
      </c>
      <c r="H4" s="13" t="s">
        <v>7</v>
      </c>
      <c r="I4" s="12" t="s">
        <v>6</v>
      </c>
      <c r="J4" s="13" t="s">
        <v>7</v>
      </c>
      <c r="K4" s="12" t="s">
        <v>6</v>
      </c>
      <c r="L4" s="13" t="s">
        <v>7</v>
      </c>
      <c r="M4" s="12" t="s">
        <v>6</v>
      </c>
      <c r="N4" s="13" t="s">
        <v>7</v>
      </c>
    </row>
    <row r="5" spans="1:14" ht="18" customHeight="1">
      <c r="A5" s="14" t="s">
        <v>17</v>
      </c>
      <c r="B5" s="15"/>
      <c r="C5" s="16">
        <v>39424</v>
      </c>
      <c r="D5" s="1">
        <v>54505.037</v>
      </c>
      <c r="E5" s="17">
        <v>9071</v>
      </c>
      <c r="F5" s="1">
        <v>9629.415</v>
      </c>
      <c r="G5" s="1">
        <v>4927</v>
      </c>
      <c r="H5" s="1">
        <v>13549</v>
      </c>
      <c r="I5" s="1">
        <v>17599</v>
      </c>
      <c r="J5" s="1">
        <v>6271</v>
      </c>
      <c r="K5" s="1">
        <v>7261</v>
      </c>
      <c r="L5" s="17">
        <v>7012.058</v>
      </c>
      <c r="M5" s="1">
        <v>1528</v>
      </c>
      <c r="N5" s="1">
        <v>533</v>
      </c>
    </row>
    <row r="6" spans="1:14" ht="18" customHeight="1">
      <c r="A6" s="14"/>
      <c r="B6" s="18">
        <v>14</v>
      </c>
      <c r="C6" s="16">
        <v>37320</v>
      </c>
      <c r="D6" s="1">
        <v>60974.816000000006</v>
      </c>
      <c r="E6" s="17">
        <v>9085</v>
      </c>
      <c r="F6" s="1">
        <v>9085</v>
      </c>
      <c r="G6" s="1">
        <v>4891</v>
      </c>
      <c r="H6" s="1">
        <v>13254</v>
      </c>
      <c r="I6" s="1">
        <v>17840</v>
      </c>
      <c r="J6" s="1">
        <v>6162.928</v>
      </c>
      <c r="K6" s="1">
        <v>7192</v>
      </c>
      <c r="L6" s="17">
        <v>7072</v>
      </c>
      <c r="M6" s="1">
        <v>633</v>
      </c>
      <c r="N6" s="1">
        <v>293</v>
      </c>
    </row>
    <row r="7" spans="1:14" ht="18" customHeight="1">
      <c r="A7" s="14"/>
      <c r="B7" s="18">
        <v>15</v>
      </c>
      <c r="C7" s="16">
        <v>38458</v>
      </c>
      <c r="D7" s="1">
        <v>58244.03799999999</v>
      </c>
      <c r="E7" s="17">
        <v>10300</v>
      </c>
      <c r="F7" s="1">
        <v>9565.026</v>
      </c>
      <c r="G7" s="1">
        <v>4856</v>
      </c>
      <c r="H7" s="1">
        <v>13228.746000000001</v>
      </c>
      <c r="I7" s="1">
        <v>16701</v>
      </c>
      <c r="J7" s="1">
        <v>5701.2970000000005</v>
      </c>
      <c r="K7" s="1">
        <v>7363</v>
      </c>
      <c r="L7" s="17">
        <v>6859.429</v>
      </c>
      <c r="M7" s="1">
        <v>560</v>
      </c>
      <c r="N7" s="1">
        <v>337</v>
      </c>
    </row>
    <row r="8" spans="1:14" ht="18" customHeight="1">
      <c r="A8" s="14"/>
      <c r="B8" s="18">
        <v>16</v>
      </c>
      <c r="C8" s="19">
        <v>38102</v>
      </c>
      <c r="D8" s="2">
        <v>65199.848</v>
      </c>
      <c r="E8" s="2">
        <v>10037</v>
      </c>
      <c r="F8" s="2">
        <v>9783.98</v>
      </c>
      <c r="G8" s="2">
        <v>4458</v>
      </c>
      <c r="H8" s="2">
        <v>12951.99</v>
      </c>
      <c r="I8" s="2">
        <v>10377</v>
      </c>
      <c r="J8" s="3">
        <v>3184.824</v>
      </c>
      <c r="K8" s="2">
        <v>7363</v>
      </c>
      <c r="L8" s="20">
        <v>7156.955999999999</v>
      </c>
      <c r="M8" s="2">
        <v>613</v>
      </c>
      <c r="N8" s="3">
        <v>461</v>
      </c>
    </row>
    <row r="9" spans="1:14" ht="18" customHeight="1">
      <c r="A9" s="14"/>
      <c r="B9" s="21">
        <v>17</v>
      </c>
      <c r="C9" s="4">
        <v>39330</v>
      </c>
      <c r="D9" s="4">
        <v>65683.717</v>
      </c>
      <c r="E9" s="4">
        <v>9825</v>
      </c>
      <c r="F9" s="4">
        <v>9837.922999999999</v>
      </c>
      <c r="G9" s="4">
        <v>3705</v>
      </c>
      <c r="H9" s="4">
        <v>6344.4130000000005</v>
      </c>
      <c r="I9" s="4">
        <v>2678</v>
      </c>
      <c r="J9" s="4">
        <v>3867.113</v>
      </c>
      <c r="K9" s="4">
        <v>7293</v>
      </c>
      <c r="L9" s="4">
        <v>7199.3189999999995</v>
      </c>
      <c r="M9" s="4">
        <v>1568</v>
      </c>
      <c r="N9" s="4">
        <v>2815</v>
      </c>
    </row>
    <row r="10" spans="1:14" ht="18" customHeight="1">
      <c r="A10" s="14"/>
      <c r="B10" s="18">
        <v>18</v>
      </c>
      <c r="C10" s="23">
        <v>38064</v>
      </c>
      <c r="D10" s="5">
        <v>67432</v>
      </c>
      <c r="E10" s="5">
        <v>11441</v>
      </c>
      <c r="F10" s="5">
        <v>9997</v>
      </c>
      <c r="G10" s="5">
        <v>4336</v>
      </c>
      <c r="H10" s="5">
        <v>13251</v>
      </c>
      <c r="I10" s="5">
        <v>12202</v>
      </c>
      <c r="J10" s="5">
        <v>4217</v>
      </c>
      <c r="K10" s="5">
        <v>7363</v>
      </c>
      <c r="L10" s="5">
        <v>7648</v>
      </c>
      <c r="M10" s="5">
        <v>2149</v>
      </c>
      <c r="N10" s="5">
        <v>4514</v>
      </c>
    </row>
    <row r="11" spans="1:14" ht="18" customHeight="1">
      <c r="A11" s="14"/>
      <c r="B11" s="18">
        <v>19</v>
      </c>
      <c r="C11" s="23">
        <v>35679</v>
      </c>
      <c r="D11" s="5">
        <v>66528.819</v>
      </c>
      <c r="E11" s="5">
        <v>11266</v>
      </c>
      <c r="F11" s="5">
        <v>9804.957</v>
      </c>
      <c r="G11" s="5">
        <v>4310</v>
      </c>
      <c r="H11" s="5">
        <v>13154.590000000002</v>
      </c>
      <c r="I11" s="5">
        <v>12425</v>
      </c>
      <c r="J11" s="5">
        <v>4319.710000000001</v>
      </c>
      <c r="K11" s="5">
        <v>7311</v>
      </c>
      <c r="L11" s="5">
        <v>7567.184000000001</v>
      </c>
      <c r="M11" s="5">
        <v>2121</v>
      </c>
      <c r="N11" s="5">
        <v>4471</v>
      </c>
    </row>
    <row r="12" spans="1:14" ht="18" customHeight="1">
      <c r="A12" s="14"/>
      <c r="B12" s="18">
        <v>20</v>
      </c>
      <c r="C12" s="23">
        <v>38934</v>
      </c>
      <c r="D12" s="5">
        <v>80327.63</v>
      </c>
      <c r="E12" s="5">
        <v>11000</v>
      </c>
      <c r="F12" s="5">
        <v>11912.57</v>
      </c>
      <c r="G12" s="5">
        <v>3406</v>
      </c>
      <c r="H12" s="5">
        <v>9330.396</v>
      </c>
      <c r="I12" s="5">
        <v>10493</v>
      </c>
      <c r="J12" s="5">
        <v>3716.651</v>
      </c>
      <c r="K12" s="5">
        <v>7326</v>
      </c>
      <c r="L12" s="5">
        <v>7644.17</v>
      </c>
      <c r="M12" s="5">
        <v>1817</v>
      </c>
      <c r="N12" s="5">
        <v>5270</v>
      </c>
    </row>
    <row r="13" spans="1:14" ht="18" customHeight="1">
      <c r="A13" s="14"/>
      <c r="B13" s="18">
        <v>21</v>
      </c>
      <c r="C13" s="23">
        <v>32918</v>
      </c>
      <c r="D13" s="5">
        <v>57266.659</v>
      </c>
      <c r="E13" s="5">
        <v>10082</v>
      </c>
      <c r="F13" s="5">
        <v>10548.948</v>
      </c>
      <c r="G13" s="5">
        <v>2575</v>
      </c>
      <c r="H13" s="5">
        <v>8252.05</v>
      </c>
      <c r="I13" s="5">
        <v>9923</v>
      </c>
      <c r="J13" s="5">
        <v>3182.108</v>
      </c>
      <c r="K13" s="5">
        <v>7181</v>
      </c>
      <c r="L13" s="5">
        <v>7308.382</v>
      </c>
      <c r="M13" s="5">
        <v>1433</v>
      </c>
      <c r="N13" s="5">
        <v>4825.324</v>
      </c>
    </row>
    <row r="14" spans="1:14" ht="18" customHeight="1">
      <c r="A14" s="14"/>
      <c r="B14" s="18">
        <v>22</v>
      </c>
      <c r="C14" s="19">
        <v>31399</v>
      </c>
      <c r="D14" s="2">
        <v>61880.319</v>
      </c>
      <c r="E14" s="2">
        <v>10095</v>
      </c>
      <c r="F14" s="2">
        <v>10904</v>
      </c>
      <c r="G14" s="2">
        <v>2580</v>
      </c>
      <c r="H14" s="2">
        <v>8369.158</v>
      </c>
      <c r="I14" s="2">
        <v>9503</v>
      </c>
      <c r="J14" s="3">
        <v>2051.512</v>
      </c>
      <c r="K14" s="2">
        <v>7159</v>
      </c>
      <c r="L14" s="20">
        <v>7590.679</v>
      </c>
      <c r="M14" s="2">
        <v>1346</v>
      </c>
      <c r="N14" s="3">
        <v>4536.949</v>
      </c>
    </row>
    <row r="15" spans="1:14" ht="18" customHeight="1">
      <c r="A15" s="14"/>
      <c r="B15" s="18">
        <v>23</v>
      </c>
      <c r="C15" s="23">
        <v>29196</v>
      </c>
      <c r="D15" s="5">
        <v>65082</v>
      </c>
      <c r="E15" s="5">
        <v>10793</v>
      </c>
      <c r="F15" s="5">
        <v>11489</v>
      </c>
      <c r="G15" s="5">
        <v>2549</v>
      </c>
      <c r="H15" s="5">
        <v>8671</v>
      </c>
      <c r="I15" s="5">
        <v>9527</v>
      </c>
      <c r="J15" s="5">
        <v>1692</v>
      </c>
      <c r="K15" s="5">
        <v>6964</v>
      </c>
      <c r="L15" s="5">
        <v>7354</v>
      </c>
      <c r="M15" s="5">
        <v>1283</v>
      </c>
      <c r="N15" s="5">
        <v>4206</v>
      </c>
    </row>
    <row r="16" spans="1:14" ht="18" customHeight="1">
      <c r="A16" s="14"/>
      <c r="B16" s="18">
        <v>24</v>
      </c>
      <c r="C16" s="23">
        <v>28892</v>
      </c>
      <c r="D16" s="5">
        <v>64398</v>
      </c>
      <c r="E16" s="5">
        <v>11184</v>
      </c>
      <c r="F16" s="5">
        <v>11659</v>
      </c>
      <c r="G16" s="5">
        <v>2568</v>
      </c>
      <c r="H16" s="5">
        <v>9377</v>
      </c>
      <c r="I16" s="5">
        <v>9116</v>
      </c>
      <c r="J16" s="5">
        <v>1757</v>
      </c>
      <c r="K16" s="5">
        <v>7103</v>
      </c>
      <c r="L16" s="5">
        <v>8303</v>
      </c>
      <c r="M16" s="5">
        <v>1477</v>
      </c>
      <c r="N16" s="5">
        <v>4143</v>
      </c>
    </row>
    <row r="17" spans="1:14" ht="18" customHeight="1">
      <c r="A17" s="14"/>
      <c r="B17" s="18">
        <v>25</v>
      </c>
      <c r="C17" s="23">
        <v>30292</v>
      </c>
      <c r="D17" s="5">
        <v>73243</v>
      </c>
      <c r="E17" s="5">
        <v>11961</v>
      </c>
      <c r="F17" s="5">
        <v>12140</v>
      </c>
      <c r="G17" s="5">
        <v>2564</v>
      </c>
      <c r="H17" s="5">
        <v>8533</v>
      </c>
      <c r="I17" s="5">
        <v>10545</v>
      </c>
      <c r="J17" s="5">
        <v>1838</v>
      </c>
      <c r="K17" s="5">
        <v>6964</v>
      </c>
      <c r="L17" s="5">
        <v>8298</v>
      </c>
      <c r="M17" s="5">
        <v>1385</v>
      </c>
      <c r="N17" s="5">
        <v>3847</v>
      </c>
    </row>
    <row r="18" spans="1:14" ht="18" customHeight="1">
      <c r="A18" s="14"/>
      <c r="B18" s="18">
        <v>26</v>
      </c>
      <c r="C18" s="23">
        <v>29779</v>
      </c>
      <c r="D18" s="5">
        <v>72400.321</v>
      </c>
      <c r="E18" s="5">
        <v>11616</v>
      </c>
      <c r="F18" s="5">
        <v>12710.166000000001</v>
      </c>
      <c r="G18" s="5">
        <v>2546</v>
      </c>
      <c r="H18" s="5">
        <v>9055.585</v>
      </c>
      <c r="I18" s="5">
        <v>9930</v>
      </c>
      <c r="J18" s="5">
        <v>1799.96</v>
      </c>
      <c r="K18" s="5">
        <v>6869</v>
      </c>
      <c r="L18" s="5">
        <v>8561.7</v>
      </c>
      <c r="M18" s="5">
        <v>1500</v>
      </c>
      <c r="N18" s="5">
        <v>4079.2059999999997</v>
      </c>
    </row>
    <row r="19" spans="1:14" s="24" customFormat="1" ht="12" customHeight="1">
      <c r="A19" s="22"/>
      <c r="B19" s="25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s="24" customFormat="1" ht="18" customHeight="1">
      <c r="A20" s="22"/>
      <c r="B20" s="28">
        <v>27</v>
      </c>
      <c r="C20" s="37">
        <v>28745</v>
      </c>
      <c r="D20" s="38">
        <f>74260155/1000</f>
        <v>74260.155</v>
      </c>
      <c r="E20" s="38">
        <v>10731</v>
      </c>
      <c r="F20" s="38">
        <f>11534700/1000</f>
        <v>11534.7</v>
      </c>
      <c r="G20" s="38">
        <v>2610</v>
      </c>
      <c r="H20" s="38">
        <f>9558314/1000</f>
        <v>9558.314</v>
      </c>
      <c r="I20" s="38">
        <v>9909</v>
      </c>
      <c r="J20" s="38">
        <f>1921941/1000</f>
        <v>1921.941</v>
      </c>
      <c r="K20" s="38">
        <v>6856</v>
      </c>
      <c r="L20" s="38">
        <f>8493935/1000</f>
        <v>8493.935</v>
      </c>
      <c r="M20" s="38">
        <v>1332</v>
      </c>
      <c r="N20" s="38">
        <f>3901536/1000</f>
        <v>3901.536</v>
      </c>
    </row>
    <row r="21" spans="2:14" ht="7.5" customHeight="1">
      <c r="B21" s="29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12" customHeight="1">
      <c r="A22" s="4" t="s">
        <v>8</v>
      </c>
      <c r="B22" s="30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2:14" ht="18" customHeight="1">
      <c r="B23" s="31" t="s">
        <v>9</v>
      </c>
      <c r="C23" s="41">
        <v>2078</v>
      </c>
      <c r="D23" s="42">
        <f>56094785/1000</f>
        <v>56094.785</v>
      </c>
      <c r="E23" s="42">
        <v>59</v>
      </c>
      <c r="F23" s="42">
        <f>767510/1000</f>
        <v>767.51</v>
      </c>
      <c r="G23" s="42">
        <v>8</v>
      </c>
      <c r="H23" s="42">
        <f>621553/1000</f>
        <v>621.553</v>
      </c>
      <c r="I23" s="42">
        <v>52</v>
      </c>
      <c r="J23" s="42">
        <f>186001/1000</f>
        <v>186.001</v>
      </c>
      <c r="K23" s="42">
        <v>193</v>
      </c>
      <c r="L23" s="42">
        <f>3475198/1000</f>
        <v>3475.198</v>
      </c>
      <c r="M23" s="42">
        <v>17</v>
      </c>
      <c r="N23" s="42">
        <v>28931</v>
      </c>
    </row>
    <row r="24" spans="2:14" ht="18" customHeight="1">
      <c r="B24" s="32" t="s">
        <v>10</v>
      </c>
      <c r="C24" s="42">
        <v>7</v>
      </c>
      <c r="D24" s="43">
        <v>3485</v>
      </c>
      <c r="E24" s="42">
        <v>1</v>
      </c>
      <c r="F24" s="43">
        <v>0.378</v>
      </c>
      <c r="G24" s="43">
        <v>0</v>
      </c>
      <c r="H24" s="43">
        <v>0</v>
      </c>
      <c r="I24" s="43">
        <v>9</v>
      </c>
      <c r="J24" s="43">
        <v>3.797</v>
      </c>
      <c r="K24" s="43">
        <v>0</v>
      </c>
      <c r="L24" s="43">
        <v>0</v>
      </c>
      <c r="M24" s="43">
        <v>0</v>
      </c>
      <c r="N24" s="43">
        <v>0</v>
      </c>
    </row>
    <row r="25" spans="2:14" ht="18" customHeight="1">
      <c r="B25" s="32" t="s">
        <v>11</v>
      </c>
      <c r="C25" s="42">
        <f aca="true" t="shared" si="0" ref="C25:N25">+C23-C24</f>
        <v>2071</v>
      </c>
      <c r="D25" s="42">
        <f t="shared" si="0"/>
        <v>52609.785</v>
      </c>
      <c r="E25" s="42">
        <f t="shared" si="0"/>
        <v>58</v>
      </c>
      <c r="F25" s="42">
        <f t="shared" si="0"/>
        <v>767.132</v>
      </c>
      <c r="G25" s="42">
        <f t="shared" si="0"/>
        <v>8</v>
      </c>
      <c r="H25" s="42">
        <f t="shared" si="0"/>
        <v>621.553</v>
      </c>
      <c r="I25" s="42">
        <f t="shared" si="0"/>
        <v>43</v>
      </c>
      <c r="J25" s="42">
        <f t="shared" si="0"/>
        <v>182.204</v>
      </c>
      <c r="K25" s="42">
        <f t="shared" si="0"/>
        <v>193</v>
      </c>
      <c r="L25" s="42">
        <f t="shared" si="0"/>
        <v>3475.198</v>
      </c>
      <c r="M25" s="42">
        <f t="shared" si="0"/>
        <v>17</v>
      </c>
      <c r="N25" s="42">
        <f t="shared" si="0"/>
        <v>28931</v>
      </c>
    </row>
    <row r="26" spans="1:14" ht="18" customHeight="1">
      <c r="A26" s="4" t="s">
        <v>12</v>
      </c>
      <c r="B26" s="3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2:14" ht="18" customHeight="1">
      <c r="B27" s="32" t="s">
        <v>9</v>
      </c>
      <c r="C27" s="44">
        <f>16653+364</f>
        <v>17017</v>
      </c>
      <c r="D27" s="44">
        <f>(12938456+4068610)/1000</f>
        <v>17007.066</v>
      </c>
      <c r="E27" s="44">
        <v>10672</v>
      </c>
      <c r="F27" s="44">
        <f>10767190/1000</f>
        <v>10767.19</v>
      </c>
      <c r="G27" s="44">
        <f>3+2530</f>
        <v>2533</v>
      </c>
      <c r="H27" s="44">
        <f>+(99208+8774550)/1000</f>
        <v>8873.758</v>
      </c>
      <c r="I27" s="44">
        <f>1365+1041</f>
        <v>2406</v>
      </c>
      <c r="J27" s="44">
        <f>+(445517+1039959)/1000</f>
        <v>1485.476</v>
      </c>
      <c r="K27" s="44">
        <f>962+5701</f>
        <v>6663</v>
      </c>
      <c r="L27" s="44">
        <f>+(470746+4547991)/1000</f>
        <v>5018.737</v>
      </c>
      <c r="M27" s="44">
        <v>1298</v>
      </c>
      <c r="N27" s="44">
        <f>3859699/1000</f>
        <v>3859.699</v>
      </c>
    </row>
    <row r="28" spans="2:14" ht="18" customHeight="1">
      <c r="B28" s="32" t="s">
        <v>10</v>
      </c>
      <c r="C28" s="44">
        <v>11316</v>
      </c>
      <c r="D28" s="44">
        <f>+(3726211+0)/1000</f>
        <v>3726.211</v>
      </c>
      <c r="E28" s="44">
        <v>7260</v>
      </c>
      <c r="F28" s="44">
        <f>2189427/1000</f>
        <v>2189.427</v>
      </c>
      <c r="G28" s="44">
        <v>0</v>
      </c>
      <c r="H28" s="44">
        <v>0</v>
      </c>
      <c r="I28" s="44">
        <f>1091+0</f>
        <v>1091</v>
      </c>
      <c r="J28" s="44">
        <f>+(56926+0)/1000</f>
        <v>56.926</v>
      </c>
      <c r="K28" s="44">
        <v>714</v>
      </c>
      <c r="L28" s="44">
        <f>247777/1000</f>
        <v>247.777</v>
      </c>
      <c r="M28" s="44">
        <v>508</v>
      </c>
      <c r="N28" s="44">
        <f>196304/1000</f>
        <v>196.304</v>
      </c>
    </row>
    <row r="29" spans="2:14" ht="18" customHeight="1">
      <c r="B29" s="32" t="s">
        <v>13</v>
      </c>
      <c r="C29" s="44">
        <f aca="true" t="shared" si="1" ref="C29:N29">+C27-C28</f>
        <v>5701</v>
      </c>
      <c r="D29" s="44">
        <f t="shared" si="1"/>
        <v>13280.855</v>
      </c>
      <c r="E29" s="44">
        <f t="shared" si="1"/>
        <v>3412</v>
      </c>
      <c r="F29" s="44">
        <f t="shared" si="1"/>
        <v>8577.763</v>
      </c>
      <c r="G29" s="44">
        <f t="shared" si="1"/>
        <v>2533</v>
      </c>
      <c r="H29" s="44">
        <f t="shared" si="1"/>
        <v>8873.758</v>
      </c>
      <c r="I29" s="44">
        <f t="shared" si="1"/>
        <v>1315</v>
      </c>
      <c r="J29" s="44">
        <f t="shared" si="1"/>
        <v>1428.5500000000002</v>
      </c>
      <c r="K29" s="44">
        <f t="shared" si="1"/>
        <v>5949</v>
      </c>
      <c r="L29" s="44">
        <f t="shared" si="1"/>
        <v>4770.96</v>
      </c>
      <c r="M29" s="44">
        <f t="shared" si="1"/>
        <v>790</v>
      </c>
      <c r="N29" s="44">
        <f t="shared" si="1"/>
        <v>3663.395</v>
      </c>
    </row>
    <row r="30" spans="1:14" ht="18" customHeight="1">
      <c r="A30" s="34" t="s">
        <v>14</v>
      </c>
      <c r="B30" s="35"/>
      <c r="C30" s="45">
        <v>9650</v>
      </c>
      <c r="D30" s="45">
        <f>1158304/1000</f>
        <v>1158.304</v>
      </c>
      <c r="E30" s="45">
        <v>0</v>
      </c>
      <c r="F30" s="45">
        <v>0</v>
      </c>
      <c r="G30" s="45">
        <v>69</v>
      </c>
      <c r="H30" s="45">
        <f>63003/1000</f>
        <v>63.003</v>
      </c>
      <c r="I30" s="45">
        <f>7380+71</f>
        <v>7451</v>
      </c>
      <c r="J30" s="45">
        <f>+(101680+148784)/1000</f>
        <v>250.464</v>
      </c>
      <c r="K30" s="46">
        <v>0</v>
      </c>
      <c r="L30" s="46">
        <v>0</v>
      </c>
      <c r="M30" s="45">
        <v>17</v>
      </c>
      <c r="N30" s="45">
        <v>12.906</v>
      </c>
    </row>
    <row r="31" spans="1:13" s="36" customFormat="1" ht="15" customHeight="1">
      <c r="A31" s="51" t="s">
        <v>20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</sheetData>
  <sheetProtection/>
  <mergeCells count="3">
    <mergeCell ref="A3:B3"/>
    <mergeCell ref="A4:B4"/>
    <mergeCell ref="A31:M31"/>
  </mergeCells>
  <printOptions horizontalCentered="1"/>
  <pageMargins left="0.3937007874015748" right="0.3937007874015748" top="0.5905511811023623" bottom="0.3937007874015748" header="0.4330708661417323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2018-03-22T07:39:18Z</cp:lastPrinted>
  <dcterms:created xsi:type="dcterms:W3CDTF">2008-03-26T02:45:11Z</dcterms:created>
  <dcterms:modified xsi:type="dcterms:W3CDTF">2018-03-22T07:39:30Z</dcterms:modified>
  <cp:category/>
  <cp:version/>
  <cp:contentType/>
  <cp:contentStatus/>
</cp:coreProperties>
</file>