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3"/>
  </bookViews>
  <sheets>
    <sheet name="第５表退職介護除く" sheetId="1" r:id="rId1"/>
    <sheet name="第５表実質収支" sheetId="2" r:id="rId2"/>
    <sheet name="第５表退職後期介護除く" sheetId="3" r:id="rId3"/>
    <sheet name="JK第5表の3" sheetId="4" r:id="rId4"/>
    <sheet name="国庫精算金" sheetId="5" r:id="rId5"/>
  </sheets>
  <definedNames>
    <definedName name="_xlnm.Print_Area" localSheetId="1">'第５表実質収支'!$A$1:$P$36</definedName>
    <definedName name="_xlnm.Print_Area" localSheetId="0">'第５表退職介護除く'!$A$1:$Q$35</definedName>
    <definedName name="_xlnm.Print_Area" localSheetId="2">'第５表退職後期介護除く'!$A$1:$R$35</definedName>
  </definedNames>
  <calcPr fullCalcOnLoad="1"/>
</workbook>
</file>

<file path=xl/sharedStrings.xml><?xml version="1.0" encoding="utf-8"?>
<sst xmlns="http://schemas.openxmlformats.org/spreadsheetml/2006/main" count="391" uniqueCount="149">
  <si>
    <t>保険者番号</t>
  </si>
  <si>
    <t>保険者名</t>
  </si>
  <si>
    <t>E0#30 収入 合計 収入額</t>
  </si>
  <si>
    <t>E0#47 支出 合計 支出額</t>
  </si>
  <si>
    <t>B1#42 基金等保有額</t>
  </si>
  <si>
    <t>A0#62 被保険者数 総数 年度平均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</si>
  <si>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</si>
  <si>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</si>
  <si>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</si>
  <si>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</si>
  <si>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</si>
  <si>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</si>
  <si>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</si>
  <si>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</si>
  <si>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</si>
  <si>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</si>
  <si>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</si>
  <si>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</si>
  <si>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</si>
  <si>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</si>
  <si>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</si>
  <si>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</si>
  <si>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</si>
  <si>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</si>
  <si>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</si>
  <si>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</si>
  <si>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</si>
  <si>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</si>
  <si>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</si>
  <si>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</si>
  <si>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県計</t>
  </si>
  <si>
    <t>保険者番号</t>
  </si>
  <si>
    <t>国保全体</t>
  </si>
  <si>
    <t>介護分</t>
  </si>
  <si>
    <t>A</t>
  </si>
  <si>
    <t>B</t>
  </si>
  <si>
    <t>C</t>
  </si>
  <si>
    <t>基金等
繰入金</t>
  </si>
  <si>
    <t>繰越金</t>
  </si>
  <si>
    <t>基金等
積立金</t>
  </si>
  <si>
    <t>前年度繰上
充用金</t>
  </si>
  <si>
    <t>公債費</t>
  </si>
  <si>
    <t>収支差引残</t>
  </si>
  <si>
    <t>国庫支出金
精算額</t>
  </si>
  <si>
    <t>実質収支
国庫精算額
控除後</t>
  </si>
  <si>
    <t>単年度収支
国庫精算額
控除後</t>
  </si>
  <si>
    <t>基金等
保有額</t>
  </si>
  <si>
    <t>（単位 ： 円）</t>
  </si>
  <si>
    <t>　　　３．一人当たり基金保有額 ＝ 基金保有額 ／ 被保険者総数年度平均</t>
  </si>
  <si>
    <t>単年度収支差</t>
  </si>
  <si>
    <t>後期分</t>
  </si>
  <si>
    <t>退職分</t>
  </si>
  <si>
    <t>Ｄ</t>
  </si>
  <si>
    <t>一般被保険者分</t>
  </si>
  <si>
    <t>F</t>
  </si>
  <si>
    <t>G</t>
  </si>
  <si>
    <t>H</t>
  </si>
  <si>
    <t>I</t>
  </si>
  <si>
    <t>J</t>
  </si>
  <si>
    <t>Ｅ =
A - B - C - Ｄ</t>
  </si>
  <si>
    <t>K =
E+F+G-H-I-J</t>
  </si>
  <si>
    <t>L</t>
  </si>
  <si>
    <t>M = K + L</t>
  </si>
  <si>
    <t>N = E + L</t>
  </si>
  <si>
    <t>第５表－３　保険者別経理状況（一般被保険者分［退職分・後期分・介護分除く］実質収支）</t>
  </si>
  <si>
    <t>B1#227 支出 支出額 単年度収支差</t>
  </si>
  <si>
    <t>E0#38 支出 前年度繰上充用金予算現額</t>
  </si>
  <si>
    <t>B1#245 支出 (再掲)後期高齢者支援金等分 単年度収支差</t>
  </si>
  <si>
    <t>B1#349 支出 (再掲)介護分 単年度収支差</t>
  </si>
  <si>
    <t>B1#91 支出 支出額 直診勘定繰出金</t>
  </si>
  <si>
    <t>B1#36 収入 収入額 基金等繰入金</t>
  </si>
  <si>
    <t>B1#38 収入 収入額 繰越金</t>
  </si>
  <si>
    <t>B1#185 支出 支出額 基金等積立金</t>
  </si>
  <si>
    <t>B1#94 支出 支出額 前年度繰上充用金</t>
  </si>
  <si>
    <t>B1#92 支出 支出額 公債費(組合債権)</t>
  </si>
  <si>
    <t>B1#208 収入 収入額 繰入金 一般会計(市町村補助) 保険基盤安定(保険税軽減分)</t>
  </si>
  <si>
    <t>B1#209 収入 収入額 繰入金 一般会計(市町村補助) 保険基盤安定(保険者支援分)</t>
  </si>
  <si>
    <t>B1#152 収入 収入額 繰入金 一般会計(市町村補助) 基準超過費用</t>
  </si>
  <si>
    <t>B1#154 収入 収入額 繰入金 一般会計(市町村補助) 職員給与費等</t>
  </si>
  <si>
    <t>都道府県計</t>
  </si>
  <si>
    <t>転記×ダミー</t>
  </si>
  <si>
    <t>非表示</t>
  </si>
  <si>
    <t>（介護分除く）</t>
  </si>
  <si>
    <t>E</t>
  </si>
  <si>
    <t>I</t>
  </si>
  <si>
    <t>J =
D+E+F-G-H-I</t>
  </si>
  <si>
    <t>K</t>
  </si>
  <si>
    <t>L = J + K</t>
  </si>
  <si>
    <t>M = C + K</t>
  </si>
  <si>
    <t>D = A - B - C</t>
  </si>
  <si>
    <t>第５表－１　保険者別経理状況（一般被保険者分［退職分・介護分除く］実質収支）</t>
  </si>
  <si>
    <t>第５表－２　保険者別経理状況（全体実質収支）</t>
  </si>
  <si>
    <t>C = A - B</t>
  </si>
  <si>
    <t>D</t>
  </si>
  <si>
    <t>H</t>
  </si>
  <si>
    <t>I =
A+D+E-F-G-H</t>
  </si>
  <si>
    <t>K = I + J</t>
  </si>
  <si>
    <t>L = A + J</t>
  </si>
  <si>
    <t>一人
当たり
基金等
保有額</t>
  </si>
  <si>
    <t>様式４</t>
  </si>
  <si>
    <t>※国への実施状況報告としては、平成２４年度（平成２３年度実績）から報告不要となったが、大分県国民健康保険広域化等支援方針の表９「市町村別国民健康保険の財政状況」の国庫支出金精算額算出のため作成しているもの</t>
  </si>
  <si>
    <t>都道府県番号</t>
  </si>
  <si>
    <t>都　道　府　県　名</t>
  </si>
  <si>
    <t>大分県</t>
  </si>
  <si>
    <t>担当課（室）名</t>
  </si>
  <si>
    <t>担当者氏名</t>
  </si>
  <si>
    <t>電話</t>
  </si>
  <si>
    <t>保険者
番号</t>
  </si>
  <si>
    <t>国庫支出金精算額</t>
  </si>
  <si>
    <t>一般分の未払額</t>
  </si>
  <si>
    <t>合　　　　　計</t>
  </si>
  <si>
    <t>追加交付額</t>
  </si>
  <si>
    <t>返還額</t>
  </si>
  <si>
    <t>計</t>
  </si>
  <si>
    <t>①　　　　　　（円）</t>
  </si>
  <si>
    <t>⑤＝(-①＋③)　（円）</t>
  </si>
  <si>
    <t>⑥＝②-④　　（円）</t>
  </si>
  <si>
    <t>⑦＝⑤＋⑥　　（円）</t>
  </si>
  <si>
    <t>歯科医師組合</t>
  </si>
  <si>
    <t>医師組合</t>
  </si>
  <si>
    <t>市町村計</t>
  </si>
  <si>
    <t>組合計</t>
  </si>
  <si>
    <t>合計</t>
  </si>
  <si>
    <t xml:space="preserve">注１：各追加交付額及び返還額の都道府県合計については、「国民健康保険療養給付費等負担（補助）金に係る事業実績報告書等作成システム」 による報告と符号すること。
</t>
  </si>
  <si>
    <t>注２：「一般分の未払額⑧」欄は、は事業年報B表の「療養給付費の未払額（B118）」と「療養費の未払額（B128）」の合算額を入力すること。</t>
  </si>
  <si>
    <t>注３：「未払額に対する国庫負担金⑨」欄は、（⑧×国庫負担（補助）率）として算出し、千円未満の額を四捨五入すること。</t>
  </si>
  <si>
    <t>国保医療課</t>
  </si>
  <si>
    <t>097-506-2698</t>
  </si>
  <si>
    <t>未払額(⑧)に対応する国庫負担額</t>
  </si>
  <si>
    <t>②　　　　　　　（円）</t>
  </si>
  <si>
    <t>③　　　　　　（円）</t>
  </si>
  <si>
    <t>④　　　　　　　（円）</t>
  </si>
  <si>
    <t>⑧　　　　　　（円）</t>
  </si>
  <si>
    <t>⑨　　　　　　（円）</t>
  </si>
  <si>
    <t>－　３２　－</t>
  </si>
  <si>
    <t>－　３３　－</t>
  </si>
  <si>
    <t>－　３４　－</t>
  </si>
  <si>
    <t>令和元年度　国民健康保険の国庫支出金精算額調（一般被保険者分）</t>
  </si>
  <si>
    <t>平成30年度保険給付費等交付金</t>
  </si>
  <si>
    <t>（普通交付金）の精算額</t>
  </si>
  <si>
    <t>令和元年度保険給付費等交付金</t>
  </si>
  <si>
    <t>(前）</t>
  </si>
  <si>
    <r>
      <t>令和</t>
    </r>
    <r>
      <rPr>
        <sz val="9"/>
        <color indexed="10"/>
        <rFont val="ＭＳ Ｐゴシック"/>
        <family val="3"/>
      </rPr>
      <t>元</t>
    </r>
    <r>
      <rPr>
        <sz val="9"/>
        <color indexed="8"/>
        <rFont val="ＭＳ Ｐゴシック"/>
        <family val="3"/>
      </rPr>
      <t>年度国民健康保険事業状況（大分県）</t>
    </r>
  </si>
  <si>
    <r>
      <t>注）　１．令和</t>
    </r>
    <r>
      <rPr>
        <sz val="9"/>
        <color indexed="10"/>
        <rFont val="ＭＳ Ｐゴシック"/>
        <family val="3"/>
      </rPr>
      <t>元</t>
    </r>
    <r>
      <rPr>
        <sz val="9"/>
        <color indexed="8"/>
        <rFont val="ＭＳ Ｐゴシック"/>
        <family val="3"/>
      </rPr>
      <t>年度国民健康保険事業状況報告書（事業年報）Ｂ表（１）、Ｅ表（１）より作成。</t>
    </r>
  </si>
  <si>
    <r>
      <t>　　　２．国庫支出金精算額（K欄）は、療養給付費負担金（補助金）の</t>
    </r>
    <r>
      <rPr>
        <sz val="9"/>
        <color indexed="10"/>
        <rFont val="ＭＳ Ｐゴシック"/>
        <family val="3"/>
      </rPr>
      <t>R1</t>
    </r>
    <r>
      <rPr>
        <sz val="9"/>
        <color indexed="8"/>
        <rFont val="ＭＳ Ｐゴシック"/>
        <family val="3"/>
      </rPr>
      <t>年度精算額(</t>
    </r>
    <r>
      <rPr>
        <sz val="9"/>
        <color indexed="10"/>
        <rFont val="ＭＳ Ｐゴシック"/>
        <family val="3"/>
      </rPr>
      <t>R2</t>
    </r>
    <r>
      <rPr>
        <sz val="9"/>
        <color indexed="8"/>
        <rFont val="ＭＳ Ｐゴシック"/>
        <family val="3"/>
      </rPr>
      <t>年度追加交付－返還予定額)－</t>
    </r>
    <r>
      <rPr>
        <sz val="9"/>
        <color indexed="10"/>
        <rFont val="ＭＳ Ｐゴシック"/>
        <family val="3"/>
      </rPr>
      <t>H30</t>
    </r>
    <r>
      <rPr>
        <sz val="9"/>
        <color indexed="8"/>
        <rFont val="ＭＳ Ｐゴシック"/>
        <family val="3"/>
      </rPr>
      <t>年度精算額(</t>
    </r>
    <r>
      <rPr>
        <sz val="9"/>
        <color indexed="10"/>
        <rFont val="ＭＳ Ｐゴシック"/>
        <family val="3"/>
      </rPr>
      <t>R1</t>
    </r>
    <r>
      <rPr>
        <sz val="9"/>
        <color indexed="8"/>
        <rFont val="ＭＳ Ｐゴシック"/>
        <family val="3"/>
      </rPr>
      <t>年度追加交付－返還額)にて算出。</t>
    </r>
  </si>
  <si>
    <r>
      <t>　　　２．国庫支出金精算額（J欄）は、療養給付費負担金（補助金）の</t>
    </r>
    <r>
      <rPr>
        <sz val="9"/>
        <color indexed="10"/>
        <rFont val="ＭＳ Ｐゴシック"/>
        <family val="3"/>
      </rPr>
      <t>R1</t>
    </r>
    <r>
      <rPr>
        <sz val="9"/>
        <color indexed="8"/>
        <rFont val="ＭＳ Ｐゴシック"/>
        <family val="3"/>
      </rPr>
      <t>年度保険給付費等交付金（普通）精算額(</t>
    </r>
    <r>
      <rPr>
        <sz val="9"/>
        <color indexed="10"/>
        <rFont val="ＭＳ Ｐゴシック"/>
        <family val="3"/>
      </rPr>
      <t>R2</t>
    </r>
    <r>
      <rPr>
        <sz val="9"/>
        <color indexed="8"/>
        <rFont val="ＭＳ Ｐゴシック"/>
        <family val="3"/>
      </rPr>
      <t>年度追加交付－返還予定額)</t>
    </r>
  </si>
  <si>
    <r>
      <t>　　　　　－</t>
    </r>
    <r>
      <rPr>
        <sz val="9"/>
        <color indexed="10"/>
        <rFont val="ＭＳ Ｐゴシック"/>
        <family val="3"/>
      </rPr>
      <t>30</t>
    </r>
    <r>
      <rPr>
        <sz val="9"/>
        <color indexed="8"/>
        <rFont val="ＭＳ Ｐゴシック"/>
        <family val="3"/>
      </rPr>
      <t>年度保険給付費等交付金（普通）精算額(</t>
    </r>
    <r>
      <rPr>
        <sz val="9"/>
        <color indexed="10"/>
        <rFont val="ＭＳ Ｐゴシック"/>
        <family val="3"/>
      </rPr>
      <t>R1</t>
    </r>
    <r>
      <rPr>
        <sz val="9"/>
        <color indexed="8"/>
        <rFont val="ＭＳ Ｐゴシック"/>
        <family val="3"/>
      </rPr>
      <t>年度追加交付－返還予定額)にて算出。</t>
    </r>
  </si>
  <si>
    <r>
      <t xml:space="preserve">      ２．国庫支出金精算額（J欄）は、療養給付費負担金（補助金）の</t>
    </r>
    <r>
      <rPr>
        <sz val="9"/>
        <color indexed="10"/>
        <rFont val="ＭＳ Ｐゴシック"/>
        <family val="3"/>
      </rPr>
      <t>R1</t>
    </r>
    <r>
      <rPr>
        <sz val="9"/>
        <color indexed="8"/>
        <rFont val="ＭＳ Ｐゴシック"/>
        <family val="3"/>
      </rPr>
      <t>年度精算額(</t>
    </r>
    <r>
      <rPr>
        <sz val="9"/>
        <color indexed="10"/>
        <rFont val="ＭＳ Ｐゴシック"/>
        <family val="3"/>
      </rPr>
      <t>R2</t>
    </r>
    <r>
      <rPr>
        <sz val="9"/>
        <color indexed="8"/>
        <rFont val="ＭＳ Ｐゴシック"/>
        <family val="3"/>
      </rPr>
      <t>年度追加交付－返還予定額)－</t>
    </r>
    <r>
      <rPr>
        <sz val="9"/>
        <color indexed="10"/>
        <rFont val="ＭＳ Ｐゴシック"/>
        <family val="3"/>
      </rPr>
      <t>H30</t>
    </r>
    <r>
      <rPr>
        <sz val="9"/>
        <color indexed="8"/>
        <rFont val="ＭＳ Ｐゴシック"/>
        <family val="3"/>
      </rPr>
      <t>年度精算額(</t>
    </r>
    <r>
      <rPr>
        <sz val="9"/>
        <color indexed="10"/>
        <rFont val="ＭＳ Ｐゴシック"/>
        <family val="3"/>
      </rPr>
      <t>R1</t>
    </r>
    <r>
      <rPr>
        <sz val="9"/>
        <color indexed="8"/>
        <rFont val="ＭＳ Ｐゴシック"/>
        <family val="3"/>
      </rPr>
      <t>年度追加交付－返還額)にて算出。</t>
    </r>
  </si>
  <si>
    <t>20210819_R1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</si>
</sst>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12"/>
      <color indexed="10"/>
      <name val="ＭＳ Ｐ明朝"/>
      <family val="1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11"/>
      <color indexed="40"/>
      <name val="ＭＳ Ｐ明朝"/>
      <family val="1"/>
    </font>
    <font>
      <sz val="11"/>
      <color indexed="10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7"/>
      <name val="Calibri"/>
      <family val="3"/>
    </font>
    <font>
      <sz val="11"/>
      <color rgb="FF00B0F0"/>
      <name val="ＭＳ Ｐ明朝"/>
      <family val="1"/>
    </font>
    <font>
      <sz val="11"/>
      <color rgb="FFFF0000"/>
      <name val="ＭＳ Ｐ明朝"/>
      <family val="1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176" fontId="55" fillId="0" borderId="0" xfId="0" applyNumberFormat="1" applyFont="1" applyFill="1" applyAlignment="1">
      <alignment vertical="center"/>
    </xf>
    <xf numFmtId="176" fontId="56" fillId="0" borderId="0" xfId="0" applyNumberFormat="1" applyFont="1" applyFill="1" applyAlignment="1">
      <alignment vertical="center"/>
    </xf>
    <xf numFmtId="176" fontId="55" fillId="0" borderId="0" xfId="0" applyNumberFormat="1" applyFont="1" applyFill="1" applyAlignment="1">
      <alignment vertical="center" shrinkToFit="1"/>
    </xf>
    <xf numFmtId="0" fontId="55" fillId="0" borderId="0" xfId="0" applyFont="1" applyFill="1" applyAlignment="1">
      <alignment vertical="center"/>
    </xf>
    <xf numFmtId="176" fontId="57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5" fillId="0" borderId="0" xfId="0" applyNumberFormat="1" applyFont="1" applyFill="1" applyAlignment="1">
      <alignment horizontal="right" vertical="center"/>
    </xf>
    <xf numFmtId="0" fontId="57" fillId="0" borderId="0" xfId="0" applyFont="1" applyFill="1" applyAlignment="1">
      <alignment vertical="center" wrapText="1"/>
    </xf>
    <xf numFmtId="176" fontId="5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176" fontId="58" fillId="0" borderId="11" xfId="0" applyNumberFormat="1" applyFont="1" applyFill="1" applyBorder="1" applyAlignment="1">
      <alignment horizontal="center" vertical="center" wrapText="1" shrinkToFit="1"/>
    </xf>
    <xf numFmtId="0" fontId="58" fillId="0" borderId="12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vertical="center"/>
    </xf>
    <xf numFmtId="176" fontId="59" fillId="0" borderId="14" xfId="0" applyNumberFormat="1" applyFont="1" applyFill="1" applyBorder="1" applyAlignment="1">
      <alignment vertical="center" shrinkToFit="1"/>
    </xf>
    <xf numFmtId="176" fontId="59" fillId="0" borderId="15" xfId="0" applyNumberFormat="1" applyFont="1" applyFill="1" applyBorder="1" applyAlignment="1">
      <alignment vertical="center" shrinkToFit="1"/>
    </xf>
    <xf numFmtId="176" fontId="59" fillId="0" borderId="16" xfId="0" applyNumberFormat="1" applyFont="1" applyFill="1" applyBorder="1" applyAlignment="1">
      <alignment vertical="center" shrinkToFit="1"/>
    </xf>
    <xf numFmtId="176" fontId="59" fillId="0" borderId="17" xfId="0" applyNumberFormat="1" applyFont="1" applyFill="1" applyBorder="1" applyAlignment="1">
      <alignment vertical="center" shrinkToFit="1"/>
    </xf>
    <xf numFmtId="176" fontId="59" fillId="0" borderId="13" xfId="0" applyNumberFormat="1" applyFont="1" applyFill="1" applyBorder="1" applyAlignment="1">
      <alignment vertical="center" shrinkToFit="1"/>
    </xf>
    <xf numFmtId="176" fontId="59" fillId="0" borderId="18" xfId="0" applyNumberFormat="1" applyFont="1" applyFill="1" applyBorder="1" applyAlignment="1">
      <alignment vertical="center" shrinkToFit="1"/>
    </xf>
    <xf numFmtId="176" fontId="59" fillId="0" borderId="19" xfId="0" applyNumberFormat="1" applyFont="1" applyFill="1" applyBorder="1" applyAlignment="1">
      <alignment vertical="center" shrinkToFit="1"/>
    </xf>
    <xf numFmtId="176" fontId="59" fillId="0" borderId="20" xfId="0" applyNumberFormat="1" applyFont="1" applyFill="1" applyBorder="1" applyAlignment="1">
      <alignment vertical="center" shrinkToFit="1"/>
    </xf>
    <xf numFmtId="176" fontId="59" fillId="0" borderId="21" xfId="0" applyNumberFormat="1" applyFont="1" applyFill="1" applyBorder="1" applyAlignment="1">
      <alignment vertical="center" shrinkToFit="1"/>
    </xf>
    <xf numFmtId="176" fontId="59" fillId="0" borderId="22" xfId="0" applyNumberFormat="1" applyFont="1" applyFill="1" applyBorder="1" applyAlignment="1">
      <alignment vertical="center" shrinkToFit="1"/>
    </xf>
    <xf numFmtId="176" fontId="58" fillId="0" borderId="21" xfId="0" applyNumberFormat="1" applyFont="1" applyFill="1" applyBorder="1" applyAlignment="1">
      <alignment vertical="center" shrinkToFit="1"/>
    </xf>
    <xf numFmtId="176" fontId="58" fillId="0" borderId="19" xfId="0" applyNumberFormat="1" applyFont="1" applyFill="1" applyBorder="1" applyAlignment="1">
      <alignment vertical="center" shrinkToFit="1"/>
    </xf>
    <xf numFmtId="176" fontId="58" fillId="0" borderId="22" xfId="0" applyNumberFormat="1" applyFont="1" applyFill="1" applyBorder="1" applyAlignment="1">
      <alignment vertical="center" shrinkToFit="1"/>
    </xf>
    <xf numFmtId="176" fontId="58" fillId="0" borderId="23" xfId="0" applyNumberFormat="1" applyFont="1" applyFill="1" applyBorder="1" applyAlignment="1">
      <alignment vertical="center" shrinkToFit="1"/>
    </xf>
    <xf numFmtId="176" fontId="58" fillId="0" borderId="24" xfId="0" applyNumberFormat="1" applyFont="1" applyFill="1" applyBorder="1" applyAlignment="1">
      <alignment vertical="center" shrinkToFit="1"/>
    </xf>
    <xf numFmtId="176" fontId="59" fillId="0" borderId="25" xfId="0" applyNumberFormat="1" applyFont="1" applyFill="1" applyBorder="1" applyAlignment="1">
      <alignment vertical="center" shrinkToFit="1"/>
    </xf>
    <xf numFmtId="176" fontId="59" fillId="0" borderId="23" xfId="0" applyNumberFormat="1" applyFont="1" applyFill="1" applyBorder="1" applyAlignment="1">
      <alignment vertical="center" shrinkToFit="1"/>
    </xf>
    <xf numFmtId="176" fontId="59" fillId="0" borderId="24" xfId="0" applyNumberFormat="1" applyFont="1" applyFill="1" applyBorder="1" applyAlignment="1">
      <alignment vertical="center" shrinkToFit="1"/>
    </xf>
    <xf numFmtId="176" fontId="58" fillId="0" borderId="26" xfId="0" applyNumberFormat="1" applyFont="1" applyFill="1" applyBorder="1" applyAlignment="1">
      <alignment vertical="center" shrinkToFit="1"/>
    </xf>
    <xf numFmtId="176" fontId="59" fillId="0" borderId="26" xfId="0" applyNumberFormat="1" applyFont="1" applyFill="1" applyBorder="1" applyAlignment="1">
      <alignment vertical="center" shrinkToFit="1"/>
    </xf>
    <xf numFmtId="176" fontId="58" fillId="0" borderId="17" xfId="0" applyNumberFormat="1" applyFont="1" applyFill="1" applyBorder="1" applyAlignment="1">
      <alignment vertical="center" shrinkToFit="1"/>
    </xf>
    <xf numFmtId="176" fontId="58" fillId="0" borderId="15" xfId="0" applyNumberFormat="1" applyFont="1" applyFill="1" applyBorder="1" applyAlignment="1">
      <alignment vertical="center" shrinkToFit="1"/>
    </xf>
    <xf numFmtId="176" fontId="58" fillId="0" borderId="16" xfId="0" applyNumberFormat="1" applyFont="1" applyFill="1" applyBorder="1" applyAlignment="1">
      <alignment vertical="center" shrinkToFit="1"/>
    </xf>
    <xf numFmtId="176" fontId="58" fillId="0" borderId="13" xfId="0" applyNumberFormat="1" applyFont="1" applyFill="1" applyBorder="1" applyAlignment="1">
      <alignment vertical="center" shrinkToFit="1"/>
    </xf>
    <xf numFmtId="0" fontId="55" fillId="0" borderId="22" xfId="0" applyFont="1" applyFill="1" applyBorder="1" applyAlignment="1">
      <alignment vertical="center"/>
    </xf>
    <xf numFmtId="176" fontId="58" fillId="0" borderId="20" xfId="0" applyNumberFormat="1" applyFont="1" applyFill="1" applyBorder="1" applyAlignment="1">
      <alignment vertical="center" shrinkToFit="1"/>
    </xf>
    <xf numFmtId="0" fontId="55" fillId="0" borderId="26" xfId="0" applyFont="1" applyFill="1" applyBorder="1" applyAlignment="1">
      <alignment vertical="center"/>
    </xf>
    <xf numFmtId="176" fontId="58" fillId="0" borderId="25" xfId="0" applyNumberFormat="1" applyFont="1" applyFill="1" applyBorder="1" applyAlignment="1">
      <alignment vertical="center" shrinkToFit="1"/>
    </xf>
    <xf numFmtId="0" fontId="55" fillId="0" borderId="27" xfId="0" applyFont="1" applyFill="1" applyBorder="1" applyAlignment="1">
      <alignment vertical="center"/>
    </xf>
    <xf numFmtId="176" fontId="58" fillId="0" borderId="28" xfId="0" applyNumberFormat="1" applyFont="1" applyFill="1" applyBorder="1" applyAlignment="1">
      <alignment vertical="center" shrinkToFit="1"/>
    </xf>
    <xf numFmtId="176" fontId="58" fillId="0" borderId="29" xfId="0" applyNumberFormat="1" applyFont="1" applyFill="1" applyBorder="1" applyAlignment="1">
      <alignment vertical="center" shrinkToFit="1"/>
    </xf>
    <xf numFmtId="176" fontId="58" fillId="0" borderId="30" xfId="0" applyNumberFormat="1" applyFont="1" applyFill="1" applyBorder="1" applyAlignment="1">
      <alignment vertical="center" shrinkToFit="1"/>
    </xf>
    <xf numFmtId="176" fontId="58" fillId="0" borderId="27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49" fontId="57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 shrinkToFit="1"/>
    </xf>
    <xf numFmtId="0" fontId="0" fillId="0" borderId="0" xfId="0" applyAlignment="1">
      <alignment vertical="center" wrapText="1"/>
    </xf>
    <xf numFmtId="0" fontId="4" fillId="0" borderId="0" xfId="62" applyFont="1" applyProtection="1">
      <alignment/>
      <protection/>
    </xf>
    <xf numFmtId="0" fontId="3" fillId="0" borderId="0" xfId="62" applyProtection="1">
      <alignment/>
      <protection/>
    </xf>
    <xf numFmtId="0" fontId="5" fillId="0" borderId="0" xfId="62" applyFont="1" applyAlignment="1" applyProtection="1">
      <alignment horizontal="left"/>
      <protection/>
    </xf>
    <xf numFmtId="0" fontId="5" fillId="0" borderId="0" xfId="62" applyFont="1" applyFill="1" applyAlignment="1" applyProtection="1">
      <alignment horizontal="center"/>
      <protection/>
    </xf>
    <xf numFmtId="0" fontId="5" fillId="0" borderId="0" xfId="62" applyFont="1" applyProtection="1">
      <alignment/>
      <protection/>
    </xf>
    <xf numFmtId="0" fontId="60" fillId="0" borderId="0" xfId="62" applyFont="1" applyProtection="1">
      <alignment/>
      <protection/>
    </xf>
    <xf numFmtId="0" fontId="5" fillId="0" borderId="0" xfId="62" applyFont="1" applyFill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7" fillId="0" borderId="32" xfId="61" applyFont="1" applyFill="1" applyBorder="1" applyAlignment="1" applyProtection="1">
      <alignment horizontal="centerContinuous" vertical="center"/>
      <protection/>
    </xf>
    <xf numFmtId="0" fontId="3" fillId="0" borderId="33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62" applyBorder="1" applyAlignment="1" applyProtection="1">
      <alignment horizontal="center"/>
      <protection/>
    </xf>
    <xf numFmtId="0" fontId="3" fillId="0" borderId="36" xfId="62" applyFont="1" applyBorder="1" applyAlignment="1" applyProtection="1">
      <alignment horizontal="center"/>
      <protection/>
    </xf>
    <xf numFmtId="0" fontId="3" fillId="0" borderId="37" xfId="62" applyFont="1" applyBorder="1" applyAlignment="1" applyProtection="1">
      <alignment horizontal="center" vertical="center"/>
      <protection/>
    </xf>
    <xf numFmtId="0" fontId="3" fillId="0" borderId="38" xfId="62" applyFont="1" applyBorder="1" applyAlignment="1" applyProtection="1">
      <alignment horizontal="center"/>
      <protection/>
    </xf>
    <xf numFmtId="0" fontId="3" fillId="0" borderId="39" xfId="62" applyFont="1" applyBorder="1" applyAlignment="1" applyProtection="1">
      <alignment horizontal="center"/>
      <protection/>
    </xf>
    <xf numFmtId="0" fontId="3" fillId="0" borderId="0" xfId="62" applyFont="1" applyBorder="1" applyAlignment="1" applyProtection="1">
      <alignment horizontal="center"/>
      <protection/>
    </xf>
    <xf numFmtId="0" fontId="3" fillId="0" borderId="40" xfId="62" applyBorder="1" applyAlignment="1" applyProtection="1">
      <alignment/>
      <protection/>
    </xf>
    <xf numFmtId="0" fontId="3" fillId="0" borderId="41" xfId="62" applyFont="1" applyBorder="1" applyAlignment="1" applyProtection="1">
      <alignment/>
      <protection/>
    </xf>
    <xf numFmtId="0" fontId="3" fillId="0" borderId="37" xfId="62" applyFont="1" applyBorder="1" applyAlignment="1" applyProtection="1">
      <alignment/>
      <protection/>
    </xf>
    <xf numFmtId="0" fontId="3" fillId="0" borderId="35" xfId="62" applyFont="1" applyBorder="1" applyAlignment="1" applyProtection="1">
      <alignment/>
      <protection/>
    </xf>
    <xf numFmtId="0" fontId="3" fillId="0" borderId="0" xfId="62" applyFont="1" applyBorder="1" applyAlignment="1" applyProtection="1">
      <alignment/>
      <protection/>
    </xf>
    <xf numFmtId="0" fontId="3" fillId="0" borderId="42" xfId="62" applyFont="1" applyBorder="1" applyAlignment="1" applyProtection="1">
      <alignment/>
      <protection/>
    </xf>
    <xf numFmtId="0" fontId="3" fillId="0" borderId="0" xfId="62" applyAlignment="1" applyProtection="1">
      <alignment/>
      <protection/>
    </xf>
    <xf numFmtId="0" fontId="3" fillId="0" borderId="43" xfId="63" applyNumberFormat="1" applyFill="1" applyBorder="1" applyAlignment="1" applyProtection="1">
      <alignment horizontal="center" shrinkToFit="1"/>
      <protection/>
    </xf>
    <xf numFmtId="0" fontId="3" fillId="0" borderId="44" xfId="62" applyFill="1" applyBorder="1" applyAlignment="1" applyProtection="1">
      <alignment shrinkToFit="1"/>
      <protection/>
    </xf>
    <xf numFmtId="177" fontId="3" fillId="33" borderId="45" xfId="49" applyNumberFormat="1" applyFont="1" applyFill="1" applyBorder="1" applyAlignment="1" applyProtection="1">
      <alignment/>
      <protection locked="0"/>
    </xf>
    <xf numFmtId="177" fontId="3" fillId="0" borderId="45" xfId="49" applyNumberFormat="1" applyFont="1" applyFill="1" applyBorder="1" applyAlignment="1" applyProtection="1">
      <alignment/>
      <protection/>
    </xf>
    <xf numFmtId="177" fontId="3" fillId="33" borderId="46" xfId="49" applyNumberFormat="1" applyFont="1" applyFill="1" applyBorder="1" applyAlignment="1" applyProtection="1">
      <alignment/>
      <protection locked="0"/>
    </xf>
    <xf numFmtId="0" fontId="3" fillId="0" borderId="47" xfId="62" applyFill="1" applyBorder="1" applyProtection="1">
      <alignment/>
      <protection/>
    </xf>
    <xf numFmtId="0" fontId="3" fillId="0" borderId="48" xfId="62" applyFont="1" applyFill="1" applyBorder="1" applyProtection="1">
      <alignment/>
      <protection/>
    </xf>
    <xf numFmtId="177" fontId="3" fillId="0" borderId="49" xfId="49" applyNumberFormat="1" applyFont="1" applyBorder="1" applyAlignment="1" applyProtection="1">
      <alignment/>
      <protection/>
    </xf>
    <xf numFmtId="177" fontId="3" fillId="0" borderId="49" xfId="49" applyNumberFormat="1" applyFont="1" applyFill="1" applyBorder="1" applyAlignment="1" applyProtection="1">
      <alignment/>
      <protection/>
    </xf>
    <xf numFmtId="177" fontId="3" fillId="0" borderId="48" xfId="49" applyNumberFormat="1" applyFont="1" applyBorder="1" applyAlignment="1" applyProtection="1">
      <alignment/>
      <protection/>
    </xf>
    <xf numFmtId="0" fontId="3" fillId="0" borderId="43" xfId="62" applyFill="1" applyBorder="1" applyProtection="1">
      <alignment/>
      <protection/>
    </xf>
    <xf numFmtId="0" fontId="3" fillId="0" borderId="46" xfId="62" applyFont="1" applyFill="1" applyBorder="1" applyProtection="1">
      <alignment/>
      <protection/>
    </xf>
    <xf numFmtId="177" fontId="3" fillId="0" borderId="45" xfId="49" applyNumberFormat="1" applyFont="1" applyBorder="1" applyAlignment="1" applyProtection="1">
      <alignment/>
      <protection/>
    </xf>
    <xf numFmtId="177" fontId="3" fillId="0" borderId="46" xfId="49" applyNumberFormat="1" applyFont="1" applyBorder="1" applyAlignment="1" applyProtection="1">
      <alignment/>
      <protection/>
    </xf>
    <xf numFmtId="0" fontId="3" fillId="0" borderId="50" xfId="62" applyFill="1" applyBorder="1" applyProtection="1">
      <alignment/>
      <protection/>
    </xf>
    <xf numFmtId="0" fontId="3" fillId="0" borderId="51" xfId="62" applyFont="1" applyFill="1" applyBorder="1" applyProtection="1">
      <alignment/>
      <protection/>
    </xf>
    <xf numFmtId="177" fontId="3" fillId="0" borderId="52" xfId="49" applyNumberFormat="1" applyFont="1" applyBorder="1" applyAlignment="1" applyProtection="1">
      <alignment/>
      <protection/>
    </xf>
    <xf numFmtId="177" fontId="3" fillId="0" borderId="51" xfId="49" applyNumberFormat="1" applyFont="1" applyBorder="1" applyAlignment="1" applyProtection="1">
      <alignment/>
      <protection/>
    </xf>
    <xf numFmtId="38" fontId="3" fillId="0" borderId="0" xfId="62" applyNumberFormat="1" applyProtection="1">
      <alignment/>
      <protection/>
    </xf>
    <xf numFmtId="0" fontId="61" fillId="0" borderId="0" xfId="62" applyFont="1" applyAlignment="1" applyProtection="1">
      <alignment vertical="center"/>
      <protection/>
    </xf>
    <xf numFmtId="0" fontId="3" fillId="0" borderId="0" xfId="62" applyAlignment="1" applyProtection="1">
      <alignment vertical="center"/>
      <protection/>
    </xf>
    <xf numFmtId="0" fontId="8" fillId="0" borderId="0" xfId="62" applyFont="1" applyFill="1" applyProtection="1">
      <alignment/>
      <protection/>
    </xf>
    <xf numFmtId="0" fontId="3" fillId="0" borderId="0" xfId="62" applyFill="1" applyProtection="1">
      <alignment/>
      <protection/>
    </xf>
    <xf numFmtId="177" fontId="3" fillId="0" borderId="0" xfId="62" applyNumberFormat="1" applyProtection="1">
      <alignment/>
      <protection/>
    </xf>
    <xf numFmtId="0" fontId="57" fillId="0" borderId="13" xfId="0" applyFont="1" applyFill="1" applyBorder="1" applyAlignment="1">
      <alignment vertical="center"/>
    </xf>
    <xf numFmtId="0" fontId="57" fillId="0" borderId="22" xfId="0" applyFont="1" applyFill="1" applyBorder="1" applyAlignment="1">
      <alignment horizontal="left" vertical="center" indent="1" shrinkToFit="1"/>
    </xf>
    <xf numFmtId="0" fontId="57" fillId="0" borderId="22" xfId="0" applyFont="1" applyFill="1" applyBorder="1" applyAlignment="1">
      <alignment horizontal="right" vertical="center"/>
    </xf>
    <xf numFmtId="0" fontId="57" fillId="0" borderId="26" xfId="0" applyFont="1" applyFill="1" applyBorder="1" applyAlignment="1">
      <alignment horizontal="left" vertical="center" indent="1" shrinkToFit="1"/>
    </xf>
    <xf numFmtId="0" fontId="57" fillId="0" borderId="22" xfId="0" applyFont="1" applyFill="1" applyBorder="1" applyAlignment="1">
      <alignment vertical="center"/>
    </xf>
    <xf numFmtId="0" fontId="57" fillId="0" borderId="26" xfId="0" applyFont="1" applyFill="1" applyBorder="1" applyAlignment="1">
      <alignment vertical="center"/>
    </xf>
    <xf numFmtId="0" fontId="57" fillId="0" borderId="27" xfId="0" applyFont="1" applyFill="1" applyBorder="1" applyAlignment="1">
      <alignment vertical="center"/>
    </xf>
    <xf numFmtId="0" fontId="57" fillId="0" borderId="22" xfId="0" applyFont="1" applyFill="1" applyBorder="1" applyAlignment="1">
      <alignment horizontal="right" vertical="center" shrinkToFit="1"/>
    </xf>
    <xf numFmtId="176" fontId="58" fillId="0" borderId="10" xfId="0" applyNumberFormat="1" applyFont="1" applyFill="1" applyBorder="1" applyAlignment="1">
      <alignment horizontal="center" vertical="center"/>
    </xf>
    <xf numFmtId="176" fontId="62" fillId="0" borderId="53" xfId="0" applyNumberFormat="1" applyFont="1" applyFill="1" applyBorder="1" applyAlignment="1">
      <alignment horizontal="distributed" vertical="center"/>
    </xf>
    <xf numFmtId="176" fontId="62" fillId="0" borderId="54" xfId="0" applyNumberFormat="1" applyFont="1" applyFill="1" applyBorder="1" applyAlignment="1">
      <alignment horizontal="distributed" vertical="center"/>
    </xf>
    <xf numFmtId="176" fontId="62" fillId="0" borderId="53" xfId="0" applyNumberFormat="1" applyFont="1" applyFill="1" applyBorder="1" applyAlignment="1">
      <alignment horizontal="center" vertical="center" wrapText="1"/>
    </xf>
    <xf numFmtId="176" fontId="62" fillId="0" borderId="54" xfId="0" applyNumberFormat="1" applyFont="1" applyFill="1" applyBorder="1" applyAlignment="1">
      <alignment horizontal="center" vertical="center" wrapText="1"/>
    </xf>
    <xf numFmtId="176" fontId="62" fillId="0" borderId="55" xfId="0" applyNumberFormat="1" applyFont="1" applyFill="1" applyBorder="1" applyAlignment="1">
      <alignment horizontal="center" vertical="center" wrapText="1"/>
    </xf>
    <xf numFmtId="176" fontId="62" fillId="0" borderId="11" xfId="0" applyNumberFormat="1" applyFont="1" applyFill="1" applyBorder="1" applyAlignment="1">
      <alignment horizontal="center" vertical="center" wrapText="1"/>
    </xf>
    <xf numFmtId="176" fontId="62" fillId="0" borderId="56" xfId="0" applyNumberFormat="1" applyFont="1" applyFill="1" applyBorder="1" applyAlignment="1">
      <alignment horizontal="center" vertical="center" shrinkToFit="1"/>
    </xf>
    <xf numFmtId="176" fontId="62" fillId="0" borderId="0" xfId="0" applyNumberFormat="1" applyFont="1" applyFill="1" applyBorder="1" applyAlignment="1">
      <alignment horizontal="center" vertical="center" shrinkToFit="1"/>
    </xf>
    <xf numFmtId="0" fontId="62" fillId="0" borderId="12" xfId="0" applyFont="1" applyFill="1" applyBorder="1" applyAlignment="1">
      <alignment horizontal="center" vertical="center" shrinkToFit="1"/>
    </xf>
    <xf numFmtId="176" fontId="57" fillId="0" borderId="0" xfId="0" applyNumberFormat="1" applyFont="1" applyFill="1" applyAlignment="1">
      <alignment horizontal="left" vertical="center"/>
    </xf>
    <xf numFmtId="176" fontId="62" fillId="0" borderId="13" xfId="0" applyNumberFormat="1" applyFont="1" applyFill="1" applyBorder="1" applyAlignment="1">
      <alignment horizontal="distributed" vertical="center"/>
    </xf>
    <xf numFmtId="176" fontId="62" fillId="0" borderId="22" xfId="0" applyNumberFormat="1" applyFont="1" applyFill="1" applyBorder="1" applyAlignment="1">
      <alignment horizontal="distributed" vertical="center"/>
    </xf>
    <xf numFmtId="0" fontId="62" fillId="0" borderId="57" xfId="0" applyFont="1" applyFill="1" applyBorder="1" applyAlignment="1">
      <alignment horizontal="distributed" vertical="center"/>
    </xf>
    <xf numFmtId="176" fontId="62" fillId="0" borderId="58" xfId="0" applyNumberFormat="1" applyFont="1" applyFill="1" applyBorder="1" applyAlignment="1">
      <alignment horizontal="distributed" vertical="center" wrapText="1"/>
    </xf>
    <xf numFmtId="176" fontId="62" fillId="0" borderId="59" xfId="0" applyNumberFormat="1" applyFont="1" applyFill="1" applyBorder="1" applyAlignment="1">
      <alignment horizontal="distributed" vertical="center"/>
    </xf>
    <xf numFmtId="0" fontId="62" fillId="0" borderId="60" xfId="0" applyFont="1" applyFill="1" applyBorder="1" applyAlignment="1">
      <alignment horizontal="distributed" vertical="center"/>
    </xf>
    <xf numFmtId="176" fontId="62" fillId="0" borderId="13" xfId="0" applyNumberFormat="1" applyFont="1" applyFill="1" applyBorder="1" applyAlignment="1">
      <alignment horizontal="distributed" vertical="center" wrapText="1"/>
    </xf>
    <xf numFmtId="0" fontId="62" fillId="0" borderId="22" xfId="0" applyFont="1" applyFill="1" applyBorder="1" applyAlignment="1">
      <alignment horizontal="distributed" vertical="center"/>
    </xf>
    <xf numFmtId="176" fontId="57" fillId="0" borderId="61" xfId="0" applyNumberFormat="1" applyFont="1" applyFill="1" applyBorder="1" applyAlignment="1">
      <alignment horizontal="center" vertical="center" textRotation="255" shrinkToFit="1"/>
    </xf>
    <xf numFmtId="0" fontId="57" fillId="0" borderId="62" xfId="0" applyFont="1" applyFill="1" applyBorder="1" applyAlignment="1">
      <alignment horizontal="center" vertical="center" textRotation="255" shrinkToFit="1"/>
    </xf>
    <xf numFmtId="176" fontId="57" fillId="0" borderId="13" xfId="0" applyNumberFormat="1" applyFont="1" applyFill="1" applyBorder="1" applyAlignment="1">
      <alignment horizontal="center" vertical="center" wrapText="1"/>
    </xf>
    <xf numFmtId="176" fontId="57" fillId="0" borderId="22" xfId="0" applyNumberFormat="1" applyFont="1" applyFill="1" applyBorder="1" applyAlignment="1">
      <alignment horizontal="center" vertical="center" wrapText="1"/>
    </xf>
    <xf numFmtId="176" fontId="57" fillId="0" borderId="26" xfId="0" applyNumberFormat="1" applyFont="1" applyFill="1" applyBorder="1" applyAlignment="1">
      <alignment horizontal="center" vertical="center" wrapText="1"/>
    </xf>
    <xf numFmtId="176" fontId="62" fillId="0" borderId="17" xfId="0" applyNumberFormat="1" applyFont="1" applyFill="1" applyBorder="1" applyAlignment="1">
      <alignment horizontal="distributed" vertical="center" wrapText="1"/>
    </xf>
    <xf numFmtId="0" fontId="62" fillId="0" borderId="63" xfId="0" applyFont="1" applyFill="1" applyBorder="1" applyAlignment="1">
      <alignment horizontal="distributed" vertical="center" wrapText="1"/>
    </xf>
    <xf numFmtId="0" fontId="62" fillId="0" borderId="16" xfId="0" applyFont="1" applyFill="1" applyBorder="1" applyAlignment="1">
      <alignment horizontal="distributed" vertical="center" wrapText="1"/>
    </xf>
    <xf numFmtId="176" fontId="62" fillId="0" borderId="17" xfId="0" applyNumberFormat="1" applyFont="1" applyFill="1" applyBorder="1" applyAlignment="1">
      <alignment horizontal="distributed" vertical="center"/>
    </xf>
    <xf numFmtId="176" fontId="62" fillId="0" borderId="21" xfId="0" applyNumberFormat="1" applyFont="1" applyFill="1" applyBorder="1" applyAlignment="1">
      <alignment horizontal="distributed" vertical="center"/>
    </xf>
    <xf numFmtId="0" fontId="62" fillId="0" borderId="64" xfId="0" applyFont="1" applyFill="1" applyBorder="1" applyAlignment="1">
      <alignment horizontal="distributed" vertical="center"/>
    </xf>
    <xf numFmtId="176" fontId="62" fillId="0" borderId="15" xfId="0" applyNumberFormat="1" applyFont="1" applyFill="1" applyBorder="1" applyAlignment="1">
      <alignment horizontal="distributed" vertical="center"/>
    </xf>
    <xf numFmtId="176" fontId="62" fillId="0" borderId="19" xfId="0" applyNumberFormat="1" applyFont="1" applyFill="1" applyBorder="1" applyAlignment="1">
      <alignment horizontal="distributed" vertical="center"/>
    </xf>
    <xf numFmtId="0" fontId="62" fillId="0" borderId="65" xfId="0" applyFont="1" applyFill="1" applyBorder="1" applyAlignment="1">
      <alignment horizontal="distributed" vertical="center"/>
    </xf>
    <xf numFmtId="0" fontId="55" fillId="0" borderId="45" xfId="0" applyFont="1" applyFill="1" applyBorder="1" applyAlignment="1">
      <alignment vertical="center"/>
    </xf>
    <xf numFmtId="176" fontId="62" fillId="0" borderId="59" xfId="0" applyNumberFormat="1" applyFont="1" applyFill="1" applyBorder="1" applyAlignment="1">
      <alignment horizontal="distributed" vertical="center" wrapText="1"/>
    </xf>
    <xf numFmtId="0" fontId="62" fillId="0" borderId="59" xfId="0" applyFont="1" applyFill="1" applyBorder="1" applyAlignment="1">
      <alignment horizontal="distributed" vertical="center" wrapText="1"/>
    </xf>
    <xf numFmtId="0" fontId="62" fillId="0" borderId="60" xfId="0" applyFont="1" applyFill="1" applyBorder="1" applyAlignment="1">
      <alignment horizontal="distributed" vertical="center" wrapText="1"/>
    </xf>
    <xf numFmtId="176" fontId="62" fillId="0" borderId="22" xfId="0" applyNumberFormat="1" applyFont="1" applyFill="1" applyBorder="1" applyAlignment="1">
      <alignment horizontal="distributed" vertical="center" wrapText="1"/>
    </xf>
    <xf numFmtId="0" fontId="62" fillId="0" borderId="57" xfId="0" applyFont="1" applyFill="1" applyBorder="1" applyAlignment="1">
      <alignment horizontal="distributed" vertical="center" wrapText="1"/>
    </xf>
    <xf numFmtId="176" fontId="62" fillId="0" borderId="64" xfId="0" applyNumberFormat="1" applyFont="1" applyFill="1" applyBorder="1" applyAlignment="1">
      <alignment horizontal="distributed" vertical="center"/>
    </xf>
    <xf numFmtId="176" fontId="62" fillId="0" borderId="65" xfId="0" applyNumberFormat="1" applyFont="1" applyFill="1" applyBorder="1" applyAlignment="1">
      <alignment horizontal="distributed" vertical="center"/>
    </xf>
    <xf numFmtId="176" fontId="63" fillId="0" borderId="56" xfId="0" applyNumberFormat="1" applyFont="1" applyFill="1" applyBorder="1" applyAlignment="1">
      <alignment horizontal="center" vertical="center" wrapText="1" shrinkToFit="1"/>
    </xf>
    <xf numFmtId="0" fontId="63" fillId="0" borderId="41" xfId="0" applyFont="1" applyFill="1" applyBorder="1" applyAlignment="1">
      <alignment vertical="center" wrapText="1"/>
    </xf>
    <xf numFmtId="176" fontId="62" fillId="0" borderId="63" xfId="0" applyNumberFormat="1" applyFont="1" applyFill="1" applyBorder="1" applyAlignment="1">
      <alignment horizontal="distributed" vertical="center"/>
    </xf>
    <xf numFmtId="176" fontId="62" fillId="0" borderId="66" xfId="0" applyNumberFormat="1" applyFont="1" applyFill="1" applyBorder="1" applyAlignment="1">
      <alignment horizontal="distributed" vertical="center"/>
    </xf>
    <xf numFmtId="0" fontId="62" fillId="0" borderId="67" xfId="0" applyFont="1" applyFill="1" applyBorder="1" applyAlignment="1">
      <alignment horizontal="distributed" vertical="center"/>
    </xf>
    <xf numFmtId="176" fontId="62" fillId="0" borderId="16" xfId="0" applyNumberFormat="1" applyFont="1" applyFill="1" applyBorder="1" applyAlignment="1">
      <alignment horizontal="distributed" vertical="center"/>
    </xf>
    <xf numFmtId="176" fontId="62" fillId="0" borderId="20" xfId="0" applyNumberFormat="1" applyFont="1" applyFill="1" applyBorder="1" applyAlignment="1">
      <alignment horizontal="distributed" vertical="center"/>
    </xf>
    <xf numFmtId="0" fontId="62" fillId="0" borderId="10" xfId="0" applyFont="1" applyFill="1" applyBorder="1" applyAlignment="1">
      <alignment horizontal="distributed" vertical="center"/>
    </xf>
    <xf numFmtId="176" fontId="62" fillId="0" borderId="39" xfId="0" applyNumberFormat="1" applyFont="1" applyFill="1" applyBorder="1" applyAlignment="1">
      <alignment horizontal="distributed" vertical="center" wrapText="1"/>
    </xf>
    <xf numFmtId="0" fontId="62" fillId="0" borderId="56" xfId="0" applyFont="1" applyFill="1" applyBorder="1" applyAlignment="1">
      <alignment horizontal="distributed" vertical="center" wrapText="1"/>
    </xf>
    <xf numFmtId="176" fontId="62" fillId="0" borderId="10" xfId="0" applyNumberFormat="1" applyFont="1" applyFill="1" applyBorder="1" applyAlignment="1">
      <alignment horizontal="center" vertical="center" shrinkToFit="1"/>
    </xf>
    <xf numFmtId="176" fontId="62" fillId="0" borderId="11" xfId="0" applyNumberFormat="1" applyFont="1" applyFill="1" applyBorder="1" applyAlignment="1">
      <alignment horizontal="center" vertical="center" shrinkToFit="1"/>
    </xf>
    <xf numFmtId="176" fontId="62" fillId="0" borderId="56" xfId="0" applyNumberFormat="1" applyFont="1" applyFill="1" applyBorder="1" applyAlignment="1">
      <alignment horizontal="center" vertical="center" wrapText="1" shrinkToFit="1"/>
    </xf>
    <xf numFmtId="0" fontId="62" fillId="0" borderId="41" xfId="0" applyFont="1" applyFill="1" applyBorder="1" applyAlignment="1">
      <alignment vertical="center" wrapText="1"/>
    </xf>
    <xf numFmtId="176" fontId="58" fillId="0" borderId="56" xfId="0" applyNumberFormat="1" applyFont="1" applyFill="1" applyBorder="1" applyAlignment="1">
      <alignment horizontal="center" vertical="center" wrapText="1" shrinkToFit="1"/>
    </xf>
    <xf numFmtId="0" fontId="58" fillId="0" borderId="41" xfId="0" applyFont="1" applyFill="1" applyBorder="1" applyAlignment="1">
      <alignment vertical="center" wrapText="1"/>
    </xf>
    <xf numFmtId="176" fontId="58" fillId="0" borderId="11" xfId="0" applyNumberFormat="1" applyFont="1" applyFill="1" applyBorder="1" applyAlignment="1">
      <alignment horizontal="center" vertical="center" wrapText="1" shrinkToFit="1"/>
    </xf>
    <xf numFmtId="0" fontId="58" fillId="0" borderId="12" xfId="0" applyFont="1" applyFill="1" applyBorder="1" applyAlignment="1">
      <alignment vertical="center" wrapText="1"/>
    </xf>
    <xf numFmtId="0" fontId="3" fillId="0" borderId="68" xfId="62" applyBorder="1" applyAlignment="1" applyProtection="1">
      <alignment horizontal="center" vertical="center" wrapText="1"/>
      <protection/>
    </xf>
    <xf numFmtId="0" fontId="3" fillId="0" borderId="69" xfId="62" applyBorder="1" applyAlignment="1" applyProtection="1">
      <alignment horizontal="center" vertical="center"/>
      <protection/>
    </xf>
    <xf numFmtId="0" fontId="3" fillId="0" borderId="40" xfId="62" applyBorder="1" applyAlignment="1" applyProtection="1">
      <alignment horizontal="center" vertical="center"/>
      <protection/>
    </xf>
    <xf numFmtId="0" fontId="3" fillId="0" borderId="70" xfId="62" applyBorder="1" applyAlignment="1" applyProtection="1">
      <alignment horizontal="center" vertical="center"/>
      <protection/>
    </xf>
    <xf numFmtId="0" fontId="3" fillId="0" borderId="71" xfId="62" applyBorder="1" applyAlignment="1" applyProtection="1">
      <alignment horizontal="center" vertical="center"/>
      <protection/>
    </xf>
    <xf numFmtId="0" fontId="3" fillId="0" borderId="42" xfId="62" applyBorder="1" applyAlignment="1" applyProtection="1">
      <alignment horizontal="center" vertical="center"/>
      <protection/>
    </xf>
    <xf numFmtId="0" fontId="3" fillId="0" borderId="72" xfId="62" applyFont="1" applyBorder="1" applyAlignment="1" applyProtection="1">
      <alignment horizontal="center"/>
      <protection/>
    </xf>
    <xf numFmtId="0" fontId="3" fillId="0" borderId="73" xfId="62" applyFont="1" applyBorder="1" applyAlignment="1" applyProtection="1">
      <alignment horizontal="center"/>
      <protection/>
    </xf>
    <xf numFmtId="0" fontId="3" fillId="0" borderId="74" xfId="62" applyFont="1" applyBorder="1" applyAlignment="1" applyProtection="1">
      <alignment horizontal="center"/>
      <protection/>
    </xf>
    <xf numFmtId="0" fontId="3" fillId="0" borderId="75" xfId="62" applyFont="1" applyBorder="1" applyAlignment="1" applyProtection="1">
      <alignment horizontal="center" vertical="center"/>
      <protection/>
    </xf>
    <xf numFmtId="0" fontId="3" fillId="0" borderId="76" xfId="62" applyFont="1" applyBorder="1" applyAlignment="1" applyProtection="1">
      <alignment horizontal="center" vertical="center"/>
      <protection/>
    </xf>
    <xf numFmtId="0" fontId="3" fillId="0" borderId="77" xfId="62" applyFont="1" applyBorder="1" applyAlignment="1" applyProtection="1">
      <alignment horizontal="center" vertical="center"/>
      <protection/>
    </xf>
    <xf numFmtId="0" fontId="3" fillId="0" borderId="78" xfId="62" applyFont="1" applyBorder="1" applyAlignment="1" applyProtection="1">
      <alignment horizontal="center" vertical="center"/>
      <protection/>
    </xf>
    <xf numFmtId="0" fontId="3" fillId="0" borderId="56" xfId="62" applyFont="1" applyBorder="1" applyAlignment="1" applyProtection="1">
      <alignment horizontal="center" vertical="center"/>
      <protection/>
    </xf>
    <xf numFmtId="0" fontId="3" fillId="0" borderId="70" xfId="62" applyFont="1" applyBorder="1" applyAlignment="1" applyProtection="1">
      <alignment horizontal="center" vertical="center" wrapText="1"/>
      <protection/>
    </xf>
    <xf numFmtId="0" fontId="3" fillId="0" borderId="71" xfId="62" applyFont="1" applyBorder="1" applyAlignment="1" applyProtection="1">
      <alignment horizontal="center" vertical="center"/>
      <protection/>
    </xf>
    <xf numFmtId="0" fontId="3" fillId="0" borderId="79" xfId="62" applyBorder="1" applyAlignment="1" applyProtection="1">
      <alignment horizontal="center"/>
      <protection/>
    </xf>
    <xf numFmtId="0" fontId="3" fillId="0" borderId="37" xfId="62" applyBorder="1" applyAlignment="1" applyProtection="1">
      <alignment horizontal="center"/>
      <protection/>
    </xf>
    <xf numFmtId="0" fontId="3" fillId="0" borderId="35" xfId="62" applyBorder="1" applyAlignment="1" applyProtection="1">
      <alignment horizontal="center"/>
      <protection/>
    </xf>
    <xf numFmtId="0" fontId="3" fillId="0" borderId="80" xfId="62" applyBorder="1" applyAlignment="1" applyProtection="1">
      <alignment horizontal="center"/>
      <protection/>
    </xf>
    <xf numFmtId="49" fontId="3" fillId="33" borderId="81" xfId="0" applyNumberFormat="1" applyFont="1" applyFill="1" applyBorder="1" applyAlignment="1" applyProtection="1">
      <alignment horizontal="center" shrinkToFit="1"/>
      <protection locked="0"/>
    </xf>
    <xf numFmtId="49" fontId="3" fillId="33" borderId="82" xfId="0" applyNumberFormat="1" applyFont="1" applyFill="1" applyBorder="1" applyAlignment="1" applyProtection="1">
      <alignment horizontal="center" shrinkToFit="1"/>
      <protection locked="0"/>
    </xf>
    <xf numFmtId="0" fontId="3" fillId="33" borderId="81" xfId="0" applyFont="1" applyFill="1" applyBorder="1" applyAlignment="1" applyProtection="1">
      <alignment horizontal="center" shrinkToFit="1"/>
      <protection locked="0"/>
    </xf>
    <xf numFmtId="0" fontId="3" fillId="33" borderId="82" xfId="0" applyFont="1" applyFill="1" applyBorder="1" applyAlignment="1" applyProtection="1">
      <alignment horizontal="center" shrinkToFit="1"/>
      <protection locked="0"/>
    </xf>
    <xf numFmtId="0" fontId="3" fillId="33" borderId="81" xfId="0" applyFont="1" applyFill="1" applyBorder="1" applyAlignment="1" applyProtection="1">
      <alignment horizontal="center"/>
      <protection locked="0"/>
    </xf>
    <xf numFmtId="0" fontId="3" fillId="33" borderId="83" xfId="0" applyFont="1" applyFill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年度医療費通知" xfId="61"/>
    <cellStyle name="標準_１頁" xfId="62"/>
    <cellStyle name="標準_３頁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8"/>
  <sheetViews>
    <sheetView zoomScalePageLayoutView="0" workbookViewId="0" topLeftCell="A1">
      <pane xSplit="2" ySplit="12" topLeftCell="C25" activePane="bottomRight" state="frozen"/>
      <selection pane="topLeft" activeCell="I47" sqref="I47"/>
      <selection pane="topRight" activeCell="I47" sqref="I47"/>
      <selection pane="bottomLeft" activeCell="I47" sqref="I47"/>
      <selection pane="bottomRight" activeCell="N39" sqref="N39"/>
    </sheetView>
  </sheetViews>
  <sheetFormatPr defaultColWidth="9.140625" defaultRowHeight="15"/>
  <cols>
    <col min="1" max="1" width="4.421875" style="4" customWidth="1"/>
    <col min="2" max="2" width="11.00390625" style="4" customWidth="1"/>
    <col min="3" max="6" width="8.421875" style="4" customWidth="1"/>
    <col min="7" max="7" width="7.7109375" style="4" customWidth="1"/>
    <col min="8" max="8" width="8.00390625" style="4" customWidth="1"/>
    <col min="9" max="9" width="7.421875" style="4" customWidth="1"/>
    <col min="10" max="10" width="7.57421875" style="4" customWidth="1"/>
    <col min="11" max="11" width="5.421875" style="4" customWidth="1"/>
    <col min="12" max="12" width="8.7109375" style="4" customWidth="1"/>
    <col min="13" max="13" width="7.57421875" style="4" customWidth="1"/>
    <col min="14" max="14" width="9.28125" style="4" customWidth="1"/>
    <col min="15" max="16" width="8.421875" style="4" customWidth="1"/>
    <col min="17" max="17" width="6.00390625" style="4" customWidth="1"/>
    <col min="18" max="16384" width="9.00390625" style="4" customWidth="1"/>
  </cols>
  <sheetData>
    <row r="1" s="1" customFormat="1" ht="12">
      <c r="C1" s="5" t="s">
        <v>142</v>
      </c>
    </row>
    <row r="2" s="1" customFormat="1" ht="13.5">
      <c r="D2" s="6" t="s">
        <v>90</v>
      </c>
    </row>
    <row r="3" spans="15:17" s="1" customFormat="1" ht="12">
      <c r="O3" s="7"/>
      <c r="Q3" s="7" t="s">
        <v>47</v>
      </c>
    </row>
    <row r="4" spans="1:17" s="8" customFormat="1" ht="15" customHeight="1">
      <c r="A4" s="128" t="s">
        <v>31</v>
      </c>
      <c r="B4" s="130" t="s">
        <v>1</v>
      </c>
      <c r="C4" s="133" t="s">
        <v>49</v>
      </c>
      <c r="D4" s="134"/>
      <c r="E4" s="134"/>
      <c r="F4" s="135"/>
      <c r="G4" s="136" t="s">
        <v>37</v>
      </c>
      <c r="H4" s="139" t="s">
        <v>38</v>
      </c>
      <c r="I4" s="139" t="s">
        <v>39</v>
      </c>
      <c r="J4" s="152" t="s">
        <v>40</v>
      </c>
      <c r="K4" s="155" t="s">
        <v>41</v>
      </c>
      <c r="L4" s="158" t="s">
        <v>42</v>
      </c>
      <c r="M4" s="120" t="s">
        <v>43</v>
      </c>
      <c r="N4" s="123" t="s">
        <v>44</v>
      </c>
      <c r="O4" s="126" t="s">
        <v>45</v>
      </c>
      <c r="P4" s="123" t="s">
        <v>46</v>
      </c>
      <c r="Q4" s="126" t="s">
        <v>98</v>
      </c>
    </row>
    <row r="5" spans="1:17" s="10" customFormat="1" ht="15" customHeight="1">
      <c r="A5" s="129"/>
      <c r="B5" s="131"/>
      <c r="C5" s="137" t="s">
        <v>32</v>
      </c>
      <c r="D5" s="140" t="s">
        <v>51</v>
      </c>
      <c r="E5" s="140" t="s">
        <v>33</v>
      </c>
      <c r="F5" s="9" t="s">
        <v>53</v>
      </c>
      <c r="G5" s="137"/>
      <c r="H5" s="140"/>
      <c r="I5" s="140"/>
      <c r="J5" s="153"/>
      <c r="K5" s="156"/>
      <c r="L5" s="159"/>
      <c r="M5" s="121"/>
      <c r="N5" s="124"/>
      <c r="O5" s="127"/>
      <c r="P5" s="143"/>
      <c r="Q5" s="146"/>
    </row>
    <row r="6" spans="1:17" s="10" customFormat="1" ht="15" customHeight="1">
      <c r="A6" s="129"/>
      <c r="B6" s="131"/>
      <c r="C6" s="148"/>
      <c r="D6" s="149"/>
      <c r="E6" s="149"/>
      <c r="F6" s="11" t="s">
        <v>82</v>
      </c>
      <c r="G6" s="138"/>
      <c r="H6" s="141"/>
      <c r="I6" s="141"/>
      <c r="J6" s="154"/>
      <c r="K6" s="157"/>
      <c r="L6" s="150" t="s">
        <v>85</v>
      </c>
      <c r="M6" s="122"/>
      <c r="N6" s="125"/>
      <c r="O6" s="122"/>
      <c r="P6" s="144"/>
      <c r="Q6" s="146"/>
    </row>
    <row r="7" spans="1:17" s="10" customFormat="1" ht="15" customHeight="1">
      <c r="A7" s="129"/>
      <c r="B7" s="132"/>
      <c r="C7" s="110" t="s">
        <v>34</v>
      </c>
      <c r="D7" s="111" t="s">
        <v>35</v>
      </c>
      <c r="E7" s="111" t="s">
        <v>36</v>
      </c>
      <c r="F7" s="12" t="s">
        <v>89</v>
      </c>
      <c r="G7" s="112" t="s">
        <v>83</v>
      </c>
      <c r="H7" s="113" t="s">
        <v>54</v>
      </c>
      <c r="I7" s="113" t="s">
        <v>55</v>
      </c>
      <c r="J7" s="114" t="s">
        <v>56</v>
      </c>
      <c r="K7" s="115" t="s">
        <v>84</v>
      </c>
      <c r="L7" s="151"/>
      <c r="M7" s="116" t="s">
        <v>86</v>
      </c>
      <c r="N7" s="117" t="s">
        <v>87</v>
      </c>
      <c r="O7" s="116" t="s">
        <v>88</v>
      </c>
      <c r="P7" s="145"/>
      <c r="Q7" s="147"/>
    </row>
    <row r="8" spans="1:17" ht="17.25" customHeight="1">
      <c r="A8" s="142"/>
      <c r="B8" s="101" t="s">
        <v>30</v>
      </c>
      <c r="C8" s="14">
        <f>C9+C12</f>
        <v>-927166328</v>
      </c>
      <c r="D8" s="15">
        <f aca="true" t="shared" si="0" ref="D8:P8">D9+D12</f>
        <v>57835649</v>
      </c>
      <c r="E8" s="15">
        <f t="shared" si="0"/>
        <v>-376256721</v>
      </c>
      <c r="F8" s="16">
        <f t="shared" si="0"/>
        <v>-608745256</v>
      </c>
      <c r="G8" s="17">
        <f t="shared" si="0"/>
        <v>724823918</v>
      </c>
      <c r="H8" s="15">
        <f t="shared" si="0"/>
        <v>4963041541</v>
      </c>
      <c r="I8" s="15">
        <f t="shared" si="0"/>
        <v>246911490</v>
      </c>
      <c r="J8" s="15">
        <f t="shared" si="0"/>
        <v>0</v>
      </c>
      <c r="K8" s="16">
        <f t="shared" si="0"/>
        <v>0</v>
      </c>
      <c r="L8" s="18">
        <f t="shared" si="0"/>
        <v>4832208713</v>
      </c>
      <c r="M8" s="18">
        <f t="shared" si="0"/>
        <v>-403654102</v>
      </c>
      <c r="N8" s="18">
        <f t="shared" si="0"/>
        <v>4428554611</v>
      </c>
      <c r="O8" s="18">
        <f t="shared" si="0"/>
        <v>-1012399358</v>
      </c>
      <c r="P8" s="18">
        <f t="shared" si="0"/>
        <v>6619039912</v>
      </c>
      <c r="Q8" s="18">
        <f>'第５表退職後期介護除く'!R8</f>
        <v>26167</v>
      </c>
    </row>
    <row r="9" spans="1:17" ht="17.25" customHeight="1">
      <c r="A9" s="142"/>
      <c r="B9" s="102" t="s">
        <v>26</v>
      </c>
      <c r="C9" s="19">
        <f>SUM(C10:C11)</f>
        <v>-913654221</v>
      </c>
      <c r="D9" s="20">
        <f aca="true" t="shared" si="1" ref="D9:P9">SUM(D10:D11)</f>
        <v>57835649</v>
      </c>
      <c r="E9" s="20">
        <f t="shared" si="1"/>
        <v>-348689061</v>
      </c>
      <c r="F9" s="21">
        <f t="shared" si="1"/>
        <v>-622800809</v>
      </c>
      <c r="G9" s="22">
        <f t="shared" si="1"/>
        <v>644823918</v>
      </c>
      <c r="H9" s="20">
        <f t="shared" si="1"/>
        <v>4737754098</v>
      </c>
      <c r="I9" s="20">
        <f t="shared" si="1"/>
        <v>243311490</v>
      </c>
      <c r="J9" s="20">
        <f t="shared" si="1"/>
        <v>0</v>
      </c>
      <c r="K9" s="21">
        <f t="shared" si="1"/>
        <v>0</v>
      </c>
      <c r="L9" s="23">
        <f t="shared" si="1"/>
        <v>4516465717</v>
      </c>
      <c r="M9" s="23">
        <f t="shared" si="1"/>
        <v>-403654102</v>
      </c>
      <c r="N9" s="23">
        <f t="shared" si="1"/>
        <v>4112811615</v>
      </c>
      <c r="O9" s="23">
        <f t="shared" si="1"/>
        <v>-1026454911</v>
      </c>
      <c r="P9" s="23">
        <f t="shared" si="1"/>
        <v>6010923346</v>
      </c>
      <c r="Q9" s="23">
        <f>'第５表退職後期介護除く'!R9</f>
        <v>24394</v>
      </c>
    </row>
    <row r="10" spans="1:17" ht="17.25" customHeight="1">
      <c r="A10" s="142"/>
      <c r="B10" s="103" t="s">
        <v>28</v>
      </c>
      <c r="C10" s="19">
        <f>SUM(C13:C23)+SUM(C28:C30)</f>
        <v>-844975331</v>
      </c>
      <c r="D10" s="20">
        <f aca="true" t="shared" si="2" ref="D10:P10">SUM(D13:D23)+SUM(D28:D30)</f>
        <v>59001308</v>
      </c>
      <c r="E10" s="20">
        <f t="shared" si="2"/>
        <v>-332628587</v>
      </c>
      <c r="F10" s="21">
        <f t="shared" si="2"/>
        <v>-571348052</v>
      </c>
      <c r="G10" s="22">
        <f t="shared" si="2"/>
        <v>563523918</v>
      </c>
      <c r="H10" s="20">
        <f t="shared" si="2"/>
        <v>4588481055</v>
      </c>
      <c r="I10" s="20">
        <f t="shared" si="2"/>
        <v>195566048</v>
      </c>
      <c r="J10" s="20">
        <f t="shared" si="2"/>
        <v>0</v>
      </c>
      <c r="K10" s="21">
        <f t="shared" si="2"/>
        <v>0</v>
      </c>
      <c r="L10" s="23">
        <f t="shared" si="2"/>
        <v>4385090873</v>
      </c>
      <c r="M10" s="23">
        <f t="shared" si="2"/>
        <v>-407775950</v>
      </c>
      <c r="N10" s="23">
        <f t="shared" si="2"/>
        <v>3977314923</v>
      </c>
      <c r="O10" s="23">
        <f t="shared" si="2"/>
        <v>-979124002</v>
      </c>
      <c r="P10" s="23">
        <f t="shared" si="2"/>
        <v>5654338795</v>
      </c>
      <c r="Q10" s="23">
        <f>'第５表退職後期介護除く'!R10</f>
        <v>24206</v>
      </c>
    </row>
    <row r="11" spans="1:17" ht="17.25" customHeight="1">
      <c r="A11" s="142"/>
      <c r="B11" s="103" t="s">
        <v>29</v>
      </c>
      <c r="C11" s="24">
        <f>SUM(C24:C27)</f>
        <v>-68678890</v>
      </c>
      <c r="D11" s="25">
        <f aca="true" t="shared" si="3" ref="D11:P11">SUM(D24:D27)</f>
        <v>-1165659</v>
      </c>
      <c r="E11" s="25">
        <f t="shared" si="3"/>
        <v>-16060474</v>
      </c>
      <c r="F11" s="21">
        <f t="shared" si="3"/>
        <v>-51452757</v>
      </c>
      <c r="G11" s="22">
        <f t="shared" si="3"/>
        <v>81300000</v>
      </c>
      <c r="H11" s="20">
        <f t="shared" si="3"/>
        <v>149273043</v>
      </c>
      <c r="I11" s="20">
        <f t="shared" si="3"/>
        <v>47745442</v>
      </c>
      <c r="J11" s="20">
        <f t="shared" si="3"/>
        <v>0</v>
      </c>
      <c r="K11" s="21">
        <f t="shared" si="3"/>
        <v>0</v>
      </c>
      <c r="L11" s="26">
        <f t="shared" si="3"/>
        <v>131374844</v>
      </c>
      <c r="M11" s="23">
        <f t="shared" si="3"/>
        <v>4121848</v>
      </c>
      <c r="N11" s="26">
        <f t="shared" si="3"/>
        <v>135496692</v>
      </c>
      <c r="O11" s="26">
        <f t="shared" si="3"/>
        <v>-47330909</v>
      </c>
      <c r="P11" s="23">
        <f t="shared" si="3"/>
        <v>356584551</v>
      </c>
      <c r="Q11" s="26">
        <f>'第５表退職後期介護除く'!R11</f>
        <v>27817</v>
      </c>
    </row>
    <row r="12" spans="1:17" ht="17.25" customHeight="1">
      <c r="A12" s="142"/>
      <c r="B12" s="104" t="s">
        <v>27</v>
      </c>
      <c r="C12" s="27">
        <f>C31+C32</f>
        <v>-13512107</v>
      </c>
      <c r="D12" s="28">
        <f aca="true" t="shared" si="4" ref="D12:P12">D31+D32</f>
        <v>0</v>
      </c>
      <c r="E12" s="28">
        <f t="shared" si="4"/>
        <v>-27567660</v>
      </c>
      <c r="F12" s="29">
        <f t="shared" si="4"/>
        <v>14055553</v>
      </c>
      <c r="G12" s="30">
        <f t="shared" si="4"/>
        <v>80000000</v>
      </c>
      <c r="H12" s="31">
        <f t="shared" si="4"/>
        <v>225287443</v>
      </c>
      <c r="I12" s="31">
        <f t="shared" si="4"/>
        <v>3600000</v>
      </c>
      <c r="J12" s="31">
        <f t="shared" si="4"/>
        <v>0</v>
      </c>
      <c r="K12" s="29">
        <f t="shared" si="4"/>
        <v>0</v>
      </c>
      <c r="L12" s="32">
        <f t="shared" si="4"/>
        <v>315742996</v>
      </c>
      <c r="M12" s="33">
        <f t="shared" si="4"/>
        <v>0</v>
      </c>
      <c r="N12" s="32">
        <f t="shared" si="4"/>
        <v>315742996</v>
      </c>
      <c r="O12" s="32">
        <f t="shared" si="4"/>
        <v>14055553</v>
      </c>
      <c r="P12" s="33">
        <f t="shared" si="4"/>
        <v>608116566</v>
      </c>
      <c r="Q12" s="32">
        <f>'第５表退職後期介護除く'!R12</f>
        <v>92828</v>
      </c>
    </row>
    <row r="13" spans="1:17" ht="17.25" customHeight="1">
      <c r="A13" s="13">
        <v>1</v>
      </c>
      <c r="B13" s="101" t="s">
        <v>6</v>
      </c>
      <c r="C13" s="34">
        <f>'第５表退職後期介護除く'!C13</f>
        <v>-301966976</v>
      </c>
      <c r="D13" s="35">
        <f>'第５表退職後期介護除く'!D13</f>
        <v>27228583</v>
      </c>
      <c r="E13" s="35">
        <f>'第５表退職後期介護除く'!F13</f>
        <v>-106502483</v>
      </c>
      <c r="F13" s="16">
        <f>C13-D13-E13</f>
        <v>-222693076</v>
      </c>
      <c r="G13" s="34">
        <f>'第５表退職後期介護除く'!H13</f>
        <v>0</v>
      </c>
      <c r="H13" s="35">
        <f>'第５表退職後期介護除く'!I13</f>
        <v>1951254140</v>
      </c>
      <c r="I13" s="35">
        <f>'第５表退職後期介護除く'!J13</f>
        <v>0</v>
      </c>
      <c r="J13" s="35">
        <f>'第５表退職後期介護除く'!K13</f>
        <v>0</v>
      </c>
      <c r="K13" s="36">
        <f>'第５表退職後期介護除く'!L13</f>
        <v>0</v>
      </c>
      <c r="L13" s="37">
        <f>F13+G13+H13-I13-J13-K13</f>
        <v>1728561064</v>
      </c>
      <c r="M13" s="37">
        <f>'第５表退職後期介護除く'!N13</f>
        <v>-148235013</v>
      </c>
      <c r="N13" s="37">
        <f>L13+M13</f>
        <v>1580326051</v>
      </c>
      <c r="O13" s="37">
        <f>F13+M13</f>
        <v>-370928089</v>
      </c>
      <c r="P13" s="37">
        <f>'第５表退職後期介護除く'!Q13</f>
        <v>0</v>
      </c>
      <c r="Q13" s="37">
        <f>'第５表退職後期介護除く'!R13</f>
        <v>0</v>
      </c>
    </row>
    <row r="14" spans="1:17" ht="17.25" customHeight="1">
      <c r="A14" s="38">
        <v>2</v>
      </c>
      <c r="B14" s="105" t="s">
        <v>7</v>
      </c>
      <c r="C14" s="24">
        <f>'第５表退職後期介護除く'!C14</f>
        <v>-1735719</v>
      </c>
      <c r="D14" s="25">
        <f>'第５表退職後期介護除く'!D14</f>
        <v>15106416</v>
      </c>
      <c r="E14" s="25">
        <f>'第５表退職後期介護除く'!F14</f>
        <v>-67110065</v>
      </c>
      <c r="F14" s="21">
        <f aca="true" t="shared" si="5" ref="F14:F32">C14-D14-E14</f>
        <v>50267930</v>
      </c>
      <c r="G14" s="24">
        <f>'第５表退職後期介護除く'!H14</f>
        <v>237182651</v>
      </c>
      <c r="H14" s="25">
        <f>'第５表退職後期介護除く'!I14</f>
        <v>371140504</v>
      </c>
      <c r="I14" s="25">
        <f>'第５表退職後期介護除く'!J14</f>
        <v>606587</v>
      </c>
      <c r="J14" s="25">
        <f>'第５表退職後期介護除く'!K14</f>
        <v>0</v>
      </c>
      <c r="K14" s="39">
        <f>'第５表退職後期介護除く'!L14</f>
        <v>0</v>
      </c>
      <c r="L14" s="26">
        <f aca="true" t="shared" si="6" ref="L14:L32">F14+G14+H14-I14-J14-K14</f>
        <v>657984498</v>
      </c>
      <c r="M14" s="26">
        <f>'第５表退職後期介護除く'!N14</f>
        <v>-42849405</v>
      </c>
      <c r="N14" s="26">
        <f aca="true" t="shared" si="7" ref="N14:N32">L14+M14</f>
        <v>615135093</v>
      </c>
      <c r="O14" s="26">
        <f aca="true" t="shared" si="8" ref="O14:O32">F14+M14</f>
        <v>7418525</v>
      </c>
      <c r="P14" s="26">
        <f>'第５表退職後期介護除く'!Q14</f>
        <v>469579490</v>
      </c>
      <c r="Q14" s="26">
        <f>'第５表退職後期介護除く'!R14</f>
        <v>17713</v>
      </c>
    </row>
    <row r="15" spans="1:17" ht="17.25" customHeight="1">
      <c r="A15" s="38">
        <v>3</v>
      </c>
      <c r="B15" s="105" t="s">
        <v>8</v>
      </c>
      <c r="C15" s="22">
        <f>'第５表退職後期介護除く'!C15</f>
        <v>26770349</v>
      </c>
      <c r="D15" s="25">
        <f>'第５表退職後期介護除く'!D15</f>
        <v>1329607</v>
      </c>
      <c r="E15" s="25">
        <f>'第５表退職後期介護除く'!F15</f>
        <v>-11435217</v>
      </c>
      <c r="F15" s="21">
        <f t="shared" si="5"/>
        <v>36875959</v>
      </c>
      <c r="G15" s="24">
        <f>'第５表退職後期介護除く'!H15</f>
        <v>0</v>
      </c>
      <c r="H15" s="25">
        <f>'第５表退職後期介護除く'!I15</f>
        <v>589588675</v>
      </c>
      <c r="I15" s="25">
        <f>'第５表退職後期介護除く'!J15</f>
        <v>1884494</v>
      </c>
      <c r="J15" s="25">
        <f>'第５表退職後期介護除く'!K15</f>
        <v>0</v>
      </c>
      <c r="K15" s="39">
        <f>'第５表退職後期介護除く'!L15</f>
        <v>0</v>
      </c>
      <c r="L15" s="23">
        <f t="shared" si="6"/>
        <v>624580140</v>
      </c>
      <c r="M15" s="26">
        <f>'第５表退職後期介護除く'!N15</f>
        <v>-70956166</v>
      </c>
      <c r="N15" s="23">
        <f t="shared" si="7"/>
        <v>553623974</v>
      </c>
      <c r="O15" s="23">
        <f t="shared" si="8"/>
        <v>-34080207</v>
      </c>
      <c r="P15" s="26">
        <f>'第５表退職後期介護除く'!Q15</f>
        <v>466371139</v>
      </c>
      <c r="Q15" s="26">
        <f>'第５表退職後期介護除く'!R15</f>
        <v>27151</v>
      </c>
    </row>
    <row r="16" spans="1:17" ht="17.25" customHeight="1">
      <c r="A16" s="38">
        <v>4</v>
      </c>
      <c r="B16" s="105" t="s">
        <v>9</v>
      </c>
      <c r="C16" s="24">
        <f>'第５表退職後期介護除く'!C16</f>
        <v>14494622</v>
      </c>
      <c r="D16" s="25">
        <f>'第５表退職後期介護除く'!D16</f>
        <v>-317109</v>
      </c>
      <c r="E16" s="25">
        <f>'第５表退職後期介護除く'!F16</f>
        <v>700785</v>
      </c>
      <c r="F16" s="21">
        <f t="shared" si="5"/>
        <v>14110946</v>
      </c>
      <c r="G16" s="24">
        <f>'第５表退職後期介護除く'!H16</f>
        <v>15941600</v>
      </c>
      <c r="H16" s="25">
        <f>'第５表退職後期介護除く'!I16</f>
        <v>299094999</v>
      </c>
      <c r="I16" s="25">
        <f>'第５表退職後期介護除く'!J16</f>
        <v>1598273</v>
      </c>
      <c r="J16" s="25">
        <f>'第５表退職後期介護除く'!K16</f>
        <v>0</v>
      </c>
      <c r="K16" s="39">
        <f>'第５表退職後期介護除く'!L16</f>
        <v>0</v>
      </c>
      <c r="L16" s="26">
        <f t="shared" si="6"/>
        <v>327549272</v>
      </c>
      <c r="M16" s="26">
        <f>'第５表退職後期介護除く'!N16</f>
        <v>-5412677</v>
      </c>
      <c r="N16" s="26">
        <f t="shared" si="7"/>
        <v>322136595</v>
      </c>
      <c r="O16" s="26">
        <f t="shared" si="8"/>
        <v>8698269</v>
      </c>
      <c r="P16" s="26">
        <f>'第５表退職後期介護除く'!Q16</f>
        <v>629566240</v>
      </c>
      <c r="Q16" s="26">
        <f>'第５表退職後期介護除く'!R16</f>
        <v>40807</v>
      </c>
    </row>
    <row r="17" spans="1:17" ht="17.25" customHeight="1">
      <c r="A17" s="40">
        <v>5</v>
      </c>
      <c r="B17" s="106" t="s">
        <v>10</v>
      </c>
      <c r="C17" s="27">
        <f>'第５表退職後期介護除く'!C17</f>
        <v>-113528343</v>
      </c>
      <c r="D17" s="28">
        <f>'第５表退職後期介護除く'!D17</f>
        <v>2985853</v>
      </c>
      <c r="E17" s="28">
        <f>'第５表退職後期介護除く'!F17</f>
        <v>-46525812</v>
      </c>
      <c r="F17" s="29">
        <f t="shared" si="5"/>
        <v>-69988384</v>
      </c>
      <c r="G17" s="27">
        <f>'第５表退職後期介護除く'!H17</f>
        <v>120000000</v>
      </c>
      <c r="H17" s="28">
        <f>'第５表退職後期介護除く'!I17</f>
        <v>44793229</v>
      </c>
      <c r="I17" s="28">
        <f>'第５表退職後期介護除く'!J17</f>
        <v>45022569</v>
      </c>
      <c r="J17" s="28">
        <f>'第５表退職後期介護除く'!K17</f>
        <v>0</v>
      </c>
      <c r="K17" s="41">
        <f>'第５表退職後期介護除く'!L17</f>
        <v>0</v>
      </c>
      <c r="L17" s="32">
        <f t="shared" si="6"/>
        <v>49782276</v>
      </c>
      <c r="M17" s="32">
        <f>'第５表退職後期介護除く'!N17</f>
        <v>-12652884</v>
      </c>
      <c r="N17" s="32">
        <f t="shared" si="7"/>
        <v>37129392</v>
      </c>
      <c r="O17" s="32">
        <f t="shared" si="8"/>
        <v>-82641268</v>
      </c>
      <c r="P17" s="32">
        <f>'第５表退職後期介護除く'!Q17</f>
        <v>909044680</v>
      </c>
      <c r="Q17" s="32">
        <f>'第５表退職後期介護除く'!R17</f>
        <v>51027</v>
      </c>
    </row>
    <row r="18" spans="1:17" ht="17.25" customHeight="1">
      <c r="A18" s="13">
        <v>6</v>
      </c>
      <c r="B18" s="101" t="s">
        <v>11</v>
      </c>
      <c r="C18" s="34">
        <f>'第５表退職後期介護除く'!C18</f>
        <v>61142175</v>
      </c>
      <c r="D18" s="35">
        <f>'第５表退職後期介護除く'!D18</f>
        <v>4176342</v>
      </c>
      <c r="E18" s="35">
        <f>'第５表退職後期介護除く'!F18</f>
        <v>-18597672</v>
      </c>
      <c r="F18" s="16">
        <f t="shared" si="5"/>
        <v>75563505</v>
      </c>
      <c r="G18" s="34">
        <f>'第５表退職後期介護除く'!H18</f>
        <v>0</v>
      </c>
      <c r="H18" s="35">
        <f>'第５表退職後期介護除く'!I18</f>
        <v>246641258</v>
      </c>
      <c r="I18" s="35">
        <f>'第５表退職後期介護除く'!J18</f>
        <v>255069</v>
      </c>
      <c r="J18" s="35">
        <f>'第５表退職後期介護除く'!K18</f>
        <v>0</v>
      </c>
      <c r="K18" s="36">
        <f>'第５表退職後期介護除く'!L18</f>
        <v>0</v>
      </c>
      <c r="L18" s="37">
        <f t="shared" si="6"/>
        <v>321949694</v>
      </c>
      <c r="M18" s="37">
        <f>'第５表退職後期介護除く'!N18</f>
        <v>-42655513</v>
      </c>
      <c r="N18" s="37">
        <f t="shared" si="7"/>
        <v>279294181</v>
      </c>
      <c r="O18" s="37">
        <f t="shared" si="8"/>
        <v>32907992</v>
      </c>
      <c r="P18" s="37">
        <f>'第５表退職後期介護除く'!Q18</f>
        <v>855041069</v>
      </c>
      <c r="Q18" s="37">
        <f>'第５表退職後期介護除く'!R18</f>
        <v>94846</v>
      </c>
    </row>
    <row r="19" spans="1:17" ht="17.25" customHeight="1">
      <c r="A19" s="38">
        <v>7</v>
      </c>
      <c r="B19" s="105" t="s">
        <v>12</v>
      </c>
      <c r="C19" s="24">
        <f>'第５表退職後期介護除く'!C19</f>
        <v>-25740121</v>
      </c>
      <c r="D19" s="25">
        <f>'第５表退職後期介護除く'!D19</f>
        <v>1081876</v>
      </c>
      <c r="E19" s="25">
        <f>'第５表退職後期介護除く'!F19</f>
        <v>-3204606</v>
      </c>
      <c r="F19" s="21">
        <f t="shared" si="5"/>
        <v>-23617391</v>
      </c>
      <c r="G19" s="24">
        <f>'第５表退職後期介護除く'!H19</f>
        <v>0</v>
      </c>
      <c r="H19" s="25">
        <f>'第５表退職後期介護除く'!I19</f>
        <v>79235882</v>
      </c>
      <c r="I19" s="25">
        <f>'第５表退職後期介護除く'!J19</f>
        <v>7272610</v>
      </c>
      <c r="J19" s="25">
        <f>'第５表退職後期介護除く'!K19</f>
        <v>0</v>
      </c>
      <c r="K19" s="39">
        <f>'第５表退職後期介護除く'!L19</f>
        <v>0</v>
      </c>
      <c r="L19" s="26">
        <f t="shared" si="6"/>
        <v>48345881</v>
      </c>
      <c r="M19" s="26">
        <f>'第５表退職後期介護除く'!N19</f>
        <v>16874528</v>
      </c>
      <c r="N19" s="26">
        <f t="shared" si="7"/>
        <v>65220409</v>
      </c>
      <c r="O19" s="26">
        <f t="shared" si="8"/>
        <v>-6742863</v>
      </c>
      <c r="P19" s="26">
        <f>'第５表退職後期介護除く'!Q19</f>
        <v>336817441</v>
      </c>
      <c r="Q19" s="26">
        <f>'第５表退職後期介護除く'!R19</f>
        <v>86652</v>
      </c>
    </row>
    <row r="20" spans="1:17" ht="17.25" customHeight="1">
      <c r="A20" s="38">
        <v>8</v>
      </c>
      <c r="B20" s="105" t="s">
        <v>13</v>
      </c>
      <c r="C20" s="24">
        <f>'第５表退職後期介護除く'!C20</f>
        <v>-33728249</v>
      </c>
      <c r="D20" s="25">
        <f>'第５表退職後期介護除く'!D20</f>
        <v>843263</v>
      </c>
      <c r="E20" s="25">
        <f>'第５表退職後期介護除く'!F20</f>
        <v>-28664335</v>
      </c>
      <c r="F20" s="21">
        <f t="shared" si="5"/>
        <v>-5907177</v>
      </c>
      <c r="G20" s="24">
        <f>'第５表退職後期介護除く'!H20</f>
        <v>0</v>
      </c>
      <c r="H20" s="25">
        <f>'第５表退職後期介護除く'!I20</f>
        <v>106669774</v>
      </c>
      <c r="I20" s="25">
        <f>'第５表退職後期介護除く'!J20</f>
        <v>1650573</v>
      </c>
      <c r="J20" s="25">
        <f>'第５表退職後期介護除く'!K20</f>
        <v>0</v>
      </c>
      <c r="K20" s="39">
        <f>'第５表退職後期介護除く'!L20</f>
        <v>0</v>
      </c>
      <c r="L20" s="26">
        <f t="shared" si="6"/>
        <v>99112024</v>
      </c>
      <c r="M20" s="26">
        <f>'第５表退職後期介護除く'!N20</f>
        <v>-3509742</v>
      </c>
      <c r="N20" s="26">
        <f t="shared" si="7"/>
        <v>95602282</v>
      </c>
      <c r="O20" s="26">
        <f t="shared" si="8"/>
        <v>-9416919</v>
      </c>
      <c r="P20" s="26">
        <f>'第５表退職後期介護除く'!Q20</f>
        <v>393262688</v>
      </c>
      <c r="Q20" s="26">
        <f>'第５表退職後期介護除く'!R20</f>
        <v>66531</v>
      </c>
    </row>
    <row r="21" spans="1:17" ht="17.25" customHeight="1">
      <c r="A21" s="38">
        <v>9</v>
      </c>
      <c r="B21" s="105" t="s">
        <v>14</v>
      </c>
      <c r="C21" s="24">
        <f>'第５表退職後期介護除く'!C21</f>
        <v>-74598785</v>
      </c>
      <c r="D21" s="25">
        <f>'第５表退職後期介護除く'!D21</f>
        <v>496397</v>
      </c>
      <c r="E21" s="25">
        <f>'第５表退職後期介護除く'!F21</f>
        <v>-5411079</v>
      </c>
      <c r="F21" s="21">
        <f t="shared" si="5"/>
        <v>-69684103</v>
      </c>
      <c r="G21" s="24">
        <f>'第５表退職後期介護除く'!H21</f>
        <v>56223667</v>
      </c>
      <c r="H21" s="25">
        <f>'第５表退職後期介護除く'!I21</f>
        <v>71198730</v>
      </c>
      <c r="I21" s="25">
        <f>'第５表退職後期介護除く'!J21</f>
        <v>52823612</v>
      </c>
      <c r="J21" s="25">
        <f>'第５表退職後期介護除く'!K21</f>
        <v>0</v>
      </c>
      <c r="K21" s="39">
        <f>'第５表退職後期介護除く'!L21</f>
        <v>0</v>
      </c>
      <c r="L21" s="26">
        <f t="shared" si="6"/>
        <v>4914682</v>
      </c>
      <c r="M21" s="26">
        <f>'第５表退職後期介護除く'!N21</f>
        <v>-1735881</v>
      </c>
      <c r="N21" s="26">
        <f t="shared" si="7"/>
        <v>3178801</v>
      </c>
      <c r="O21" s="26">
        <f t="shared" si="8"/>
        <v>-71419984</v>
      </c>
      <c r="P21" s="26">
        <f>'第５表退職後期介護除く'!Q21</f>
        <v>200073977</v>
      </c>
      <c r="Q21" s="26">
        <f>'第５表退職後期介護除く'!R21</f>
        <v>36397</v>
      </c>
    </row>
    <row r="22" spans="1:17" ht="17.25" customHeight="1">
      <c r="A22" s="40">
        <v>10</v>
      </c>
      <c r="B22" s="106" t="s">
        <v>15</v>
      </c>
      <c r="C22" s="27">
        <f>'第５表退職後期介護除く'!C22</f>
        <v>1274357</v>
      </c>
      <c r="D22" s="28">
        <f>'第５表退職後期介護除く'!D22</f>
        <v>52605</v>
      </c>
      <c r="E22" s="28">
        <f>'第５表退職後期介護除く'!F22</f>
        <v>-9467487</v>
      </c>
      <c r="F22" s="29">
        <f t="shared" si="5"/>
        <v>10689239</v>
      </c>
      <c r="G22" s="27">
        <f>'第５表退職後期介護除く'!H22</f>
        <v>0</v>
      </c>
      <c r="H22" s="28">
        <f>'第５表退職後期介護除く'!I22</f>
        <v>89365217</v>
      </c>
      <c r="I22" s="28">
        <f>'第５表退職後期介護除く'!J22</f>
        <v>20088391</v>
      </c>
      <c r="J22" s="28">
        <f>'第５表退職後期介護除く'!K22</f>
        <v>0</v>
      </c>
      <c r="K22" s="41">
        <f>'第５表退職後期介護除く'!L22</f>
        <v>0</v>
      </c>
      <c r="L22" s="32">
        <f t="shared" si="6"/>
        <v>79966065</v>
      </c>
      <c r="M22" s="32">
        <f>'第５表退職後期介護除く'!N22</f>
        <v>-30575009</v>
      </c>
      <c r="N22" s="32">
        <f t="shared" si="7"/>
        <v>49391056</v>
      </c>
      <c r="O22" s="32">
        <f t="shared" si="8"/>
        <v>-19885770</v>
      </c>
      <c r="P22" s="32">
        <f>'第５表退職後期介護除く'!Q22</f>
        <v>165505795</v>
      </c>
      <c r="Q22" s="32">
        <f>'第５表退職後期介護除く'!R22</f>
        <v>23858</v>
      </c>
    </row>
    <row r="23" spans="1:17" ht="17.25" customHeight="1">
      <c r="A23" s="13">
        <v>11</v>
      </c>
      <c r="B23" s="101" t="s">
        <v>16</v>
      </c>
      <c r="C23" s="34">
        <f>'第５表退職後期介護除く'!C23</f>
        <v>-138706511</v>
      </c>
      <c r="D23" s="35">
        <f>'第５表退職後期介護除く'!D23</f>
        <v>1642282</v>
      </c>
      <c r="E23" s="35">
        <f>'第５表退職後期介護除く'!F23</f>
        <v>-14251613</v>
      </c>
      <c r="F23" s="16">
        <f t="shared" si="5"/>
        <v>-126097180</v>
      </c>
      <c r="G23" s="34">
        <f>'第５表退職後期介護除く'!H23</f>
        <v>45000000</v>
      </c>
      <c r="H23" s="35">
        <f>'第５表退職後期介護除く'!I23</f>
        <v>129779269</v>
      </c>
      <c r="I23" s="35">
        <f>'第５表退職後期介護除く'!J23</f>
        <v>357599</v>
      </c>
      <c r="J23" s="35">
        <f>'第５表退職後期介護除く'!K23</f>
        <v>0</v>
      </c>
      <c r="K23" s="36">
        <f>'第５表退職後期介護除く'!L23</f>
        <v>0</v>
      </c>
      <c r="L23" s="37">
        <f t="shared" si="6"/>
        <v>48324490</v>
      </c>
      <c r="M23" s="37">
        <f>'第５表退職後期介護除く'!N23</f>
        <v>5078802</v>
      </c>
      <c r="N23" s="37">
        <f t="shared" si="7"/>
        <v>53403292</v>
      </c>
      <c r="O23" s="37">
        <f t="shared" si="8"/>
        <v>-121018378</v>
      </c>
      <c r="P23" s="37">
        <f>'第５表退職後期介護除く'!Q23</f>
        <v>1200984</v>
      </c>
      <c r="Q23" s="37">
        <f>'第５表退職後期介護除く'!R23</f>
        <v>97</v>
      </c>
    </row>
    <row r="24" spans="1:17" ht="17.25" customHeight="1">
      <c r="A24" s="38">
        <v>16</v>
      </c>
      <c r="B24" s="105" t="s">
        <v>17</v>
      </c>
      <c r="C24" s="24">
        <f>'第５表退職後期介護除く'!C24</f>
        <v>-18207643</v>
      </c>
      <c r="D24" s="25">
        <f>'第５表退職後期介護除く'!D24</f>
        <v>0</v>
      </c>
      <c r="E24" s="25">
        <f>'第５表退職後期介護除く'!F24</f>
        <v>-3685473</v>
      </c>
      <c r="F24" s="21">
        <f t="shared" si="5"/>
        <v>-14522170</v>
      </c>
      <c r="G24" s="24">
        <f>'第５表退職後期介護除く'!H24</f>
        <v>6300000</v>
      </c>
      <c r="H24" s="25">
        <f>'第５表退職後期介護除く'!I24</f>
        <v>13578453</v>
      </c>
      <c r="I24" s="25">
        <f>'第５表退職後期介護除く'!J24</f>
        <v>48558</v>
      </c>
      <c r="J24" s="25">
        <f>'第５表退職後期介護除く'!K24</f>
        <v>0</v>
      </c>
      <c r="K24" s="39">
        <f>'第５表退職後期介護除く'!L24</f>
        <v>0</v>
      </c>
      <c r="L24" s="26">
        <f t="shared" si="6"/>
        <v>5307725</v>
      </c>
      <c r="M24" s="26">
        <f>'第５表退職後期介護除く'!N24</f>
        <v>1722999</v>
      </c>
      <c r="N24" s="26">
        <f t="shared" si="7"/>
        <v>7030724</v>
      </c>
      <c r="O24" s="26">
        <f t="shared" si="8"/>
        <v>-12799171</v>
      </c>
      <c r="P24" s="26">
        <f>'第５表退職後期介護除く'!Q24</f>
        <v>74679926</v>
      </c>
      <c r="Q24" s="26">
        <f>'第５表退職後期介護除く'!R24</f>
        <v>114540</v>
      </c>
    </row>
    <row r="25" spans="1:17" ht="17.25" customHeight="1">
      <c r="A25" s="38">
        <v>20</v>
      </c>
      <c r="B25" s="105" t="s">
        <v>18</v>
      </c>
      <c r="C25" s="24">
        <f>'第５表退職後期介護除く'!C25</f>
        <v>-75744844</v>
      </c>
      <c r="D25" s="25">
        <f>'第５表退職後期介護除く'!D25</f>
        <v>623067</v>
      </c>
      <c r="E25" s="25">
        <f>'第５表退職後期介護除く'!F25</f>
        <v>-4845902</v>
      </c>
      <c r="F25" s="21">
        <f t="shared" si="5"/>
        <v>-71522009</v>
      </c>
      <c r="G25" s="24">
        <f>'第５表退職後期介護除く'!H25</f>
        <v>75000000</v>
      </c>
      <c r="H25" s="25">
        <f>'第５表退職後期介護除く'!I25</f>
        <v>30000000</v>
      </c>
      <c r="I25" s="25">
        <f>'第５表退職後期介護除く'!J25</f>
        <v>76527</v>
      </c>
      <c r="J25" s="25">
        <f>'第５表退職後期介護除く'!K25</f>
        <v>0</v>
      </c>
      <c r="K25" s="39">
        <f>'第５表退職後期介護除く'!L25</f>
        <v>0</v>
      </c>
      <c r="L25" s="26">
        <f t="shared" si="6"/>
        <v>33401464</v>
      </c>
      <c r="M25" s="26">
        <f>'第５表退職後期介護除く'!N25</f>
        <v>7548260</v>
      </c>
      <c r="N25" s="26">
        <f t="shared" si="7"/>
        <v>40949724</v>
      </c>
      <c r="O25" s="26">
        <f t="shared" si="8"/>
        <v>-63973749</v>
      </c>
      <c r="P25" s="26">
        <f>'第５表退職後期介護除く'!Q25</f>
        <v>126298230</v>
      </c>
      <c r="Q25" s="26">
        <f>'第５表退職後期介護除く'!R25</f>
        <v>22251</v>
      </c>
    </row>
    <row r="26" spans="1:17" ht="17.25" customHeight="1">
      <c r="A26" s="38">
        <v>46</v>
      </c>
      <c r="B26" s="105" t="s">
        <v>19</v>
      </c>
      <c r="C26" s="24">
        <f>'第５表退職後期介護除く'!C26</f>
        <v>-27501172</v>
      </c>
      <c r="D26" s="25">
        <f>'第５表退職後期介護除く'!D26</f>
        <v>-2012990</v>
      </c>
      <c r="E26" s="25">
        <f>'第５表退職後期介護除く'!F26</f>
        <v>-449197</v>
      </c>
      <c r="F26" s="21">
        <f t="shared" si="5"/>
        <v>-25038985</v>
      </c>
      <c r="G26" s="24">
        <f>'第５表退職後期介護除く'!H26</f>
        <v>0</v>
      </c>
      <c r="H26" s="25">
        <f>'第５表退職後期介護除く'!I26</f>
        <v>77721944</v>
      </c>
      <c r="I26" s="25">
        <f>'第５表退職後期介護除く'!J26</f>
        <v>8000</v>
      </c>
      <c r="J26" s="25">
        <f>'第５表退職後期介護除く'!K26</f>
        <v>0</v>
      </c>
      <c r="K26" s="39">
        <f>'第５表退職後期介護除く'!L26</f>
        <v>0</v>
      </c>
      <c r="L26" s="26">
        <f t="shared" si="6"/>
        <v>52674959</v>
      </c>
      <c r="M26" s="26">
        <f>'第５表退職後期介護除く'!N26</f>
        <v>3661687</v>
      </c>
      <c r="N26" s="26">
        <f t="shared" si="7"/>
        <v>56336646</v>
      </c>
      <c r="O26" s="26">
        <f t="shared" si="8"/>
        <v>-21377298</v>
      </c>
      <c r="P26" s="26">
        <f>'第５表退職後期介護除く'!Q26</f>
        <v>21134534</v>
      </c>
      <c r="Q26" s="26">
        <f>'第５表退職後期介護除く'!R26</f>
        <v>8036</v>
      </c>
    </row>
    <row r="27" spans="1:17" ht="17.25" customHeight="1">
      <c r="A27" s="40">
        <v>47</v>
      </c>
      <c r="B27" s="106" t="s">
        <v>20</v>
      </c>
      <c r="C27" s="27">
        <f>'第５表退職後期介護除く'!C27</f>
        <v>52774769</v>
      </c>
      <c r="D27" s="28">
        <f>'第５表退職後期介護除く'!D27</f>
        <v>224264</v>
      </c>
      <c r="E27" s="28">
        <f>'第５表退職後期介護除く'!F27</f>
        <v>-7079902</v>
      </c>
      <c r="F27" s="29">
        <f t="shared" si="5"/>
        <v>59630407</v>
      </c>
      <c r="G27" s="27">
        <f>'第５表退職後期介護除く'!H27</f>
        <v>0</v>
      </c>
      <c r="H27" s="28">
        <f>'第５表退職後期介護除く'!I27</f>
        <v>27972646</v>
      </c>
      <c r="I27" s="28">
        <f>'第５表退職後期介護除く'!J27</f>
        <v>47612357</v>
      </c>
      <c r="J27" s="28">
        <f>'第５表退職後期介護除く'!K27</f>
        <v>0</v>
      </c>
      <c r="K27" s="41">
        <f>'第５表退職後期介護除く'!L27</f>
        <v>0</v>
      </c>
      <c r="L27" s="32">
        <f t="shared" si="6"/>
        <v>39990696</v>
      </c>
      <c r="M27" s="32">
        <f>'第５表退職後期介護除く'!N27</f>
        <v>-8811098</v>
      </c>
      <c r="N27" s="32">
        <f t="shared" si="7"/>
        <v>31179598</v>
      </c>
      <c r="O27" s="32">
        <f t="shared" si="8"/>
        <v>50819309</v>
      </c>
      <c r="P27" s="32">
        <f>'第５表退職後期介護除く'!Q27</f>
        <v>134471861</v>
      </c>
      <c r="Q27" s="32">
        <f>'第５表退職後期介護除く'!R27</f>
        <v>34828</v>
      </c>
    </row>
    <row r="28" spans="1:17" ht="17.25" customHeight="1">
      <c r="A28" s="13">
        <v>101</v>
      </c>
      <c r="B28" s="101" t="s">
        <v>21</v>
      </c>
      <c r="C28" s="34">
        <f>'第５表退職後期介護除く'!C28</f>
        <v>-211980235</v>
      </c>
      <c r="D28" s="35">
        <f>'第５表退職後期介護除く'!D28</f>
        <v>2673895</v>
      </c>
      <c r="E28" s="35">
        <f>'第５表退職後期介護除く'!F28</f>
        <v>2278724</v>
      </c>
      <c r="F28" s="16">
        <f t="shared" si="5"/>
        <v>-216932854</v>
      </c>
      <c r="G28" s="34">
        <f>'第５表退職後期介護除く'!H28</f>
        <v>0</v>
      </c>
      <c r="H28" s="35">
        <f>'第５表退職後期介護除く'!I28</f>
        <v>482549932</v>
      </c>
      <c r="I28" s="35">
        <f>'第５表退職後期介護除く'!J28</f>
        <v>39306614</v>
      </c>
      <c r="J28" s="35">
        <f>'第５表退職後期介護除く'!K28</f>
        <v>0</v>
      </c>
      <c r="K28" s="36">
        <f>'第５表退職後期介護除く'!L28</f>
        <v>0</v>
      </c>
      <c r="L28" s="37">
        <f t="shared" si="6"/>
        <v>226310464</v>
      </c>
      <c r="M28" s="37">
        <f>'第５表退職後期介護除く'!N28</f>
        <v>-35476564</v>
      </c>
      <c r="N28" s="37">
        <f t="shared" si="7"/>
        <v>190833900</v>
      </c>
      <c r="O28" s="37">
        <f t="shared" si="8"/>
        <v>-252409418</v>
      </c>
      <c r="P28" s="37">
        <f>'第５表退職後期介護除く'!Q28</f>
        <v>495751415</v>
      </c>
      <c r="Q28" s="37">
        <f>'第５表退職後期介護除く'!R28</f>
        <v>59621</v>
      </c>
    </row>
    <row r="29" spans="1:17" ht="17.25" customHeight="1">
      <c r="A29" s="38">
        <v>102</v>
      </c>
      <c r="B29" s="105" t="s">
        <v>22</v>
      </c>
      <c r="C29" s="24">
        <f>'第５表退職後期介護除く'!C29</f>
        <v>-65082264</v>
      </c>
      <c r="D29" s="25">
        <f>'第５表退職後期介護除く'!D29</f>
        <v>443065</v>
      </c>
      <c r="E29" s="25">
        <f>'第５表退職後期介護除く'!F29</f>
        <v>-16806773</v>
      </c>
      <c r="F29" s="21">
        <f t="shared" si="5"/>
        <v>-48718556</v>
      </c>
      <c r="G29" s="24">
        <f>'第５表退職後期介護除く'!H29</f>
        <v>89176000</v>
      </c>
      <c r="H29" s="25">
        <f>'第５表退職後期介護除く'!I29</f>
        <v>42574949</v>
      </c>
      <c r="I29" s="25">
        <f>'第５表退職後期介護除く'!J29</f>
        <v>21290657</v>
      </c>
      <c r="J29" s="25">
        <f>'第５表退職後期介護除く'!K29</f>
        <v>0</v>
      </c>
      <c r="K29" s="39">
        <f>'第５表退職後期介護除く'!L29</f>
        <v>0</v>
      </c>
      <c r="L29" s="26">
        <f t="shared" si="6"/>
        <v>61741736</v>
      </c>
      <c r="M29" s="26">
        <f>'第５表退職後期介護除く'!N29</f>
        <v>-33382665</v>
      </c>
      <c r="N29" s="26">
        <f t="shared" si="7"/>
        <v>28359071</v>
      </c>
      <c r="O29" s="26">
        <f t="shared" si="8"/>
        <v>-82101221</v>
      </c>
      <c r="P29" s="26">
        <f>'第５表退職後期介護除く'!Q29</f>
        <v>369629305</v>
      </c>
      <c r="Q29" s="26">
        <f>'第５表退職後期介護除く'!R29</f>
        <v>50215</v>
      </c>
    </row>
    <row r="30" spans="1:17" ht="17.25" customHeight="1">
      <c r="A30" s="40">
        <v>103</v>
      </c>
      <c r="B30" s="106" t="s">
        <v>23</v>
      </c>
      <c r="C30" s="27">
        <f>'第５表退職後期介護除く'!C30</f>
        <v>18410369</v>
      </c>
      <c r="D30" s="28">
        <f>'第５表退職後期介護除く'!D30</f>
        <v>1258233</v>
      </c>
      <c r="E30" s="28">
        <f>'第５表退職後期介護除く'!F30</f>
        <v>-7630954</v>
      </c>
      <c r="F30" s="29">
        <f t="shared" si="5"/>
        <v>24783090</v>
      </c>
      <c r="G30" s="27">
        <f>'第５表退職後期介護除く'!H30</f>
        <v>0</v>
      </c>
      <c r="H30" s="28">
        <f>'第５表退職後期介護除く'!I30</f>
        <v>84594497</v>
      </c>
      <c r="I30" s="28">
        <f>'第５表退職後期介護除く'!J30</f>
        <v>3409000</v>
      </c>
      <c r="J30" s="28">
        <f>'第５表退職後期介護除く'!K30</f>
        <v>0</v>
      </c>
      <c r="K30" s="41">
        <f>'第５表退職後期介護除く'!L30</f>
        <v>0</v>
      </c>
      <c r="L30" s="32">
        <f t="shared" si="6"/>
        <v>105968587</v>
      </c>
      <c r="M30" s="32">
        <f>'第５表退職後期介護除く'!N30</f>
        <v>-2287761</v>
      </c>
      <c r="N30" s="32">
        <f t="shared" si="7"/>
        <v>103680826</v>
      </c>
      <c r="O30" s="32">
        <f t="shared" si="8"/>
        <v>22495329</v>
      </c>
      <c r="P30" s="32">
        <f>'第５表退職後期介護除く'!Q30</f>
        <v>362494572</v>
      </c>
      <c r="Q30" s="32">
        <f>'第５表退職後期介護除く'!R30</f>
        <v>51615</v>
      </c>
    </row>
    <row r="31" spans="1:17" ht="17.25" customHeight="1">
      <c r="A31" s="42">
        <v>301</v>
      </c>
      <c r="B31" s="107" t="s">
        <v>24</v>
      </c>
      <c r="C31" s="43">
        <f>'第５表退職後期介護除く'!C31</f>
        <v>22594824</v>
      </c>
      <c r="D31" s="44">
        <f>'第５表退職後期介護除く'!D31</f>
        <v>0</v>
      </c>
      <c r="E31" s="44">
        <f>'第５表退職後期介護除く'!F31</f>
        <v>-2683602</v>
      </c>
      <c r="F31" s="16">
        <f t="shared" si="5"/>
        <v>25278426</v>
      </c>
      <c r="G31" s="43">
        <f>'第５表退職後期介護除く'!H31</f>
        <v>0</v>
      </c>
      <c r="H31" s="44">
        <f>'第５表退職後期介護除く'!I31</f>
        <v>176515634</v>
      </c>
      <c r="I31" s="44">
        <f>'第５表退職後期介護除く'!J31</f>
        <v>0</v>
      </c>
      <c r="J31" s="44">
        <f>'第５表退職後期介護除く'!K31</f>
        <v>0</v>
      </c>
      <c r="K31" s="45">
        <f>'第５表退職後期介護除く'!L31</f>
        <v>0</v>
      </c>
      <c r="L31" s="46">
        <f t="shared" si="6"/>
        <v>201794060</v>
      </c>
      <c r="M31" s="46">
        <f>'第５表退職後期介護除く'!N31</f>
        <v>0</v>
      </c>
      <c r="N31" s="46">
        <f t="shared" si="7"/>
        <v>201794060</v>
      </c>
      <c r="O31" s="46">
        <f t="shared" si="8"/>
        <v>25278426</v>
      </c>
      <c r="P31" s="46">
        <f>'第５表退職後期介護除く'!Q31</f>
        <v>200689746</v>
      </c>
      <c r="Q31" s="46">
        <f>'第５表退職後期介護除く'!R31</f>
        <v>66016</v>
      </c>
    </row>
    <row r="32" spans="1:17" ht="17.25" customHeight="1">
      <c r="A32" s="40">
        <v>302</v>
      </c>
      <c r="B32" s="106" t="s">
        <v>25</v>
      </c>
      <c r="C32" s="27">
        <f>'第５表退職後期介護除く'!C32</f>
        <v>-36106931</v>
      </c>
      <c r="D32" s="28">
        <f>'第５表退職後期介護除く'!D32</f>
        <v>0</v>
      </c>
      <c r="E32" s="28">
        <f>'第５表退職後期介護除く'!F32</f>
        <v>-24884058</v>
      </c>
      <c r="F32" s="29">
        <f t="shared" si="5"/>
        <v>-11222873</v>
      </c>
      <c r="G32" s="27">
        <f>'第５表退職後期介護除く'!H32</f>
        <v>80000000</v>
      </c>
      <c r="H32" s="28">
        <f>'第５表退職後期介護除く'!I32</f>
        <v>48771809</v>
      </c>
      <c r="I32" s="28">
        <f>'第５表退職後期介護除く'!J32</f>
        <v>3600000</v>
      </c>
      <c r="J32" s="28">
        <f>'第５表退職後期介護除く'!K32</f>
        <v>0</v>
      </c>
      <c r="K32" s="41">
        <f>'第５表退職後期介護除く'!L32</f>
        <v>0</v>
      </c>
      <c r="L32" s="32">
        <f t="shared" si="6"/>
        <v>113948936</v>
      </c>
      <c r="M32" s="32">
        <f>'第５表退職後期介護除く'!N32</f>
        <v>0</v>
      </c>
      <c r="N32" s="32">
        <f t="shared" si="7"/>
        <v>113948936</v>
      </c>
      <c r="O32" s="32">
        <f t="shared" si="8"/>
        <v>-11222873</v>
      </c>
      <c r="P32" s="32">
        <f>'第５表退職後期介護除く'!Q32</f>
        <v>407426820</v>
      </c>
      <c r="Q32" s="32">
        <f>'第５表退職後期介護除く'!R32</f>
        <v>116043</v>
      </c>
    </row>
    <row r="33" s="1" customFormat="1" ht="12">
      <c r="C33" s="5" t="s">
        <v>143</v>
      </c>
    </row>
    <row r="34" s="1" customFormat="1" ht="12">
      <c r="C34" s="5" t="s">
        <v>144</v>
      </c>
    </row>
    <row r="35" spans="3:17" s="1" customFormat="1" ht="13.5">
      <c r="C35" s="5" t="s">
        <v>48</v>
      </c>
      <c r="J35" s="47"/>
      <c r="K35" s="47"/>
      <c r="L35" s="47"/>
      <c r="M35" s="47"/>
      <c r="O35" s="47"/>
      <c r="Q35" s="48" t="s">
        <v>134</v>
      </c>
    </row>
    <row r="36" s="1" customFormat="1" ht="12"/>
    <row r="38" spans="3:16" s="49" customFormat="1" ht="1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/>
  <mergeCells count="19">
    <mergeCell ref="A8:A12"/>
    <mergeCell ref="P4:P7"/>
    <mergeCell ref="Q4:Q7"/>
    <mergeCell ref="C5:C6"/>
    <mergeCell ref="D5:D6"/>
    <mergeCell ref="E5:E6"/>
    <mergeCell ref="L6:L7"/>
    <mergeCell ref="J4:J6"/>
    <mergeCell ref="K4:K6"/>
    <mergeCell ref="L4:L5"/>
    <mergeCell ref="M4:M6"/>
    <mergeCell ref="N4:N6"/>
    <mergeCell ref="O4:O6"/>
    <mergeCell ref="A4:A7"/>
    <mergeCell ref="B4:B7"/>
    <mergeCell ref="C4:F4"/>
    <mergeCell ref="G4:G6"/>
    <mergeCell ref="H4:H6"/>
    <mergeCell ref="I4:I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9"/>
  <sheetViews>
    <sheetView zoomScale="110" zoomScaleNormal="110" zoomScalePageLayoutView="0" workbookViewId="0" topLeftCell="A1">
      <pane xSplit="2" ySplit="12" topLeftCell="C25" activePane="bottomRight" state="frozen"/>
      <selection pane="topLeft" activeCell="I47" sqref="I47"/>
      <selection pane="topRight" activeCell="I47" sqref="I47"/>
      <selection pane="bottomLeft" activeCell="I47" sqref="I47"/>
      <selection pane="bottomRight" activeCell="I47" sqref="I47"/>
    </sheetView>
  </sheetViews>
  <sheetFormatPr defaultColWidth="9.140625" defaultRowHeight="15"/>
  <cols>
    <col min="1" max="1" width="4.421875" style="4" customWidth="1"/>
    <col min="2" max="2" width="11.00390625" style="4" customWidth="1"/>
    <col min="3" max="3" width="8.7109375" style="4" customWidth="1"/>
    <col min="4" max="4" width="8.140625" style="4" customWidth="1"/>
    <col min="5" max="5" width="8.7109375" style="4" customWidth="1"/>
    <col min="6" max="6" width="9.00390625" style="4" customWidth="1"/>
    <col min="7" max="7" width="9.421875" style="4" customWidth="1"/>
    <col min="8" max="8" width="8.421875" style="4" customWidth="1"/>
    <col min="9" max="9" width="7.421875" style="4" customWidth="1"/>
    <col min="10" max="10" width="5.57421875" style="4" customWidth="1"/>
    <col min="11" max="11" width="9.57421875" style="4" customWidth="1"/>
    <col min="12" max="12" width="9.00390625" style="4" customWidth="1"/>
    <col min="13" max="13" width="9.421875" style="4" customWidth="1"/>
    <col min="14" max="14" width="9.7109375" style="4" customWidth="1"/>
    <col min="15" max="15" width="9.421875" style="4" customWidth="1"/>
    <col min="16" max="16" width="6.00390625" style="4" customWidth="1"/>
    <col min="17" max="16384" width="9.00390625" style="4" customWidth="1"/>
  </cols>
  <sheetData>
    <row r="1" s="1" customFormat="1" ht="12">
      <c r="C1" s="5" t="str">
        <f>'第５表退職介護除く'!C1</f>
        <v>令和元年度国民健康保険事業状況（大分県）</v>
      </c>
    </row>
    <row r="2" s="1" customFormat="1" ht="13.5">
      <c r="D2" s="6" t="s">
        <v>91</v>
      </c>
    </row>
    <row r="3" spans="14:16" s="1" customFormat="1" ht="12">
      <c r="N3" s="7"/>
      <c r="P3" s="7" t="s">
        <v>47</v>
      </c>
    </row>
    <row r="4" spans="1:16" s="8" customFormat="1" ht="15" customHeight="1">
      <c r="A4" s="128" t="s">
        <v>31</v>
      </c>
      <c r="B4" s="130" t="s">
        <v>1</v>
      </c>
      <c r="C4" s="133" t="s">
        <v>49</v>
      </c>
      <c r="D4" s="134"/>
      <c r="E4" s="135"/>
      <c r="F4" s="136" t="s">
        <v>37</v>
      </c>
      <c r="G4" s="139" t="s">
        <v>38</v>
      </c>
      <c r="H4" s="139" t="s">
        <v>39</v>
      </c>
      <c r="I4" s="152" t="s">
        <v>40</v>
      </c>
      <c r="J4" s="155" t="s">
        <v>41</v>
      </c>
      <c r="K4" s="158" t="s">
        <v>42</v>
      </c>
      <c r="L4" s="120" t="s">
        <v>43</v>
      </c>
      <c r="M4" s="123" t="s">
        <v>44</v>
      </c>
      <c r="N4" s="126" t="s">
        <v>45</v>
      </c>
      <c r="O4" s="123" t="s">
        <v>46</v>
      </c>
      <c r="P4" s="126" t="s">
        <v>98</v>
      </c>
    </row>
    <row r="5" spans="1:16" s="10" customFormat="1" ht="15" customHeight="1">
      <c r="A5" s="129"/>
      <c r="B5" s="131"/>
      <c r="C5" s="137" t="s">
        <v>32</v>
      </c>
      <c r="D5" s="140" t="s">
        <v>51</v>
      </c>
      <c r="E5" s="160" t="s">
        <v>53</v>
      </c>
      <c r="F5" s="137"/>
      <c r="G5" s="140"/>
      <c r="H5" s="140"/>
      <c r="I5" s="153"/>
      <c r="J5" s="156"/>
      <c r="K5" s="159"/>
      <c r="L5" s="121"/>
      <c r="M5" s="124"/>
      <c r="N5" s="127"/>
      <c r="O5" s="143"/>
      <c r="P5" s="146"/>
    </row>
    <row r="6" spans="1:16" s="10" customFormat="1" ht="15" customHeight="1">
      <c r="A6" s="129"/>
      <c r="B6" s="131"/>
      <c r="C6" s="148"/>
      <c r="D6" s="149"/>
      <c r="E6" s="161"/>
      <c r="F6" s="138"/>
      <c r="G6" s="141"/>
      <c r="H6" s="141"/>
      <c r="I6" s="154"/>
      <c r="J6" s="157"/>
      <c r="K6" s="162" t="s">
        <v>95</v>
      </c>
      <c r="L6" s="122"/>
      <c r="M6" s="125"/>
      <c r="N6" s="122"/>
      <c r="O6" s="144"/>
      <c r="P6" s="146"/>
    </row>
    <row r="7" spans="1:16" s="10" customFormat="1" ht="15" customHeight="1">
      <c r="A7" s="129"/>
      <c r="B7" s="132"/>
      <c r="C7" s="110" t="s">
        <v>34</v>
      </c>
      <c r="D7" s="111" t="s">
        <v>35</v>
      </c>
      <c r="E7" s="118" t="s">
        <v>92</v>
      </c>
      <c r="F7" s="112" t="s">
        <v>93</v>
      </c>
      <c r="G7" s="113" t="s">
        <v>83</v>
      </c>
      <c r="H7" s="113" t="s">
        <v>54</v>
      </c>
      <c r="I7" s="114" t="s">
        <v>55</v>
      </c>
      <c r="J7" s="115" t="s">
        <v>94</v>
      </c>
      <c r="K7" s="163"/>
      <c r="L7" s="116" t="s">
        <v>58</v>
      </c>
      <c r="M7" s="117" t="s">
        <v>96</v>
      </c>
      <c r="N7" s="116" t="s">
        <v>97</v>
      </c>
      <c r="O7" s="145"/>
      <c r="P7" s="147"/>
    </row>
    <row r="8" spans="1:16" ht="17.25" customHeight="1">
      <c r="A8" s="142"/>
      <c r="B8" s="101" t="s">
        <v>30</v>
      </c>
      <c r="C8" s="14">
        <f>C9+C12</f>
        <v>-927166328</v>
      </c>
      <c r="D8" s="15">
        <f aca="true" t="shared" si="0" ref="D8:O8">D9+D12</f>
        <v>57835649</v>
      </c>
      <c r="E8" s="16">
        <f t="shared" si="0"/>
        <v>-985001977</v>
      </c>
      <c r="F8" s="17">
        <f t="shared" si="0"/>
        <v>724823918</v>
      </c>
      <c r="G8" s="15">
        <f t="shared" si="0"/>
        <v>4963041541</v>
      </c>
      <c r="H8" s="15">
        <f t="shared" si="0"/>
        <v>246911490</v>
      </c>
      <c r="I8" s="15">
        <f t="shared" si="0"/>
        <v>0</v>
      </c>
      <c r="J8" s="16">
        <f t="shared" si="0"/>
        <v>0</v>
      </c>
      <c r="K8" s="18">
        <f t="shared" si="0"/>
        <v>4513787641</v>
      </c>
      <c r="L8" s="18">
        <f t="shared" si="0"/>
        <v>-403654102</v>
      </c>
      <c r="M8" s="18">
        <f t="shared" si="0"/>
        <v>4110133539</v>
      </c>
      <c r="N8" s="18">
        <f t="shared" si="0"/>
        <v>-1330820430</v>
      </c>
      <c r="O8" s="18">
        <f t="shared" si="0"/>
        <v>6619039912</v>
      </c>
      <c r="P8" s="18">
        <f>'第５表退職後期介護除く'!R8</f>
        <v>26167</v>
      </c>
    </row>
    <row r="9" spans="1:16" ht="17.25" customHeight="1">
      <c r="A9" s="142"/>
      <c r="B9" s="102" t="s">
        <v>26</v>
      </c>
      <c r="C9" s="19">
        <f>SUM(C10:C11)</f>
        <v>-913654221</v>
      </c>
      <c r="D9" s="20">
        <f aca="true" t="shared" si="1" ref="D9:O9">SUM(D10:D11)</f>
        <v>57835649</v>
      </c>
      <c r="E9" s="21">
        <f t="shared" si="1"/>
        <v>-971489870</v>
      </c>
      <c r="F9" s="22">
        <f t="shared" si="1"/>
        <v>644823918</v>
      </c>
      <c r="G9" s="20">
        <f t="shared" si="1"/>
        <v>4737754098</v>
      </c>
      <c r="H9" s="20">
        <f t="shared" si="1"/>
        <v>243311490</v>
      </c>
      <c r="I9" s="20">
        <f t="shared" si="1"/>
        <v>0</v>
      </c>
      <c r="J9" s="21">
        <f t="shared" si="1"/>
        <v>0</v>
      </c>
      <c r="K9" s="23">
        <f t="shared" si="1"/>
        <v>4225612305</v>
      </c>
      <c r="L9" s="23">
        <f t="shared" si="1"/>
        <v>-403654102</v>
      </c>
      <c r="M9" s="23">
        <f t="shared" si="1"/>
        <v>3821958203</v>
      </c>
      <c r="N9" s="23">
        <f t="shared" si="1"/>
        <v>-1317308323</v>
      </c>
      <c r="O9" s="23">
        <f t="shared" si="1"/>
        <v>6010923346</v>
      </c>
      <c r="P9" s="23">
        <f>'第５表退職後期介護除く'!R9</f>
        <v>24394</v>
      </c>
    </row>
    <row r="10" spans="1:16" ht="17.25" customHeight="1">
      <c r="A10" s="142"/>
      <c r="B10" s="108" t="s">
        <v>28</v>
      </c>
      <c r="C10" s="19">
        <f>SUM(C13:C23)+SUM(C28:C30)</f>
        <v>-844975331</v>
      </c>
      <c r="D10" s="20">
        <f aca="true" t="shared" si="2" ref="D10:O10">SUM(D13:D23)+SUM(D28:D30)</f>
        <v>59001308</v>
      </c>
      <c r="E10" s="21">
        <f t="shared" si="2"/>
        <v>-903976639</v>
      </c>
      <c r="F10" s="22">
        <f t="shared" si="2"/>
        <v>563523918</v>
      </c>
      <c r="G10" s="20">
        <f t="shared" si="2"/>
        <v>4588481055</v>
      </c>
      <c r="H10" s="20">
        <f t="shared" si="2"/>
        <v>195566048</v>
      </c>
      <c r="I10" s="20">
        <f t="shared" si="2"/>
        <v>0</v>
      </c>
      <c r="J10" s="21">
        <f t="shared" si="2"/>
        <v>0</v>
      </c>
      <c r="K10" s="23">
        <f t="shared" si="2"/>
        <v>4111463594</v>
      </c>
      <c r="L10" s="23">
        <f t="shared" si="2"/>
        <v>-407775950</v>
      </c>
      <c r="M10" s="23">
        <f t="shared" si="2"/>
        <v>3703687644</v>
      </c>
      <c r="N10" s="23">
        <f t="shared" si="2"/>
        <v>-1252751281</v>
      </c>
      <c r="O10" s="23">
        <f t="shared" si="2"/>
        <v>5654338795</v>
      </c>
      <c r="P10" s="23">
        <f>'第５表退職後期介護除く'!R10</f>
        <v>24206</v>
      </c>
    </row>
    <row r="11" spans="1:16" ht="17.25" customHeight="1">
      <c r="A11" s="142"/>
      <c r="B11" s="108" t="s">
        <v>29</v>
      </c>
      <c r="C11" s="24">
        <f>SUM(C24:C27)</f>
        <v>-68678890</v>
      </c>
      <c r="D11" s="25">
        <f aca="true" t="shared" si="3" ref="D11:O11">SUM(D24:D27)</f>
        <v>-1165659</v>
      </c>
      <c r="E11" s="21">
        <f t="shared" si="3"/>
        <v>-67513231</v>
      </c>
      <c r="F11" s="22">
        <f t="shared" si="3"/>
        <v>81300000</v>
      </c>
      <c r="G11" s="20">
        <f t="shared" si="3"/>
        <v>149273043</v>
      </c>
      <c r="H11" s="20">
        <f t="shared" si="3"/>
        <v>47745442</v>
      </c>
      <c r="I11" s="20">
        <f t="shared" si="3"/>
        <v>0</v>
      </c>
      <c r="J11" s="21">
        <f t="shared" si="3"/>
        <v>0</v>
      </c>
      <c r="K11" s="26">
        <f t="shared" si="3"/>
        <v>114148711</v>
      </c>
      <c r="L11" s="23">
        <f t="shared" si="3"/>
        <v>4121848</v>
      </c>
      <c r="M11" s="26">
        <f t="shared" si="3"/>
        <v>118270559</v>
      </c>
      <c r="N11" s="26">
        <f t="shared" si="3"/>
        <v>-64557042</v>
      </c>
      <c r="O11" s="23">
        <f t="shared" si="3"/>
        <v>356584551</v>
      </c>
      <c r="P11" s="26">
        <f>'第５表退職後期介護除く'!R11</f>
        <v>27817</v>
      </c>
    </row>
    <row r="12" spans="1:16" ht="17.25" customHeight="1">
      <c r="A12" s="142"/>
      <c r="B12" s="104" t="s">
        <v>27</v>
      </c>
      <c r="C12" s="27">
        <f>C31+C32</f>
        <v>-13512107</v>
      </c>
      <c r="D12" s="28">
        <f aca="true" t="shared" si="4" ref="D12:O12">D31+D32</f>
        <v>0</v>
      </c>
      <c r="E12" s="29">
        <f t="shared" si="4"/>
        <v>-13512107</v>
      </c>
      <c r="F12" s="30">
        <f t="shared" si="4"/>
        <v>80000000</v>
      </c>
      <c r="G12" s="31">
        <f t="shared" si="4"/>
        <v>225287443</v>
      </c>
      <c r="H12" s="31">
        <f t="shared" si="4"/>
        <v>3600000</v>
      </c>
      <c r="I12" s="31">
        <f t="shared" si="4"/>
        <v>0</v>
      </c>
      <c r="J12" s="29">
        <f t="shared" si="4"/>
        <v>0</v>
      </c>
      <c r="K12" s="32">
        <f t="shared" si="4"/>
        <v>288175336</v>
      </c>
      <c r="L12" s="33">
        <f t="shared" si="4"/>
        <v>0</v>
      </c>
      <c r="M12" s="32">
        <f t="shared" si="4"/>
        <v>288175336</v>
      </c>
      <c r="N12" s="32">
        <f t="shared" si="4"/>
        <v>-13512107</v>
      </c>
      <c r="O12" s="33">
        <f t="shared" si="4"/>
        <v>608116566</v>
      </c>
      <c r="P12" s="32">
        <f>'第５表退職後期介護除く'!R12</f>
        <v>92828</v>
      </c>
    </row>
    <row r="13" spans="1:16" ht="17.25" customHeight="1">
      <c r="A13" s="13">
        <v>1</v>
      </c>
      <c r="B13" s="101" t="s">
        <v>6</v>
      </c>
      <c r="C13" s="34">
        <f>'第５表退職後期介護除く'!C13</f>
        <v>-301966976</v>
      </c>
      <c r="D13" s="35">
        <f>'第５表退職後期介護除く'!D13</f>
        <v>27228583</v>
      </c>
      <c r="E13" s="16">
        <f>C13-D13</f>
        <v>-329195559</v>
      </c>
      <c r="F13" s="34">
        <f>'第５表退職後期介護除く'!H13</f>
        <v>0</v>
      </c>
      <c r="G13" s="35">
        <f>'第５表退職後期介護除く'!I13</f>
        <v>1951254140</v>
      </c>
      <c r="H13" s="35">
        <f>'第５表退職後期介護除く'!J13</f>
        <v>0</v>
      </c>
      <c r="I13" s="35">
        <f>'第５表退職後期介護除く'!K13</f>
        <v>0</v>
      </c>
      <c r="J13" s="36">
        <f>'第５表退職後期介護除く'!L13</f>
        <v>0</v>
      </c>
      <c r="K13" s="37">
        <f>C13+F13+G13-H13-I13-J13</f>
        <v>1649287164</v>
      </c>
      <c r="L13" s="37">
        <f>'第５表退職後期介護除く'!N13</f>
        <v>-148235013</v>
      </c>
      <c r="M13" s="37">
        <f>K13+L13</f>
        <v>1501052151</v>
      </c>
      <c r="N13" s="37">
        <f>C13+L13</f>
        <v>-450201989</v>
      </c>
      <c r="O13" s="37">
        <f>'第５表退職後期介護除く'!Q13</f>
        <v>0</v>
      </c>
      <c r="P13" s="37">
        <f>'第５表退職後期介護除く'!R13</f>
        <v>0</v>
      </c>
    </row>
    <row r="14" spans="1:16" ht="17.25" customHeight="1">
      <c r="A14" s="38">
        <v>2</v>
      </c>
      <c r="B14" s="105" t="s">
        <v>7</v>
      </c>
      <c r="C14" s="24">
        <f>'第５表退職後期介護除く'!C14</f>
        <v>-1735719</v>
      </c>
      <c r="D14" s="25">
        <f>'第５表退職後期介護除く'!D14</f>
        <v>15106416</v>
      </c>
      <c r="E14" s="21">
        <f aca="true" t="shared" si="5" ref="E14:E32">C14-D14</f>
        <v>-16842135</v>
      </c>
      <c r="F14" s="24">
        <f>'第５表退職後期介護除く'!H14</f>
        <v>237182651</v>
      </c>
      <c r="G14" s="25">
        <f>'第５表退職後期介護除く'!I14</f>
        <v>371140504</v>
      </c>
      <c r="H14" s="25">
        <f>'第５表退職後期介護除く'!J14</f>
        <v>606587</v>
      </c>
      <c r="I14" s="25">
        <f>'第５表退職後期介護除く'!K14</f>
        <v>0</v>
      </c>
      <c r="J14" s="39">
        <f>'第５表退職後期介護除く'!L14</f>
        <v>0</v>
      </c>
      <c r="K14" s="26">
        <f aca="true" t="shared" si="6" ref="K14:K32">C14+F14+G14-H14-I14-J14</f>
        <v>605980849</v>
      </c>
      <c r="L14" s="26">
        <f>'第５表退職後期介護除く'!N14</f>
        <v>-42849405</v>
      </c>
      <c r="M14" s="26">
        <f aca="true" t="shared" si="7" ref="M14:M32">K14+L14</f>
        <v>563131444</v>
      </c>
      <c r="N14" s="26">
        <f aca="true" t="shared" si="8" ref="N14:N32">C14+L14</f>
        <v>-44585124</v>
      </c>
      <c r="O14" s="26">
        <f>'第５表退職後期介護除く'!Q14</f>
        <v>469579490</v>
      </c>
      <c r="P14" s="26">
        <f>'第５表退職後期介護除く'!R14</f>
        <v>17713</v>
      </c>
    </row>
    <row r="15" spans="1:16" ht="17.25" customHeight="1">
      <c r="A15" s="38">
        <v>3</v>
      </c>
      <c r="B15" s="105" t="s">
        <v>8</v>
      </c>
      <c r="C15" s="22">
        <f>'第５表退職後期介護除く'!C15</f>
        <v>26770349</v>
      </c>
      <c r="D15" s="25">
        <f>'第５表退職後期介護除く'!D15</f>
        <v>1329607</v>
      </c>
      <c r="E15" s="21">
        <f t="shared" si="5"/>
        <v>25440742</v>
      </c>
      <c r="F15" s="24">
        <f>'第５表退職後期介護除く'!H15</f>
        <v>0</v>
      </c>
      <c r="G15" s="25">
        <f>'第５表退職後期介護除く'!I15</f>
        <v>589588675</v>
      </c>
      <c r="H15" s="25">
        <f>'第５表退職後期介護除く'!J15</f>
        <v>1884494</v>
      </c>
      <c r="I15" s="25">
        <f>'第５表退職後期介護除く'!K15</f>
        <v>0</v>
      </c>
      <c r="J15" s="39">
        <f>'第５表退職後期介護除く'!L15</f>
        <v>0</v>
      </c>
      <c r="K15" s="23">
        <f t="shared" si="6"/>
        <v>614474530</v>
      </c>
      <c r="L15" s="26">
        <f>'第５表退職後期介護除く'!N15</f>
        <v>-70956166</v>
      </c>
      <c r="M15" s="23">
        <f t="shared" si="7"/>
        <v>543518364</v>
      </c>
      <c r="N15" s="23">
        <f t="shared" si="8"/>
        <v>-44185817</v>
      </c>
      <c r="O15" s="26">
        <f>'第５表退職後期介護除く'!Q15</f>
        <v>466371139</v>
      </c>
      <c r="P15" s="26">
        <f>'第５表退職後期介護除く'!R15</f>
        <v>27151</v>
      </c>
    </row>
    <row r="16" spans="1:16" ht="17.25" customHeight="1">
      <c r="A16" s="38">
        <v>4</v>
      </c>
      <c r="B16" s="105" t="s">
        <v>9</v>
      </c>
      <c r="C16" s="24">
        <f>'第５表退職後期介護除く'!C16</f>
        <v>14494622</v>
      </c>
      <c r="D16" s="25">
        <f>'第５表退職後期介護除く'!D16</f>
        <v>-317109</v>
      </c>
      <c r="E16" s="21">
        <f t="shared" si="5"/>
        <v>14811731</v>
      </c>
      <c r="F16" s="24">
        <f>'第５表退職後期介護除く'!H16</f>
        <v>15941600</v>
      </c>
      <c r="G16" s="25">
        <f>'第５表退職後期介護除く'!I16</f>
        <v>299094999</v>
      </c>
      <c r="H16" s="25">
        <f>'第５表退職後期介護除く'!J16</f>
        <v>1598273</v>
      </c>
      <c r="I16" s="25">
        <f>'第５表退職後期介護除く'!K16</f>
        <v>0</v>
      </c>
      <c r="J16" s="39">
        <f>'第５表退職後期介護除く'!L16</f>
        <v>0</v>
      </c>
      <c r="K16" s="26">
        <f t="shared" si="6"/>
        <v>327932948</v>
      </c>
      <c r="L16" s="26">
        <f>'第５表退職後期介護除く'!N16</f>
        <v>-5412677</v>
      </c>
      <c r="M16" s="26">
        <f t="shared" si="7"/>
        <v>322520271</v>
      </c>
      <c r="N16" s="26">
        <f t="shared" si="8"/>
        <v>9081945</v>
      </c>
      <c r="O16" s="26">
        <f>'第５表退職後期介護除く'!Q16</f>
        <v>629566240</v>
      </c>
      <c r="P16" s="26">
        <f>'第５表退職後期介護除く'!R16</f>
        <v>40807</v>
      </c>
    </row>
    <row r="17" spans="1:16" ht="17.25" customHeight="1">
      <c r="A17" s="40">
        <v>5</v>
      </c>
      <c r="B17" s="106" t="s">
        <v>10</v>
      </c>
      <c r="C17" s="27">
        <f>'第５表退職後期介護除く'!C17</f>
        <v>-113528343</v>
      </c>
      <c r="D17" s="28">
        <f>'第５表退職後期介護除く'!D17</f>
        <v>2985853</v>
      </c>
      <c r="E17" s="29">
        <f t="shared" si="5"/>
        <v>-116514196</v>
      </c>
      <c r="F17" s="27">
        <f>'第５表退職後期介護除く'!H17</f>
        <v>120000000</v>
      </c>
      <c r="G17" s="28">
        <f>'第５表退職後期介護除く'!I17</f>
        <v>44793229</v>
      </c>
      <c r="H17" s="28">
        <f>'第５表退職後期介護除く'!J17</f>
        <v>45022569</v>
      </c>
      <c r="I17" s="28">
        <f>'第５表退職後期介護除く'!K17</f>
        <v>0</v>
      </c>
      <c r="J17" s="41">
        <f>'第５表退職後期介護除く'!L17</f>
        <v>0</v>
      </c>
      <c r="K17" s="32">
        <f t="shared" si="6"/>
        <v>6242317</v>
      </c>
      <c r="L17" s="32">
        <f>'第５表退職後期介護除く'!N17</f>
        <v>-12652884</v>
      </c>
      <c r="M17" s="32">
        <f t="shared" si="7"/>
        <v>-6410567</v>
      </c>
      <c r="N17" s="32">
        <f t="shared" si="8"/>
        <v>-126181227</v>
      </c>
      <c r="O17" s="32">
        <f>'第５表退職後期介護除く'!Q17</f>
        <v>909044680</v>
      </c>
      <c r="P17" s="32">
        <f>'第５表退職後期介護除く'!R17</f>
        <v>51027</v>
      </c>
    </row>
    <row r="18" spans="1:16" ht="17.25" customHeight="1">
      <c r="A18" s="13">
        <v>6</v>
      </c>
      <c r="B18" s="101" t="s">
        <v>11</v>
      </c>
      <c r="C18" s="34">
        <f>'第５表退職後期介護除く'!C18</f>
        <v>61142175</v>
      </c>
      <c r="D18" s="35">
        <f>'第５表退職後期介護除く'!D18</f>
        <v>4176342</v>
      </c>
      <c r="E18" s="16">
        <f t="shared" si="5"/>
        <v>56965833</v>
      </c>
      <c r="F18" s="34">
        <f>'第５表退職後期介護除く'!H18</f>
        <v>0</v>
      </c>
      <c r="G18" s="35">
        <f>'第５表退職後期介護除く'!I18</f>
        <v>246641258</v>
      </c>
      <c r="H18" s="35">
        <f>'第５表退職後期介護除く'!J18</f>
        <v>255069</v>
      </c>
      <c r="I18" s="35">
        <f>'第５表退職後期介護除く'!K18</f>
        <v>0</v>
      </c>
      <c r="J18" s="36">
        <f>'第５表退職後期介護除く'!L18</f>
        <v>0</v>
      </c>
      <c r="K18" s="37">
        <f t="shared" si="6"/>
        <v>307528364</v>
      </c>
      <c r="L18" s="37">
        <f>'第５表退職後期介護除く'!N18</f>
        <v>-42655513</v>
      </c>
      <c r="M18" s="37">
        <f t="shared" si="7"/>
        <v>264872851</v>
      </c>
      <c r="N18" s="37">
        <f t="shared" si="8"/>
        <v>18486662</v>
      </c>
      <c r="O18" s="37">
        <f>'第５表退職後期介護除く'!Q18</f>
        <v>855041069</v>
      </c>
      <c r="P18" s="37">
        <f>'第５表退職後期介護除く'!R18</f>
        <v>94846</v>
      </c>
    </row>
    <row r="19" spans="1:16" ht="17.25" customHeight="1">
      <c r="A19" s="38">
        <v>7</v>
      </c>
      <c r="B19" s="105" t="s">
        <v>12</v>
      </c>
      <c r="C19" s="24">
        <f>'第５表退職後期介護除く'!C19</f>
        <v>-25740121</v>
      </c>
      <c r="D19" s="25">
        <f>'第５表退職後期介護除く'!D19</f>
        <v>1081876</v>
      </c>
      <c r="E19" s="21">
        <f t="shared" si="5"/>
        <v>-26821997</v>
      </c>
      <c r="F19" s="24">
        <f>'第５表退職後期介護除く'!H19</f>
        <v>0</v>
      </c>
      <c r="G19" s="25">
        <f>'第５表退職後期介護除く'!I19</f>
        <v>79235882</v>
      </c>
      <c r="H19" s="25">
        <f>'第５表退職後期介護除く'!J19</f>
        <v>7272610</v>
      </c>
      <c r="I19" s="25">
        <f>'第５表退職後期介護除く'!K19</f>
        <v>0</v>
      </c>
      <c r="J19" s="39">
        <f>'第５表退職後期介護除く'!L19</f>
        <v>0</v>
      </c>
      <c r="K19" s="26">
        <f t="shared" si="6"/>
        <v>46223151</v>
      </c>
      <c r="L19" s="26">
        <f>'第５表退職後期介護除く'!N19</f>
        <v>16874528</v>
      </c>
      <c r="M19" s="26">
        <f t="shared" si="7"/>
        <v>63097679</v>
      </c>
      <c r="N19" s="26">
        <f t="shared" si="8"/>
        <v>-8865593</v>
      </c>
      <c r="O19" s="26">
        <f>'第５表退職後期介護除く'!Q19</f>
        <v>336817441</v>
      </c>
      <c r="P19" s="26">
        <f>'第５表退職後期介護除く'!R19</f>
        <v>86652</v>
      </c>
    </row>
    <row r="20" spans="1:16" ht="17.25" customHeight="1">
      <c r="A20" s="38">
        <v>8</v>
      </c>
      <c r="B20" s="105" t="s">
        <v>13</v>
      </c>
      <c r="C20" s="24">
        <f>'第５表退職後期介護除く'!C20</f>
        <v>-33728249</v>
      </c>
      <c r="D20" s="25">
        <f>'第５表退職後期介護除く'!D20</f>
        <v>843263</v>
      </c>
      <c r="E20" s="21">
        <f t="shared" si="5"/>
        <v>-34571512</v>
      </c>
      <c r="F20" s="24">
        <f>'第５表退職後期介護除く'!H20</f>
        <v>0</v>
      </c>
      <c r="G20" s="25">
        <f>'第５表退職後期介護除く'!I20</f>
        <v>106669774</v>
      </c>
      <c r="H20" s="25">
        <f>'第５表退職後期介護除く'!J20</f>
        <v>1650573</v>
      </c>
      <c r="I20" s="25">
        <f>'第５表退職後期介護除く'!K20</f>
        <v>0</v>
      </c>
      <c r="J20" s="39">
        <f>'第５表退職後期介護除く'!L20</f>
        <v>0</v>
      </c>
      <c r="K20" s="26">
        <f t="shared" si="6"/>
        <v>71290952</v>
      </c>
      <c r="L20" s="26">
        <f>'第５表退職後期介護除く'!N20</f>
        <v>-3509742</v>
      </c>
      <c r="M20" s="26">
        <f t="shared" si="7"/>
        <v>67781210</v>
      </c>
      <c r="N20" s="26">
        <f t="shared" si="8"/>
        <v>-37237991</v>
      </c>
      <c r="O20" s="26">
        <f>'第５表退職後期介護除く'!Q20</f>
        <v>393262688</v>
      </c>
      <c r="P20" s="26">
        <f>'第５表退職後期介護除く'!R20</f>
        <v>66531</v>
      </c>
    </row>
    <row r="21" spans="1:16" ht="17.25" customHeight="1">
      <c r="A21" s="38">
        <v>9</v>
      </c>
      <c r="B21" s="105" t="s">
        <v>14</v>
      </c>
      <c r="C21" s="24">
        <f>'第５表退職後期介護除く'!C21</f>
        <v>-74598785</v>
      </c>
      <c r="D21" s="25">
        <f>'第５表退職後期介護除く'!D21</f>
        <v>496397</v>
      </c>
      <c r="E21" s="21">
        <f t="shared" si="5"/>
        <v>-75095182</v>
      </c>
      <c r="F21" s="24">
        <f>'第５表退職後期介護除く'!H21</f>
        <v>56223667</v>
      </c>
      <c r="G21" s="25">
        <f>'第５表退職後期介護除く'!I21</f>
        <v>71198730</v>
      </c>
      <c r="H21" s="25">
        <f>'第５表退職後期介護除く'!J21</f>
        <v>52823612</v>
      </c>
      <c r="I21" s="25">
        <f>'第５表退職後期介護除く'!K21</f>
        <v>0</v>
      </c>
      <c r="J21" s="39">
        <f>'第５表退職後期介護除く'!L21</f>
        <v>0</v>
      </c>
      <c r="K21" s="26">
        <f t="shared" si="6"/>
        <v>0</v>
      </c>
      <c r="L21" s="26">
        <f>'第５表退職後期介護除く'!N21</f>
        <v>-1735881</v>
      </c>
      <c r="M21" s="26">
        <f t="shared" si="7"/>
        <v>-1735881</v>
      </c>
      <c r="N21" s="26">
        <f t="shared" si="8"/>
        <v>-76334666</v>
      </c>
      <c r="O21" s="26">
        <f>'第５表退職後期介護除く'!Q21</f>
        <v>200073977</v>
      </c>
      <c r="P21" s="26">
        <f>'第５表退職後期介護除く'!R21</f>
        <v>36397</v>
      </c>
    </row>
    <row r="22" spans="1:16" ht="17.25" customHeight="1">
      <c r="A22" s="40">
        <v>10</v>
      </c>
      <c r="B22" s="106" t="s">
        <v>15</v>
      </c>
      <c r="C22" s="27">
        <f>'第５表退職後期介護除く'!C22</f>
        <v>1274357</v>
      </c>
      <c r="D22" s="28">
        <f>'第５表退職後期介護除く'!D22</f>
        <v>52605</v>
      </c>
      <c r="E22" s="29">
        <f t="shared" si="5"/>
        <v>1221752</v>
      </c>
      <c r="F22" s="27">
        <f>'第５表退職後期介護除く'!H22</f>
        <v>0</v>
      </c>
      <c r="G22" s="28">
        <f>'第５表退職後期介護除く'!I22</f>
        <v>89365217</v>
      </c>
      <c r="H22" s="28">
        <f>'第５表退職後期介護除く'!J22</f>
        <v>20088391</v>
      </c>
      <c r="I22" s="28">
        <f>'第５表退職後期介護除く'!K22</f>
        <v>0</v>
      </c>
      <c r="J22" s="41">
        <f>'第５表退職後期介護除く'!L22</f>
        <v>0</v>
      </c>
      <c r="K22" s="32">
        <f t="shared" si="6"/>
        <v>70551183</v>
      </c>
      <c r="L22" s="32">
        <f>'第５表退職後期介護除く'!N22</f>
        <v>-30575009</v>
      </c>
      <c r="M22" s="32">
        <f t="shared" si="7"/>
        <v>39976174</v>
      </c>
      <c r="N22" s="32">
        <f t="shared" si="8"/>
        <v>-29300652</v>
      </c>
      <c r="O22" s="32">
        <f>'第５表退職後期介護除く'!Q22</f>
        <v>165505795</v>
      </c>
      <c r="P22" s="32">
        <f>'第５表退職後期介護除く'!R22</f>
        <v>23858</v>
      </c>
    </row>
    <row r="23" spans="1:16" ht="17.25" customHeight="1">
      <c r="A23" s="13">
        <v>11</v>
      </c>
      <c r="B23" s="101" t="s">
        <v>16</v>
      </c>
      <c r="C23" s="34">
        <f>'第５表退職後期介護除く'!C23</f>
        <v>-138706511</v>
      </c>
      <c r="D23" s="35">
        <f>'第５表退職後期介護除く'!D23</f>
        <v>1642282</v>
      </c>
      <c r="E23" s="16">
        <f t="shared" si="5"/>
        <v>-140348793</v>
      </c>
      <c r="F23" s="34">
        <f>'第５表退職後期介護除く'!H23</f>
        <v>45000000</v>
      </c>
      <c r="G23" s="35">
        <f>'第５表退職後期介護除く'!I23</f>
        <v>129779269</v>
      </c>
      <c r="H23" s="35">
        <f>'第５表退職後期介護除く'!J23</f>
        <v>357599</v>
      </c>
      <c r="I23" s="35">
        <f>'第５表退職後期介護除く'!K23</f>
        <v>0</v>
      </c>
      <c r="J23" s="36">
        <f>'第５表退職後期介護除く'!L23</f>
        <v>0</v>
      </c>
      <c r="K23" s="37">
        <f t="shared" si="6"/>
        <v>35715159</v>
      </c>
      <c r="L23" s="37">
        <f>'第５表退職後期介護除く'!N23</f>
        <v>5078802</v>
      </c>
      <c r="M23" s="37">
        <f t="shared" si="7"/>
        <v>40793961</v>
      </c>
      <c r="N23" s="37">
        <f t="shared" si="8"/>
        <v>-133627709</v>
      </c>
      <c r="O23" s="37">
        <f>'第５表退職後期介護除く'!Q23</f>
        <v>1200984</v>
      </c>
      <c r="P23" s="37">
        <f>'第５表退職後期介護除く'!R23</f>
        <v>97</v>
      </c>
    </row>
    <row r="24" spans="1:16" ht="17.25" customHeight="1">
      <c r="A24" s="38">
        <v>16</v>
      </c>
      <c r="B24" s="105" t="s">
        <v>17</v>
      </c>
      <c r="C24" s="24">
        <f>'第５表退職後期介護除く'!C24</f>
        <v>-18207643</v>
      </c>
      <c r="D24" s="25">
        <f>'第５表退職後期介護除く'!D24</f>
        <v>0</v>
      </c>
      <c r="E24" s="21">
        <f t="shared" si="5"/>
        <v>-18207643</v>
      </c>
      <c r="F24" s="24">
        <f>'第５表退職後期介護除く'!H24</f>
        <v>6300000</v>
      </c>
      <c r="G24" s="25">
        <f>'第５表退職後期介護除く'!I24</f>
        <v>13578453</v>
      </c>
      <c r="H24" s="25">
        <f>'第５表退職後期介護除く'!J24</f>
        <v>48558</v>
      </c>
      <c r="I24" s="25">
        <f>'第５表退職後期介護除く'!K24</f>
        <v>0</v>
      </c>
      <c r="J24" s="39">
        <f>'第５表退職後期介護除く'!L24</f>
        <v>0</v>
      </c>
      <c r="K24" s="26">
        <f t="shared" si="6"/>
        <v>1622252</v>
      </c>
      <c r="L24" s="26">
        <f>'第５表退職後期介護除く'!N24</f>
        <v>1722999</v>
      </c>
      <c r="M24" s="26">
        <f t="shared" si="7"/>
        <v>3345251</v>
      </c>
      <c r="N24" s="26">
        <f t="shared" si="8"/>
        <v>-16484644</v>
      </c>
      <c r="O24" s="26">
        <f>'第５表退職後期介護除く'!Q24</f>
        <v>74679926</v>
      </c>
      <c r="P24" s="26">
        <f>'第５表退職後期介護除く'!R24</f>
        <v>114540</v>
      </c>
    </row>
    <row r="25" spans="1:16" ht="17.25" customHeight="1">
      <c r="A25" s="38">
        <v>20</v>
      </c>
      <c r="B25" s="105" t="s">
        <v>18</v>
      </c>
      <c r="C25" s="24">
        <f>'第５表退職後期介護除く'!C25</f>
        <v>-75744844</v>
      </c>
      <c r="D25" s="25">
        <f>'第５表退職後期介護除く'!D25</f>
        <v>623067</v>
      </c>
      <c r="E25" s="21">
        <f t="shared" si="5"/>
        <v>-76367911</v>
      </c>
      <c r="F25" s="24">
        <f>'第５表退職後期介護除く'!H25</f>
        <v>75000000</v>
      </c>
      <c r="G25" s="25">
        <f>'第５表退職後期介護除く'!I25</f>
        <v>30000000</v>
      </c>
      <c r="H25" s="25">
        <f>'第５表退職後期介護除く'!J25</f>
        <v>76527</v>
      </c>
      <c r="I25" s="25">
        <f>'第５表退職後期介護除く'!K25</f>
        <v>0</v>
      </c>
      <c r="J25" s="39">
        <f>'第５表退職後期介護除く'!L25</f>
        <v>0</v>
      </c>
      <c r="K25" s="26">
        <f t="shared" si="6"/>
        <v>29178629</v>
      </c>
      <c r="L25" s="26">
        <f>'第５表退職後期介護除く'!N25</f>
        <v>7548260</v>
      </c>
      <c r="M25" s="26">
        <f t="shared" si="7"/>
        <v>36726889</v>
      </c>
      <c r="N25" s="26">
        <f t="shared" si="8"/>
        <v>-68196584</v>
      </c>
      <c r="O25" s="26">
        <f>'第５表退職後期介護除く'!Q25</f>
        <v>126298230</v>
      </c>
      <c r="P25" s="26">
        <f>'第５表退職後期介護除く'!R25</f>
        <v>22251</v>
      </c>
    </row>
    <row r="26" spans="1:16" ht="17.25" customHeight="1">
      <c r="A26" s="38">
        <v>46</v>
      </c>
      <c r="B26" s="105" t="s">
        <v>19</v>
      </c>
      <c r="C26" s="24">
        <f>'第５表退職後期介護除く'!C26</f>
        <v>-27501172</v>
      </c>
      <c r="D26" s="25">
        <f>'第５表退職後期介護除く'!D26</f>
        <v>-2012990</v>
      </c>
      <c r="E26" s="21">
        <f t="shared" si="5"/>
        <v>-25488182</v>
      </c>
      <c r="F26" s="24">
        <f>'第５表退職後期介護除く'!H26</f>
        <v>0</v>
      </c>
      <c r="G26" s="25">
        <f>'第５表退職後期介護除く'!I26</f>
        <v>77721944</v>
      </c>
      <c r="H26" s="25">
        <f>'第５表退職後期介護除く'!J26</f>
        <v>8000</v>
      </c>
      <c r="I26" s="25">
        <f>'第５表退職後期介護除く'!K26</f>
        <v>0</v>
      </c>
      <c r="J26" s="39">
        <f>'第５表退職後期介護除く'!L26</f>
        <v>0</v>
      </c>
      <c r="K26" s="26">
        <f t="shared" si="6"/>
        <v>50212772</v>
      </c>
      <c r="L26" s="26">
        <f>'第５表退職後期介護除く'!N26</f>
        <v>3661687</v>
      </c>
      <c r="M26" s="26">
        <f t="shared" si="7"/>
        <v>53874459</v>
      </c>
      <c r="N26" s="26">
        <f t="shared" si="8"/>
        <v>-23839485</v>
      </c>
      <c r="O26" s="26">
        <f>'第５表退職後期介護除く'!Q26</f>
        <v>21134534</v>
      </c>
      <c r="P26" s="26">
        <f>'第５表退職後期介護除く'!R26</f>
        <v>8036</v>
      </c>
    </row>
    <row r="27" spans="1:16" ht="17.25" customHeight="1">
      <c r="A27" s="40">
        <v>47</v>
      </c>
      <c r="B27" s="106" t="s">
        <v>20</v>
      </c>
      <c r="C27" s="27">
        <f>'第５表退職後期介護除く'!C27</f>
        <v>52774769</v>
      </c>
      <c r="D27" s="28">
        <f>'第５表退職後期介護除く'!D27</f>
        <v>224264</v>
      </c>
      <c r="E27" s="29">
        <f t="shared" si="5"/>
        <v>52550505</v>
      </c>
      <c r="F27" s="27">
        <f>'第５表退職後期介護除く'!H27</f>
        <v>0</v>
      </c>
      <c r="G27" s="28">
        <f>'第５表退職後期介護除く'!I27</f>
        <v>27972646</v>
      </c>
      <c r="H27" s="28">
        <f>'第５表退職後期介護除く'!J27</f>
        <v>47612357</v>
      </c>
      <c r="I27" s="28">
        <f>'第５表退職後期介護除く'!K27</f>
        <v>0</v>
      </c>
      <c r="J27" s="41">
        <f>'第５表退職後期介護除く'!L27</f>
        <v>0</v>
      </c>
      <c r="K27" s="32">
        <f t="shared" si="6"/>
        <v>33135058</v>
      </c>
      <c r="L27" s="32">
        <f>'第５表退職後期介護除く'!N27</f>
        <v>-8811098</v>
      </c>
      <c r="M27" s="32">
        <f t="shared" si="7"/>
        <v>24323960</v>
      </c>
      <c r="N27" s="32">
        <f t="shared" si="8"/>
        <v>43963671</v>
      </c>
      <c r="O27" s="32">
        <f>'第５表退職後期介護除く'!Q27</f>
        <v>134471861</v>
      </c>
      <c r="P27" s="32">
        <f>'第５表退職後期介護除く'!R27</f>
        <v>34828</v>
      </c>
    </row>
    <row r="28" spans="1:16" ht="17.25" customHeight="1">
      <c r="A28" s="13">
        <v>101</v>
      </c>
      <c r="B28" s="101" t="s">
        <v>21</v>
      </c>
      <c r="C28" s="34">
        <f>'第５表退職後期介護除く'!C28</f>
        <v>-211980235</v>
      </c>
      <c r="D28" s="35">
        <f>'第５表退職後期介護除く'!D28</f>
        <v>2673895</v>
      </c>
      <c r="E28" s="16">
        <f t="shared" si="5"/>
        <v>-214654130</v>
      </c>
      <c r="F28" s="34">
        <f>'第５表退職後期介護除く'!H28</f>
        <v>0</v>
      </c>
      <c r="G28" s="35">
        <f>'第５表退職後期介護除く'!I28</f>
        <v>482549932</v>
      </c>
      <c r="H28" s="35">
        <f>'第５表退職後期介護除く'!J28</f>
        <v>39306614</v>
      </c>
      <c r="I28" s="35">
        <f>'第５表退職後期介護除く'!K28</f>
        <v>0</v>
      </c>
      <c r="J28" s="36">
        <f>'第５表退職後期介護除く'!L28</f>
        <v>0</v>
      </c>
      <c r="K28" s="37">
        <f t="shared" si="6"/>
        <v>231263083</v>
      </c>
      <c r="L28" s="37">
        <f>'第５表退職後期介護除く'!N28</f>
        <v>-35476564</v>
      </c>
      <c r="M28" s="37">
        <f t="shared" si="7"/>
        <v>195786519</v>
      </c>
      <c r="N28" s="37">
        <f t="shared" si="8"/>
        <v>-247456799</v>
      </c>
      <c r="O28" s="37">
        <f>'第５表退職後期介護除く'!Q28</f>
        <v>495751415</v>
      </c>
      <c r="P28" s="37">
        <f>'第５表退職後期介護除く'!R28</f>
        <v>59621</v>
      </c>
    </row>
    <row r="29" spans="1:16" ht="17.25" customHeight="1">
      <c r="A29" s="38">
        <v>102</v>
      </c>
      <c r="B29" s="105" t="s">
        <v>22</v>
      </c>
      <c r="C29" s="24">
        <f>'第５表退職後期介護除く'!C29</f>
        <v>-65082264</v>
      </c>
      <c r="D29" s="25">
        <f>'第５表退職後期介護除く'!D29</f>
        <v>443065</v>
      </c>
      <c r="E29" s="21">
        <f t="shared" si="5"/>
        <v>-65525329</v>
      </c>
      <c r="F29" s="24">
        <f>'第５表退職後期介護除く'!H29</f>
        <v>89176000</v>
      </c>
      <c r="G29" s="25">
        <f>'第５表退職後期介護除く'!I29</f>
        <v>42574949</v>
      </c>
      <c r="H29" s="25">
        <f>'第５表退職後期介護除く'!J29</f>
        <v>21290657</v>
      </c>
      <c r="I29" s="25">
        <f>'第５表退職後期介護除く'!K29</f>
        <v>0</v>
      </c>
      <c r="J29" s="39">
        <f>'第５表退職後期介護除く'!L29</f>
        <v>0</v>
      </c>
      <c r="K29" s="26">
        <f t="shared" si="6"/>
        <v>45378028</v>
      </c>
      <c r="L29" s="26">
        <f>'第５表退職後期介護除く'!N29</f>
        <v>-33382665</v>
      </c>
      <c r="M29" s="26">
        <f t="shared" si="7"/>
        <v>11995363</v>
      </c>
      <c r="N29" s="26">
        <f t="shared" si="8"/>
        <v>-98464929</v>
      </c>
      <c r="O29" s="26">
        <f>'第５表退職後期介護除く'!Q29</f>
        <v>369629305</v>
      </c>
      <c r="P29" s="26">
        <f>'第５表退職後期介護除く'!R29</f>
        <v>50215</v>
      </c>
    </row>
    <row r="30" spans="1:16" ht="17.25" customHeight="1">
      <c r="A30" s="40">
        <v>103</v>
      </c>
      <c r="B30" s="106" t="s">
        <v>23</v>
      </c>
      <c r="C30" s="27">
        <f>'第５表退職後期介護除く'!C30</f>
        <v>18410369</v>
      </c>
      <c r="D30" s="28">
        <f>'第５表退職後期介護除く'!D30</f>
        <v>1258233</v>
      </c>
      <c r="E30" s="29">
        <f t="shared" si="5"/>
        <v>17152136</v>
      </c>
      <c r="F30" s="27">
        <f>'第５表退職後期介護除く'!H30</f>
        <v>0</v>
      </c>
      <c r="G30" s="28">
        <f>'第５表退職後期介護除く'!I30</f>
        <v>84594497</v>
      </c>
      <c r="H30" s="28">
        <f>'第５表退職後期介護除く'!J30</f>
        <v>3409000</v>
      </c>
      <c r="I30" s="28">
        <f>'第５表退職後期介護除く'!K30</f>
        <v>0</v>
      </c>
      <c r="J30" s="41">
        <f>'第５表退職後期介護除く'!L30</f>
        <v>0</v>
      </c>
      <c r="K30" s="32">
        <f t="shared" si="6"/>
        <v>99595866</v>
      </c>
      <c r="L30" s="32">
        <f>'第５表退職後期介護除く'!N30</f>
        <v>-2287761</v>
      </c>
      <c r="M30" s="32">
        <f t="shared" si="7"/>
        <v>97308105</v>
      </c>
      <c r="N30" s="32">
        <f t="shared" si="8"/>
        <v>16122608</v>
      </c>
      <c r="O30" s="32">
        <f>'第５表退職後期介護除く'!Q30</f>
        <v>362494572</v>
      </c>
      <c r="P30" s="32">
        <f>'第５表退職後期介護除く'!R30</f>
        <v>51615</v>
      </c>
    </row>
    <row r="31" spans="1:16" ht="17.25" customHeight="1">
      <c r="A31" s="42">
        <v>301</v>
      </c>
      <c r="B31" s="107" t="s">
        <v>24</v>
      </c>
      <c r="C31" s="43">
        <f>'第５表退職後期介護除く'!C31</f>
        <v>22594824</v>
      </c>
      <c r="D31" s="44">
        <f>'第５表退職後期介護除く'!D31</f>
        <v>0</v>
      </c>
      <c r="E31" s="16">
        <f t="shared" si="5"/>
        <v>22594824</v>
      </c>
      <c r="F31" s="43">
        <f>'第５表退職後期介護除く'!H31</f>
        <v>0</v>
      </c>
      <c r="G31" s="44">
        <f>'第５表退職後期介護除く'!I31</f>
        <v>176515634</v>
      </c>
      <c r="H31" s="44">
        <f>'第５表退職後期介護除く'!J31</f>
        <v>0</v>
      </c>
      <c r="I31" s="44">
        <f>'第５表退職後期介護除く'!K31</f>
        <v>0</v>
      </c>
      <c r="J31" s="45">
        <f>'第５表退職後期介護除く'!L31</f>
        <v>0</v>
      </c>
      <c r="K31" s="46">
        <f t="shared" si="6"/>
        <v>199110458</v>
      </c>
      <c r="L31" s="46">
        <f>'第５表退職後期介護除く'!N31</f>
        <v>0</v>
      </c>
      <c r="M31" s="46">
        <f t="shared" si="7"/>
        <v>199110458</v>
      </c>
      <c r="N31" s="46">
        <f t="shared" si="8"/>
        <v>22594824</v>
      </c>
      <c r="O31" s="46">
        <f>'第５表退職後期介護除く'!Q31</f>
        <v>200689746</v>
      </c>
      <c r="P31" s="46">
        <f>'第５表退職後期介護除く'!R31</f>
        <v>66016</v>
      </c>
    </row>
    <row r="32" spans="1:16" ht="17.25" customHeight="1">
      <c r="A32" s="40">
        <v>302</v>
      </c>
      <c r="B32" s="106" t="s">
        <v>25</v>
      </c>
      <c r="C32" s="27">
        <f>'第５表退職後期介護除く'!C32</f>
        <v>-36106931</v>
      </c>
      <c r="D32" s="28">
        <f>'第５表退職後期介護除く'!D32</f>
        <v>0</v>
      </c>
      <c r="E32" s="29">
        <f t="shared" si="5"/>
        <v>-36106931</v>
      </c>
      <c r="F32" s="27">
        <f>'第５表退職後期介護除く'!H32</f>
        <v>80000000</v>
      </c>
      <c r="G32" s="28">
        <f>'第５表退職後期介護除く'!I32</f>
        <v>48771809</v>
      </c>
      <c r="H32" s="28">
        <f>'第５表退職後期介護除く'!J32</f>
        <v>3600000</v>
      </c>
      <c r="I32" s="28">
        <f>'第５表退職後期介護除く'!K32</f>
        <v>0</v>
      </c>
      <c r="J32" s="41">
        <f>'第５表退職後期介護除く'!L32</f>
        <v>0</v>
      </c>
      <c r="K32" s="32">
        <f t="shared" si="6"/>
        <v>89064878</v>
      </c>
      <c r="L32" s="32">
        <f>'第５表退職後期介護除く'!N32</f>
        <v>0</v>
      </c>
      <c r="M32" s="32">
        <f t="shared" si="7"/>
        <v>89064878</v>
      </c>
      <c r="N32" s="32">
        <f t="shared" si="8"/>
        <v>-36106931</v>
      </c>
      <c r="O32" s="32">
        <f>'第５表退職後期介護除く'!Q32</f>
        <v>407426820</v>
      </c>
      <c r="P32" s="32">
        <f>'第５表退職後期介護除く'!R32</f>
        <v>116043</v>
      </c>
    </row>
    <row r="33" s="1" customFormat="1" ht="12">
      <c r="C33" s="5" t="str">
        <f>'第５表退職介護除く'!C33</f>
        <v>注）　１．令和元年度国民健康保険事業状況報告書（事業年報）Ｂ表（１）、Ｅ表（１）より作成。</v>
      </c>
    </row>
    <row r="34" s="1" customFormat="1" ht="12">
      <c r="C34" s="5" t="s">
        <v>145</v>
      </c>
    </row>
    <row r="35" s="1" customFormat="1" ht="12">
      <c r="C35" s="5" t="s">
        <v>146</v>
      </c>
    </row>
    <row r="36" spans="3:16" s="1" customFormat="1" ht="13.5">
      <c r="C36" s="5" t="s">
        <v>48</v>
      </c>
      <c r="I36" s="47"/>
      <c r="J36" s="47"/>
      <c r="K36" s="47"/>
      <c r="L36" s="47"/>
      <c r="N36" s="47"/>
      <c r="P36" s="48" t="s">
        <v>135</v>
      </c>
    </row>
    <row r="37" s="1" customFormat="1" ht="12"/>
    <row r="39" spans="3:15" s="49" customFormat="1" ht="1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/>
  <mergeCells count="19">
    <mergeCell ref="A8:A12"/>
    <mergeCell ref="O4:O7"/>
    <mergeCell ref="P4:P7"/>
    <mergeCell ref="C5:C6"/>
    <mergeCell ref="D5:D6"/>
    <mergeCell ref="E5:E6"/>
    <mergeCell ref="K6:K7"/>
    <mergeCell ref="I4:I6"/>
    <mergeCell ref="J4:J6"/>
    <mergeCell ref="K4:K5"/>
    <mergeCell ref="L4:L6"/>
    <mergeCell ref="M4:M6"/>
    <mergeCell ref="N4:N6"/>
    <mergeCell ref="A4:A7"/>
    <mergeCell ref="B4:B7"/>
    <mergeCell ref="C4:E4"/>
    <mergeCell ref="F4:F6"/>
    <mergeCell ref="G4:G6"/>
    <mergeCell ref="H4:H6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8"/>
  <sheetViews>
    <sheetView zoomScalePageLayoutView="0" workbookViewId="0" topLeftCell="A1">
      <pane xSplit="2" ySplit="12" topLeftCell="C13" activePane="bottomRight" state="frozen"/>
      <selection pane="topLeft" activeCell="I47" sqref="I47"/>
      <selection pane="topRight" activeCell="I47" sqref="I47"/>
      <selection pane="bottomLeft" activeCell="I47" sqref="I47"/>
      <selection pane="bottomRight" activeCell="C1" sqref="C1"/>
    </sheetView>
  </sheetViews>
  <sheetFormatPr defaultColWidth="9.140625" defaultRowHeight="15"/>
  <cols>
    <col min="1" max="1" width="4.421875" style="4" customWidth="1"/>
    <col min="2" max="2" width="11.00390625" style="4" customWidth="1"/>
    <col min="3" max="3" width="8.421875" style="4" customWidth="1"/>
    <col min="4" max="4" width="7.7109375" style="4" customWidth="1"/>
    <col min="5" max="7" width="8.421875" style="4" customWidth="1"/>
    <col min="8" max="8" width="7.28125" style="4" customWidth="1"/>
    <col min="9" max="9" width="8.28125" style="4" customWidth="1"/>
    <col min="10" max="10" width="7.421875" style="4" customWidth="1"/>
    <col min="11" max="11" width="7.140625" style="4" customWidth="1"/>
    <col min="12" max="12" width="5.00390625" style="4" customWidth="1"/>
    <col min="13" max="13" width="8.28125" style="4" customWidth="1"/>
    <col min="14" max="14" width="6.57421875" style="4" customWidth="1"/>
    <col min="15" max="16" width="8.140625" style="4" customWidth="1"/>
    <col min="17" max="17" width="7.421875" style="4" customWidth="1"/>
    <col min="18" max="18" width="5.421875" style="4" customWidth="1"/>
    <col min="19" max="16384" width="9.00390625" style="4" customWidth="1"/>
  </cols>
  <sheetData>
    <row r="1" s="1" customFormat="1" ht="12">
      <c r="C1" s="5" t="str">
        <f>'第５表退職介護除く'!C1</f>
        <v>令和元年度国民健康保険事業状況（大分県）</v>
      </c>
    </row>
    <row r="2" spans="4:5" s="1" customFormat="1" ht="13.5" customHeight="1">
      <c r="D2" s="6" t="s">
        <v>64</v>
      </c>
      <c r="E2" s="2"/>
    </row>
    <row r="3" spans="16:18" s="1" customFormat="1" ht="12">
      <c r="P3" s="7"/>
      <c r="R3" s="7" t="s">
        <v>47</v>
      </c>
    </row>
    <row r="4" spans="1:18" s="8" customFormat="1" ht="15" customHeight="1">
      <c r="A4" s="128" t="s">
        <v>31</v>
      </c>
      <c r="B4" s="130" t="s">
        <v>1</v>
      </c>
      <c r="C4" s="133" t="s">
        <v>49</v>
      </c>
      <c r="D4" s="134"/>
      <c r="E4" s="134"/>
      <c r="F4" s="134"/>
      <c r="G4" s="135"/>
      <c r="H4" s="136" t="s">
        <v>37</v>
      </c>
      <c r="I4" s="139" t="s">
        <v>38</v>
      </c>
      <c r="J4" s="139" t="s">
        <v>39</v>
      </c>
      <c r="K4" s="152" t="s">
        <v>40</v>
      </c>
      <c r="L4" s="155" t="s">
        <v>41</v>
      </c>
      <c r="M4" s="158" t="s">
        <v>42</v>
      </c>
      <c r="N4" s="120" t="s">
        <v>43</v>
      </c>
      <c r="O4" s="123" t="s">
        <v>44</v>
      </c>
      <c r="P4" s="126" t="s">
        <v>45</v>
      </c>
      <c r="Q4" s="123" t="s">
        <v>46</v>
      </c>
      <c r="R4" s="126" t="s">
        <v>98</v>
      </c>
    </row>
    <row r="5" spans="1:18" s="10" customFormat="1" ht="15" customHeight="1">
      <c r="A5" s="129"/>
      <c r="B5" s="131"/>
      <c r="C5" s="137" t="s">
        <v>32</v>
      </c>
      <c r="D5" s="140" t="s">
        <v>51</v>
      </c>
      <c r="E5" s="140" t="s">
        <v>50</v>
      </c>
      <c r="F5" s="140" t="s">
        <v>33</v>
      </c>
      <c r="G5" s="109" t="s">
        <v>53</v>
      </c>
      <c r="H5" s="137"/>
      <c r="I5" s="140"/>
      <c r="J5" s="140"/>
      <c r="K5" s="153"/>
      <c r="L5" s="156"/>
      <c r="M5" s="159"/>
      <c r="N5" s="121"/>
      <c r="O5" s="124"/>
      <c r="P5" s="127"/>
      <c r="Q5" s="143"/>
      <c r="R5" s="146"/>
    </row>
    <row r="6" spans="1:18" s="10" customFormat="1" ht="15" customHeight="1">
      <c r="A6" s="129"/>
      <c r="B6" s="131"/>
      <c r="C6" s="148"/>
      <c r="D6" s="149"/>
      <c r="E6" s="149"/>
      <c r="F6" s="149"/>
      <c r="G6" s="166" t="s">
        <v>59</v>
      </c>
      <c r="H6" s="138"/>
      <c r="I6" s="141"/>
      <c r="J6" s="141"/>
      <c r="K6" s="154"/>
      <c r="L6" s="157"/>
      <c r="M6" s="164" t="s">
        <v>60</v>
      </c>
      <c r="N6" s="122"/>
      <c r="O6" s="125"/>
      <c r="P6" s="122"/>
      <c r="Q6" s="144"/>
      <c r="R6" s="146"/>
    </row>
    <row r="7" spans="1:18" s="10" customFormat="1" ht="15" customHeight="1">
      <c r="A7" s="129"/>
      <c r="B7" s="132"/>
      <c r="C7" s="110" t="s">
        <v>34</v>
      </c>
      <c r="D7" s="111" t="s">
        <v>35</v>
      </c>
      <c r="E7" s="111" t="s">
        <v>36</v>
      </c>
      <c r="F7" s="111" t="s">
        <v>52</v>
      </c>
      <c r="G7" s="167"/>
      <c r="H7" s="112" t="s">
        <v>54</v>
      </c>
      <c r="I7" s="113" t="s">
        <v>55</v>
      </c>
      <c r="J7" s="113" t="s">
        <v>56</v>
      </c>
      <c r="K7" s="114" t="s">
        <v>57</v>
      </c>
      <c r="L7" s="115" t="s">
        <v>58</v>
      </c>
      <c r="M7" s="165"/>
      <c r="N7" s="116" t="s">
        <v>61</v>
      </c>
      <c r="O7" s="117" t="s">
        <v>62</v>
      </c>
      <c r="P7" s="116" t="s">
        <v>63</v>
      </c>
      <c r="Q7" s="145"/>
      <c r="R7" s="147"/>
    </row>
    <row r="8" spans="1:18" ht="17.25" customHeight="1">
      <c r="A8" s="142"/>
      <c r="B8" s="101" t="s">
        <v>30</v>
      </c>
      <c r="C8" s="14">
        <f aca="true" t="shared" si="0" ref="C8:Q8">C9+C12</f>
        <v>-927166328</v>
      </c>
      <c r="D8" s="15">
        <f t="shared" si="0"/>
        <v>57835649</v>
      </c>
      <c r="E8" s="15">
        <f t="shared" si="0"/>
        <v>-1028971956</v>
      </c>
      <c r="F8" s="15">
        <f t="shared" si="0"/>
        <v>-376256721</v>
      </c>
      <c r="G8" s="16">
        <f t="shared" si="0"/>
        <v>420226700</v>
      </c>
      <c r="H8" s="17">
        <f t="shared" si="0"/>
        <v>724823918</v>
      </c>
      <c r="I8" s="15">
        <f t="shared" si="0"/>
        <v>4963041541</v>
      </c>
      <c r="J8" s="15">
        <f t="shared" si="0"/>
        <v>246911490</v>
      </c>
      <c r="K8" s="15">
        <f t="shared" si="0"/>
        <v>0</v>
      </c>
      <c r="L8" s="16">
        <f t="shared" si="0"/>
        <v>0</v>
      </c>
      <c r="M8" s="18">
        <f t="shared" si="0"/>
        <v>5861180669</v>
      </c>
      <c r="N8" s="18">
        <f t="shared" si="0"/>
        <v>-403654102</v>
      </c>
      <c r="O8" s="18">
        <f t="shared" si="0"/>
        <v>5457526567</v>
      </c>
      <c r="P8" s="18">
        <f t="shared" si="0"/>
        <v>16572598</v>
      </c>
      <c r="Q8" s="18">
        <f t="shared" si="0"/>
        <v>6619039912</v>
      </c>
      <c r="R8" s="18">
        <f>ROUND(Q8/SUM('JK第5表の3'!T4:T23),0)</f>
        <v>26167</v>
      </c>
    </row>
    <row r="9" spans="1:18" ht="17.25" customHeight="1">
      <c r="A9" s="142"/>
      <c r="B9" s="102" t="s">
        <v>26</v>
      </c>
      <c r="C9" s="19">
        <f aca="true" t="shared" si="1" ref="C9:Q9">SUM(C10:C11)</f>
        <v>-913654221</v>
      </c>
      <c r="D9" s="20">
        <f t="shared" si="1"/>
        <v>57835649</v>
      </c>
      <c r="E9" s="20">
        <f t="shared" si="1"/>
        <v>-928691827</v>
      </c>
      <c r="F9" s="20">
        <f t="shared" si="1"/>
        <v>-348689061</v>
      </c>
      <c r="G9" s="21">
        <f t="shared" si="1"/>
        <v>305891018</v>
      </c>
      <c r="H9" s="22">
        <f t="shared" si="1"/>
        <v>644823918</v>
      </c>
      <c r="I9" s="20">
        <f t="shared" si="1"/>
        <v>4737754098</v>
      </c>
      <c r="J9" s="20">
        <f t="shared" si="1"/>
        <v>243311490</v>
      </c>
      <c r="K9" s="20">
        <f t="shared" si="1"/>
        <v>0</v>
      </c>
      <c r="L9" s="21">
        <f t="shared" si="1"/>
        <v>0</v>
      </c>
      <c r="M9" s="23">
        <f t="shared" si="1"/>
        <v>5445157544</v>
      </c>
      <c r="N9" s="23">
        <f t="shared" si="1"/>
        <v>-403654102</v>
      </c>
      <c r="O9" s="23">
        <f t="shared" si="1"/>
        <v>5041503442</v>
      </c>
      <c r="P9" s="23">
        <f t="shared" si="1"/>
        <v>-97763084</v>
      </c>
      <c r="Q9" s="23">
        <f t="shared" si="1"/>
        <v>6010923346</v>
      </c>
      <c r="R9" s="23">
        <f>ROUND(Q9/SUM('JK第5表の3'!T4:T21),0)</f>
        <v>24394</v>
      </c>
    </row>
    <row r="10" spans="1:18" ht="17.25" customHeight="1">
      <c r="A10" s="142"/>
      <c r="B10" s="103" t="s">
        <v>28</v>
      </c>
      <c r="C10" s="19">
        <f aca="true" t="shared" si="2" ref="C10:Q10">SUM(C13:C23)+SUM(C28:C30)</f>
        <v>-844975331</v>
      </c>
      <c r="D10" s="20">
        <f t="shared" si="2"/>
        <v>59001308</v>
      </c>
      <c r="E10" s="20">
        <f t="shared" si="2"/>
        <v>-893372004</v>
      </c>
      <c r="F10" s="20">
        <f t="shared" si="2"/>
        <v>-332628587</v>
      </c>
      <c r="G10" s="21">
        <f t="shared" si="2"/>
        <v>322023952</v>
      </c>
      <c r="H10" s="22">
        <f t="shared" si="2"/>
        <v>563523918</v>
      </c>
      <c r="I10" s="20">
        <f t="shared" si="2"/>
        <v>4588481055</v>
      </c>
      <c r="J10" s="20">
        <f t="shared" si="2"/>
        <v>195566048</v>
      </c>
      <c r="K10" s="20">
        <f t="shared" si="2"/>
        <v>0</v>
      </c>
      <c r="L10" s="21">
        <f t="shared" si="2"/>
        <v>0</v>
      </c>
      <c r="M10" s="23">
        <f t="shared" si="2"/>
        <v>5278462877</v>
      </c>
      <c r="N10" s="23">
        <f t="shared" si="2"/>
        <v>-407775950</v>
      </c>
      <c r="O10" s="23">
        <f t="shared" si="2"/>
        <v>4870686927</v>
      </c>
      <c r="P10" s="23">
        <f t="shared" si="2"/>
        <v>-85751998</v>
      </c>
      <c r="Q10" s="23">
        <f t="shared" si="2"/>
        <v>5654338795</v>
      </c>
      <c r="R10" s="23">
        <f>ROUND(Q10/(SUM('JK第5表の3'!T4:T21)-SUM('JK第5表の3'!T15:T18)),0)</f>
        <v>24206</v>
      </c>
    </row>
    <row r="11" spans="1:18" ht="17.25" customHeight="1">
      <c r="A11" s="142"/>
      <c r="B11" s="103" t="s">
        <v>29</v>
      </c>
      <c r="C11" s="24">
        <f aca="true" t="shared" si="3" ref="C11:Q11">SUM(C24:C27)</f>
        <v>-68678890</v>
      </c>
      <c r="D11" s="25">
        <f t="shared" si="3"/>
        <v>-1165659</v>
      </c>
      <c r="E11" s="25">
        <f t="shared" si="3"/>
        <v>-35319823</v>
      </c>
      <c r="F11" s="25">
        <f t="shared" si="3"/>
        <v>-16060474</v>
      </c>
      <c r="G11" s="21">
        <f t="shared" si="3"/>
        <v>-16132934</v>
      </c>
      <c r="H11" s="22">
        <f t="shared" si="3"/>
        <v>81300000</v>
      </c>
      <c r="I11" s="20">
        <f t="shared" si="3"/>
        <v>149273043</v>
      </c>
      <c r="J11" s="20">
        <f t="shared" si="3"/>
        <v>47745442</v>
      </c>
      <c r="K11" s="20">
        <f t="shared" si="3"/>
        <v>0</v>
      </c>
      <c r="L11" s="21">
        <f t="shared" si="3"/>
        <v>0</v>
      </c>
      <c r="M11" s="26">
        <f t="shared" si="3"/>
        <v>166694667</v>
      </c>
      <c r="N11" s="23">
        <f t="shared" si="3"/>
        <v>4121848</v>
      </c>
      <c r="O11" s="26">
        <f t="shared" si="3"/>
        <v>170816515</v>
      </c>
      <c r="P11" s="26">
        <f t="shared" si="3"/>
        <v>-12011086</v>
      </c>
      <c r="Q11" s="23">
        <f t="shared" si="3"/>
        <v>356584551</v>
      </c>
      <c r="R11" s="26">
        <f>ROUND(Q11/SUM('JK第5表の3'!T15:T18),0)</f>
        <v>27817</v>
      </c>
    </row>
    <row r="12" spans="1:18" ht="17.25" customHeight="1">
      <c r="A12" s="142"/>
      <c r="B12" s="104" t="s">
        <v>27</v>
      </c>
      <c r="C12" s="27">
        <f aca="true" t="shared" si="4" ref="C12:Q12">C31+C32</f>
        <v>-13512107</v>
      </c>
      <c r="D12" s="28">
        <f t="shared" si="4"/>
        <v>0</v>
      </c>
      <c r="E12" s="28">
        <f t="shared" si="4"/>
        <v>-100280129</v>
      </c>
      <c r="F12" s="28">
        <f t="shared" si="4"/>
        <v>-27567660</v>
      </c>
      <c r="G12" s="29">
        <f t="shared" si="4"/>
        <v>114335682</v>
      </c>
      <c r="H12" s="30">
        <f t="shared" si="4"/>
        <v>80000000</v>
      </c>
      <c r="I12" s="31">
        <f t="shared" si="4"/>
        <v>225287443</v>
      </c>
      <c r="J12" s="31">
        <f t="shared" si="4"/>
        <v>3600000</v>
      </c>
      <c r="K12" s="31">
        <f t="shared" si="4"/>
        <v>0</v>
      </c>
      <c r="L12" s="29">
        <f t="shared" si="4"/>
        <v>0</v>
      </c>
      <c r="M12" s="32">
        <f t="shared" si="4"/>
        <v>416023125</v>
      </c>
      <c r="N12" s="33">
        <f t="shared" si="4"/>
        <v>0</v>
      </c>
      <c r="O12" s="32">
        <f t="shared" si="4"/>
        <v>416023125</v>
      </c>
      <c r="P12" s="32">
        <f t="shared" si="4"/>
        <v>114335682</v>
      </c>
      <c r="Q12" s="33">
        <f t="shared" si="4"/>
        <v>608116566</v>
      </c>
      <c r="R12" s="32">
        <f>ROUND(Q12/SUM('JK第5表の3'!T22:T23),0)</f>
        <v>92828</v>
      </c>
    </row>
    <row r="13" spans="1:18" ht="17.25" customHeight="1">
      <c r="A13" s="13">
        <v>1</v>
      </c>
      <c r="B13" s="101" t="s">
        <v>6</v>
      </c>
      <c r="C13" s="34">
        <f>'JK第5表の3'!C4</f>
        <v>-301966976</v>
      </c>
      <c r="D13" s="35">
        <f>'JK第5表の3'!D4-'JK第5表の3'!E4</f>
        <v>27228583</v>
      </c>
      <c r="E13" s="35">
        <f>'JK第5表の3'!G4</f>
        <v>-241656057</v>
      </c>
      <c r="F13" s="35">
        <f>'JK第5表の3'!H4</f>
        <v>-106502483</v>
      </c>
      <c r="G13" s="16">
        <f aca="true" t="shared" si="5" ref="G13:G32">C13-D13-E13-F13</f>
        <v>18962981</v>
      </c>
      <c r="H13" s="34">
        <f>'JK第5表の3'!J4</f>
        <v>0</v>
      </c>
      <c r="I13" s="35">
        <f>'JK第5表の3'!K4</f>
        <v>1951254140</v>
      </c>
      <c r="J13" s="35">
        <f>'JK第5表の3'!L4</f>
        <v>0</v>
      </c>
      <c r="K13" s="35">
        <f>'JK第5表の3'!M4</f>
        <v>0</v>
      </c>
      <c r="L13" s="36">
        <f>'JK第5表の3'!N4</f>
        <v>0</v>
      </c>
      <c r="M13" s="37">
        <f aca="true" t="shared" si="6" ref="M13:M32">G13+H13+I13-J13-K13-L13</f>
        <v>1970217121</v>
      </c>
      <c r="N13" s="37">
        <f>'国庫精算金'!I10</f>
        <v>-148235013</v>
      </c>
      <c r="O13" s="37">
        <f aca="true" t="shared" si="7" ref="O13:O32">M13+N13</f>
        <v>1821982108</v>
      </c>
      <c r="P13" s="37">
        <f aca="true" t="shared" si="8" ref="P13:P32">G13+N13</f>
        <v>-129272032</v>
      </c>
      <c r="Q13" s="37">
        <f>'JK第5表の3'!S4</f>
        <v>0</v>
      </c>
      <c r="R13" s="37">
        <f>ROUND(Q13/'JK第5表の3'!T4,0)</f>
        <v>0</v>
      </c>
    </row>
    <row r="14" spans="1:18" ht="17.25" customHeight="1">
      <c r="A14" s="38">
        <v>2</v>
      </c>
      <c r="B14" s="105" t="s">
        <v>7</v>
      </c>
      <c r="C14" s="24">
        <f>'JK第5表の3'!C5</f>
        <v>-1735719</v>
      </c>
      <c r="D14" s="25">
        <f>'JK第5表の3'!D5-'JK第5表の3'!E5</f>
        <v>15106416</v>
      </c>
      <c r="E14" s="25">
        <f>'JK第5表の3'!G5</f>
        <v>-294354147</v>
      </c>
      <c r="F14" s="25">
        <f>'JK第5表の3'!H5</f>
        <v>-67110065</v>
      </c>
      <c r="G14" s="21">
        <f t="shared" si="5"/>
        <v>344622077</v>
      </c>
      <c r="H14" s="24">
        <f>'JK第5表の3'!J5</f>
        <v>237182651</v>
      </c>
      <c r="I14" s="25">
        <f>'JK第5表の3'!K5</f>
        <v>371140504</v>
      </c>
      <c r="J14" s="25">
        <f>'JK第5表の3'!L5</f>
        <v>606587</v>
      </c>
      <c r="K14" s="25">
        <f>'JK第5表の3'!M5</f>
        <v>0</v>
      </c>
      <c r="L14" s="39">
        <f>'JK第5表の3'!N5</f>
        <v>0</v>
      </c>
      <c r="M14" s="26">
        <f t="shared" si="6"/>
        <v>952338645</v>
      </c>
      <c r="N14" s="26">
        <f>'国庫精算金'!I11</f>
        <v>-42849405</v>
      </c>
      <c r="O14" s="26">
        <f t="shared" si="7"/>
        <v>909489240</v>
      </c>
      <c r="P14" s="26">
        <f t="shared" si="8"/>
        <v>301772672</v>
      </c>
      <c r="Q14" s="26">
        <f>'JK第5表の3'!S5</f>
        <v>469579490</v>
      </c>
      <c r="R14" s="26">
        <f>ROUND(Q14/'JK第5表の3'!T5,0)</f>
        <v>17713</v>
      </c>
    </row>
    <row r="15" spans="1:18" ht="17.25" customHeight="1">
      <c r="A15" s="38">
        <v>3</v>
      </c>
      <c r="B15" s="105" t="s">
        <v>8</v>
      </c>
      <c r="C15" s="22">
        <f>'JK第5表の3'!C6</f>
        <v>26770349</v>
      </c>
      <c r="D15" s="25">
        <f>'JK第5表の3'!D6-'JK第5表の3'!E6</f>
        <v>1329607</v>
      </c>
      <c r="E15" s="20">
        <f>'JK第5表の3'!G6</f>
        <v>-19467699</v>
      </c>
      <c r="F15" s="25">
        <f>'JK第5表の3'!H6</f>
        <v>-11435217</v>
      </c>
      <c r="G15" s="21">
        <f t="shared" si="5"/>
        <v>56343658</v>
      </c>
      <c r="H15" s="24">
        <f>'JK第5表の3'!J6</f>
        <v>0</v>
      </c>
      <c r="I15" s="25">
        <f>'JK第5表の3'!K6</f>
        <v>589588675</v>
      </c>
      <c r="J15" s="25">
        <f>'JK第5表の3'!L6</f>
        <v>1884494</v>
      </c>
      <c r="K15" s="25">
        <f>'JK第5表の3'!M6</f>
        <v>0</v>
      </c>
      <c r="L15" s="39">
        <f>'JK第5表の3'!N6</f>
        <v>0</v>
      </c>
      <c r="M15" s="23">
        <f>G15+H15+I15-J15-K15-L15</f>
        <v>644047839</v>
      </c>
      <c r="N15" s="26">
        <f>'国庫精算金'!I12</f>
        <v>-70956166</v>
      </c>
      <c r="O15" s="23">
        <f>M15+N15</f>
        <v>573091673</v>
      </c>
      <c r="P15" s="23">
        <f t="shared" si="8"/>
        <v>-14612508</v>
      </c>
      <c r="Q15" s="26">
        <f>'JK第5表の3'!S6</f>
        <v>466371139</v>
      </c>
      <c r="R15" s="26">
        <f>ROUND(Q15/'JK第5表の3'!T6,0)</f>
        <v>27151</v>
      </c>
    </row>
    <row r="16" spans="1:18" ht="17.25" customHeight="1">
      <c r="A16" s="38">
        <v>4</v>
      </c>
      <c r="B16" s="105" t="s">
        <v>9</v>
      </c>
      <c r="C16" s="24">
        <f>'JK第5表の3'!C7</f>
        <v>14494622</v>
      </c>
      <c r="D16" s="25">
        <f>'JK第5表の3'!D7-'JK第5表の3'!E7</f>
        <v>-317109</v>
      </c>
      <c r="E16" s="25">
        <f>'JK第5表の3'!G7</f>
        <v>-37183598</v>
      </c>
      <c r="F16" s="25">
        <f>'JK第5表の3'!H7</f>
        <v>700785</v>
      </c>
      <c r="G16" s="21">
        <f t="shared" si="5"/>
        <v>51294544</v>
      </c>
      <c r="H16" s="24">
        <f>'JK第5表の3'!J7</f>
        <v>15941600</v>
      </c>
      <c r="I16" s="25">
        <f>'JK第5表の3'!K7</f>
        <v>299094999</v>
      </c>
      <c r="J16" s="25">
        <f>'JK第5表の3'!L7</f>
        <v>1598273</v>
      </c>
      <c r="K16" s="25">
        <f>'JK第5表の3'!M7</f>
        <v>0</v>
      </c>
      <c r="L16" s="39">
        <f>'JK第5表の3'!N7</f>
        <v>0</v>
      </c>
      <c r="M16" s="26">
        <f t="shared" si="6"/>
        <v>364732870</v>
      </c>
      <c r="N16" s="26">
        <f>'国庫精算金'!I13</f>
        <v>-5412677</v>
      </c>
      <c r="O16" s="26">
        <f t="shared" si="7"/>
        <v>359320193</v>
      </c>
      <c r="P16" s="26">
        <f t="shared" si="8"/>
        <v>45881867</v>
      </c>
      <c r="Q16" s="26">
        <f>'JK第5表の3'!S7</f>
        <v>629566240</v>
      </c>
      <c r="R16" s="26">
        <f>ROUND(Q16/'JK第5表の3'!T7,0)</f>
        <v>40807</v>
      </c>
    </row>
    <row r="17" spans="1:18" ht="17.25" customHeight="1">
      <c r="A17" s="40">
        <v>5</v>
      </c>
      <c r="B17" s="106" t="s">
        <v>10</v>
      </c>
      <c r="C17" s="27">
        <f>'JK第5表の3'!C8</f>
        <v>-113528343</v>
      </c>
      <c r="D17" s="28">
        <f>'JK第5表の3'!D8-'JK第5表の3'!E8</f>
        <v>2985853</v>
      </c>
      <c r="E17" s="28">
        <f>'JK第5表の3'!G8</f>
        <v>-98694395</v>
      </c>
      <c r="F17" s="28">
        <f>'JK第5表の3'!H8</f>
        <v>-46525812</v>
      </c>
      <c r="G17" s="29">
        <f t="shared" si="5"/>
        <v>28706011</v>
      </c>
      <c r="H17" s="27">
        <f>'JK第5表の3'!J8</f>
        <v>120000000</v>
      </c>
      <c r="I17" s="28">
        <f>'JK第5表の3'!K8</f>
        <v>44793229</v>
      </c>
      <c r="J17" s="28">
        <f>'JK第5表の3'!L8</f>
        <v>45022569</v>
      </c>
      <c r="K17" s="28">
        <f>'JK第5表の3'!M8</f>
        <v>0</v>
      </c>
      <c r="L17" s="41">
        <f>'JK第5表の3'!N8</f>
        <v>0</v>
      </c>
      <c r="M17" s="32">
        <f t="shared" si="6"/>
        <v>148476671</v>
      </c>
      <c r="N17" s="32">
        <f>'国庫精算金'!I14</f>
        <v>-12652884</v>
      </c>
      <c r="O17" s="32">
        <f t="shared" si="7"/>
        <v>135823787</v>
      </c>
      <c r="P17" s="32">
        <f t="shared" si="8"/>
        <v>16053127</v>
      </c>
      <c r="Q17" s="32">
        <f>'JK第5表の3'!S8</f>
        <v>909044680</v>
      </c>
      <c r="R17" s="32">
        <f>ROUND(Q17/'JK第5表の3'!T8,0)</f>
        <v>51027</v>
      </c>
    </row>
    <row r="18" spans="1:18" ht="17.25" customHeight="1">
      <c r="A18" s="13">
        <v>6</v>
      </c>
      <c r="B18" s="101" t="s">
        <v>11</v>
      </c>
      <c r="C18" s="34">
        <f>'JK第5表の3'!C9</f>
        <v>61142175</v>
      </c>
      <c r="D18" s="35">
        <f>'JK第5表の3'!D9-'JK第5表の3'!E9</f>
        <v>4176342</v>
      </c>
      <c r="E18" s="35">
        <f>'JK第5表の3'!G9</f>
        <v>-52599189</v>
      </c>
      <c r="F18" s="35">
        <f>'JK第5表の3'!H9</f>
        <v>-18597672</v>
      </c>
      <c r="G18" s="16">
        <f t="shared" si="5"/>
        <v>128162694</v>
      </c>
      <c r="H18" s="34">
        <f>'JK第5表の3'!J9</f>
        <v>0</v>
      </c>
      <c r="I18" s="35">
        <f>'JK第5表の3'!K9</f>
        <v>246641258</v>
      </c>
      <c r="J18" s="35">
        <f>'JK第5表の3'!L9</f>
        <v>255069</v>
      </c>
      <c r="K18" s="35">
        <f>'JK第5表の3'!M9</f>
        <v>0</v>
      </c>
      <c r="L18" s="36">
        <f>'JK第5表の3'!N9</f>
        <v>0</v>
      </c>
      <c r="M18" s="37">
        <f t="shared" si="6"/>
        <v>374548883</v>
      </c>
      <c r="N18" s="37">
        <f>'国庫精算金'!I15</f>
        <v>-42655513</v>
      </c>
      <c r="O18" s="37">
        <f t="shared" si="7"/>
        <v>331893370</v>
      </c>
      <c r="P18" s="37">
        <f t="shared" si="8"/>
        <v>85507181</v>
      </c>
      <c r="Q18" s="37">
        <f>'JK第5表の3'!S9</f>
        <v>855041069</v>
      </c>
      <c r="R18" s="37">
        <f>ROUND(Q18/'JK第5表の3'!T9,0)</f>
        <v>94846</v>
      </c>
    </row>
    <row r="19" spans="1:18" ht="17.25" customHeight="1">
      <c r="A19" s="38">
        <v>7</v>
      </c>
      <c r="B19" s="105" t="s">
        <v>12</v>
      </c>
      <c r="C19" s="24">
        <f>'JK第5表の3'!C10</f>
        <v>-25740121</v>
      </c>
      <c r="D19" s="25">
        <f>'JK第5表の3'!D10-'JK第5表の3'!E10</f>
        <v>1081876</v>
      </c>
      <c r="E19" s="25">
        <f>'JK第5表の3'!G10</f>
        <v>-13564623</v>
      </c>
      <c r="F19" s="25">
        <f>'JK第5表の3'!H10</f>
        <v>-3204606</v>
      </c>
      <c r="G19" s="21">
        <f t="shared" si="5"/>
        <v>-10052768</v>
      </c>
      <c r="H19" s="24">
        <f>'JK第5表の3'!J10</f>
        <v>0</v>
      </c>
      <c r="I19" s="25">
        <f>'JK第5表の3'!K10</f>
        <v>79235882</v>
      </c>
      <c r="J19" s="25">
        <f>'JK第5表の3'!L10</f>
        <v>7272610</v>
      </c>
      <c r="K19" s="25">
        <f>'JK第5表の3'!M10</f>
        <v>0</v>
      </c>
      <c r="L19" s="39">
        <f>'JK第5表の3'!N10</f>
        <v>0</v>
      </c>
      <c r="M19" s="26">
        <f t="shared" si="6"/>
        <v>61910504</v>
      </c>
      <c r="N19" s="26">
        <f>'国庫精算金'!I16</f>
        <v>16874528</v>
      </c>
      <c r="O19" s="26">
        <f t="shared" si="7"/>
        <v>78785032</v>
      </c>
      <c r="P19" s="26">
        <f t="shared" si="8"/>
        <v>6821760</v>
      </c>
      <c r="Q19" s="26">
        <f>'JK第5表の3'!S10</f>
        <v>336817441</v>
      </c>
      <c r="R19" s="26">
        <f>ROUND(Q19/'JK第5表の3'!T10,0)</f>
        <v>86652</v>
      </c>
    </row>
    <row r="20" spans="1:18" ht="17.25" customHeight="1">
      <c r="A20" s="38">
        <v>8</v>
      </c>
      <c r="B20" s="105" t="s">
        <v>13</v>
      </c>
      <c r="C20" s="24">
        <f>'JK第5表の3'!C11</f>
        <v>-33728249</v>
      </c>
      <c r="D20" s="25">
        <f>'JK第5表の3'!D11-'JK第5表の3'!E11</f>
        <v>843263</v>
      </c>
      <c r="E20" s="25">
        <f>'JK第5表の3'!G11</f>
        <v>-45884806</v>
      </c>
      <c r="F20" s="25">
        <f>'JK第5表の3'!H11</f>
        <v>-28664335</v>
      </c>
      <c r="G20" s="21">
        <f t="shared" si="5"/>
        <v>39977629</v>
      </c>
      <c r="H20" s="24">
        <f>'JK第5表の3'!J11</f>
        <v>0</v>
      </c>
      <c r="I20" s="25">
        <f>'JK第5表の3'!K11</f>
        <v>106669774</v>
      </c>
      <c r="J20" s="25">
        <f>'JK第5表の3'!L11</f>
        <v>1650573</v>
      </c>
      <c r="K20" s="25">
        <f>'JK第5表の3'!M11</f>
        <v>0</v>
      </c>
      <c r="L20" s="39">
        <f>'JK第5表の3'!N11</f>
        <v>0</v>
      </c>
      <c r="M20" s="26">
        <f t="shared" si="6"/>
        <v>144996830</v>
      </c>
      <c r="N20" s="26">
        <f>'国庫精算金'!I17</f>
        <v>-3509742</v>
      </c>
      <c r="O20" s="26">
        <f t="shared" si="7"/>
        <v>141487088</v>
      </c>
      <c r="P20" s="26">
        <f t="shared" si="8"/>
        <v>36467887</v>
      </c>
      <c r="Q20" s="26">
        <f>'JK第5表の3'!S11</f>
        <v>393262688</v>
      </c>
      <c r="R20" s="26">
        <f>ROUND(Q20/'JK第5表の3'!T11,0)</f>
        <v>66531</v>
      </c>
    </row>
    <row r="21" spans="1:18" ht="17.25" customHeight="1">
      <c r="A21" s="38">
        <v>9</v>
      </c>
      <c r="B21" s="105" t="s">
        <v>14</v>
      </c>
      <c r="C21" s="24">
        <f>'JK第5表の3'!C12</f>
        <v>-74598785</v>
      </c>
      <c r="D21" s="25">
        <f>'JK第5表の3'!D12-'JK第5表の3'!E12</f>
        <v>496397</v>
      </c>
      <c r="E21" s="25">
        <f>'JK第5表の3'!G12</f>
        <v>-37658358</v>
      </c>
      <c r="F21" s="25">
        <f>'JK第5表の3'!H12</f>
        <v>-5411079</v>
      </c>
      <c r="G21" s="21">
        <f t="shared" si="5"/>
        <v>-32025745</v>
      </c>
      <c r="H21" s="24">
        <f>'JK第5表の3'!J12</f>
        <v>56223667</v>
      </c>
      <c r="I21" s="25">
        <f>'JK第5表の3'!K12</f>
        <v>71198730</v>
      </c>
      <c r="J21" s="25">
        <f>'JK第5表の3'!L12</f>
        <v>52823612</v>
      </c>
      <c r="K21" s="25">
        <f>'JK第5表の3'!M12</f>
        <v>0</v>
      </c>
      <c r="L21" s="39">
        <f>'JK第5表の3'!N12</f>
        <v>0</v>
      </c>
      <c r="M21" s="26">
        <f t="shared" si="6"/>
        <v>42573040</v>
      </c>
      <c r="N21" s="26">
        <f>'国庫精算金'!I18</f>
        <v>-1735881</v>
      </c>
      <c r="O21" s="26">
        <f t="shared" si="7"/>
        <v>40837159</v>
      </c>
      <c r="P21" s="26">
        <f t="shared" si="8"/>
        <v>-33761626</v>
      </c>
      <c r="Q21" s="26">
        <f>'JK第5表の3'!S12</f>
        <v>200073977</v>
      </c>
      <c r="R21" s="26">
        <f>ROUND(Q21/'JK第5表の3'!T12,0)</f>
        <v>36397</v>
      </c>
    </row>
    <row r="22" spans="1:18" ht="17.25" customHeight="1">
      <c r="A22" s="40">
        <v>10</v>
      </c>
      <c r="B22" s="106" t="s">
        <v>15</v>
      </c>
      <c r="C22" s="27">
        <f>'JK第5表の3'!C13</f>
        <v>1274357</v>
      </c>
      <c r="D22" s="28">
        <f>'JK第5表の3'!D13-'JK第5表の3'!E13</f>
        <v>52605</v>
      </c>
      <c r="E22" s="28">
        <f>'JK第5表の3'!G13</f>
        <v>-11187474</v>
      </c>
      <c r="F22" s="28">
        <f>'JK第5表の3'!H13</f>
        <v>-9467487</v>
      </c>
      <c r="G22" s="29">
        <f t="shared" si="5"/>
        <v>21876713</v>
      </c>
      <c r="H22" s="27">
        <f>'JK第5表の3'!J13</f>
        <v>0</v>
      </c>
      <c r="I22" s="28">
        <f>'JK第5表の3'!K13</f>
        <v>89365217</v>
      </c>
      <c r="J22" s="28">
        <f>'JK第5表の3'!L13</f>
        <v>20088391</v>
      </c>
      <c r="K22" s="28">
        <f>'JK第5表の3'!M13</f>
        <v>0</v>
      </c>
      <c r="L22" s="41">
        <f>'JK第5表の3'!N13</f>
        <v>0</v>
      </c>
      <c r="M22" s="32">
        <f t="shared" si="6"/>
        <v>91153539</v>
      </c>
      <c r="N22" s="32">
        <f>'国庫精算金'!I19</f>
        <v>-30575009</v>
      </c>
      <c r="O22" s="32">
        <f t="shared" si="7"/>
        <v>60578530</v>
      </c>
      <c r="P22" s="32">
        <f t="shared" si="8"/>
        <v>-8698296</v>
      </c>
      <c r="Q22" s="32">
        <f>'JK第5表の3'!S13</f>
        <v>165505795</v>
      </c>
      <c r="R22" s="32">
        <f>ROUND(Q22/'JK第5表の3'!T13,0)</f>
        <v>23858</v>
      </c>
    </row>
    <row r="23" spans="1:18" ht="17.25" customHeight="1">
      <c r="A23" s="13">
        <v>11</v>
      </c>
      <c r="B23" s="101" t="s">
        <v>16</v>
      </c>
      <c r="C23" s="34">
        <f>'JK第5表の3'!C14</f>
        <v>-138706511</v>
      </c>
      <c r="D23" s="35">
        <f>'JK第5表の3'!D14-'JK第5表の3'!E14</f>
        <v>1642282</v>
      </c>
      <c r="E23" s="35">
        <f>'JK第5表の3'!G14</f>
        <v>-39345543</v>
      </c>
      <c r="F23" s="35">
        <f>'JK第5表の3'!H14</f>
        <v>-14251613</v>
      </c>
      <c r="G23" s="16">
        <f t="shared" si="5"/>
        <v>-86751637</v>
      </c>
      <c r="H23" s="34">
        <f>'JK第5表の3'!J14</f>
        <v>45000000</v>
      </c>
      <c r="I23" s="35">
        <f>'JK第5表の3'!K14</f>
        <v>129779269</v>
      </c>
      <c r="J23" s="35">
        <f>'JK第5表の3'!L14</f>
        <v>357599</v>
      </c>
      <c r="K23" s="35">
        <f>'JK第5表の3'!M14</f>
        <v>0</v>
      </c>
      <c r="L23" s="36">
        <f>'JK第5表の3'!N14</f>
        <v>0</v>
      </c>
      <c r="M23" s="37">
        <f t="shared" si="6"/>
        <v>87670033</v>
      </c>
      <c r="N23" s="37">
        <f>'国庫精算金'!I20</f>
        <v>5078802</v>
      </c>
      <c r="O23" s="37">
        <f t="shared" si="7"/>
        <v>92748835</v>
      </c>
      <c r="P23" s="37">
        <f t="shared" si="8"/>
        <v>-81672835</v>
      </c>
      <c r="Q23" s="37">
        <f>'JK第5表の3'!S14</f>
        <v>1200984</v>
      </c>
      <c r="R23" s="37">
        <f>ROUND(Q23/'JK第5表の3'!T14,0)</f>
        <v>97</v>
      </c>
    </row>
    <row r="24" spans="1:18" ht="17.25" customHeight="1">
      <c r="A24" s="38">
        <v>16</v>
      </c>
      <c r="B24" s="105" t="s">
        <v>17</v>
      </c>
      <c r="C24" s="24">
        <f>'JK第5表の3'!C15</f>
        <v>-18207643</v>
      </c>
      <c r="D24" s="25">
        <f>'JK第5表の3'!D15-'JK第5表の3'!E15</f>
        <v>0</v>
      </c>
      <c r="E24" s="25">
        <f>'JK第5表の3'!G15</f>
        <v>-6039635</v>
      </c>
      <c r="F24" s="25">
        <f>'JK第5表の3'!H15</f>
        <v>-3685473</v>
      </c>
      <c r="G24" s="21">
        <f t="shared" si="5"/>
        <v>-8482535</v>
      </c>
      <c r="H24" s="24">
        <f>'JK第5表の3'!J15</f>
        <v>6300000</v>
      </c>
      <c r="I24" s="25">
        <f>'JK第5表の3'!K15</f>
        <v>13578453</v>
      </c>
      <c r="J24" s="25">
        <f>'JK第5表の3'!L15</f>
        <v>48558</v>
      </c>
      <c r="K24" s="25">
        <f>'JK第5表の3'!M15</f>
        <v>0</v>
      </c>
      <c r="L24" s="39">
        <f>'JK第5表の3'!N15</f>
        <v>0</v>
      </c>
      <c r="M24" s="26">
        <f t="shared" si="6"/>
        <v>11347360</v>
      </c>
      <c r="N24" s="26">
        <f>'国庫精算金'!I21</f>
        <v>1722999</v>
      </c>
      <c r="O24" s="26">
        <f t="shared" si="7"/>
        <v>13070359</v>
      </c>
      <c r="P24" s="26">
        <f t="shared" si="8"/>
        <v>-6759536</v>
      </c>
      <c r="Q24" s="26">
        <f>'JK第5表の3'!S15</f>
        <v>74679926</v>
      </c>
      <c r="R24" s="26">
        <f>ROUND(Q24/'JK第5表の3'!T15,0)</f>
        <v>114540</v>
      </c>
    </row>
    <row r="25" spans="1:18" ht="17.25" customHeight="1">
      <c r="A25" s="38">
        <v>20</v>
      </c>
      <c r="B25" s="105" t="s">
        <v>18</v>
      </c>
      <c r="C25" s="24">
        <f>'JK第5表の3'!C16</f>
        <v>-75744844</v>
      </c>
      <c r="D25" s="25">
        <f>'JK第5表の3'!D16-'JK第5表の3'!E16</f>
        <v>623067</v>
      </c>
      <c r="E25" s="25">
        <f>'JK第5表の3'!G16</f>
        <v>-19696812</v>
      </c>
      <c r="F25" s="25">
        <f>'JK第5表の3'!H16</f>
        <v>-4845902</v>
      </c>
      <c r="G25" s="21">
        <f t="shared" si="5"/>
        <v>-51825197</v>
      </c>
      <c r="H25" s="24">
        <f>'JK第5表の3'!J16</f>
        <v>75000000</v>
      </c>
      <c r="I25" s="25">
        <f>'JK第5表の3'!K16</f>
        <v>30000000</v>
      </c>
      <c r="J25" s="25">
        <f>'JK第5表の3'!L16</f>
        <v>76527</v>
      </c>
      <c r="K25" s="25">
        <f>'JK第5表の3'!M16</f>
        <v>0</v>
      </c>
      <c r="L25" s="39">
        <f>'JK第5表の3'!N16</f>
        <v>0</v>
      </c>
      <c r="M25" s="26">
        <f t="shared" si="6"/>
        <v>53098276</v>
      </c>
      <c r="N25" s="26">
        <f>'国庫精算金'!I22</f>
        <v>7548260</v>
      </c>
      <c r="O25" s="26">
        <f t="shared" si="7"/>
        <v>60646536</v>
      </c>
      <c r="P25" s="26">
        <f t="shared" si="8"/>
        <v>-44276937</v>
      </c>
      <c r="Q25" s="26">
        <f>'JK第5表の3'!S16</f>
        <v>126298230</v>
      </c>
      <c r="R25" s="26">
        <f>ROUND(Q25/'JK第5表の3'!T16,0)</f>
        <v>22251</v>
      </c>
    </row>
    <row r="26" spans="1:18" ht="17.25" customHeight="1">
      <c r="A26" s="38">
        <v>46</v>
      </c>
      <c r="B26" s="105" t="s">
        <v>19</v>
      </c>
      <c r="C26" s="24">
        <f>'JK第5表の3'!C17</f>
        <v>-27501172</v>
      </c>
      <c r="D26" s="25">
        <f>'JK第5表の3'!D17-'JK第5表の3'!E17</f>
        <v>-2012990</v>
      </c>
      <c r="E26" s="25">
        <f>'JK第5表の3'!G17</f>
        <v>3208628</v>
      </c>
      <c r="F26" s="25">
        <f>'JK第5表の3'!H17</f>
        <v>-449197</v>
      </c>
      <c r="G26" s="21">
        <f t="shared" si="5"/>
        <v>-28247613</v>
      </c>
      <c r="H26" s="24">
        <f>'JK第5表の3'!J17</f>
        <v>0</v>
      </c>
      <c r="I26" s="25">
        <f>'JK第5表の3'!K17</f>
        <v>77721944</v>
      </c>
      <c r="J26" s="25">
        <f>'JK第5表の3'!L17</f>
        <v>8000</v>
      </c>
      <c r="K26" s="25">
        <f>'JK第5表の3'!M17</f>
        <v>0</v>
      </c>
      <c r="L26" s="39">
        <f>'JK第5表の3'!N17</f>
        <v>0</v>
      </c>
      <c r="M26" s="26">
        <f t="shared" si="6"/>
        <v>49466331</v>
      </c>
      <c r="N26" s="26">
        <f>'国庫精算金'!I23</f>
        <v>3661687</v>
      </c>
      <c r="O26" s="26">
        <f t="shared" si="7"/>
        <v>53128018</v>
      </c>
      <c r="P26" s="26">
        <f t="shared" si="8"/>
        <v>-24585926</v>
      </c>
      <c r="Q26" s="26">
        <f>'JK第5表の3'!S17</f>
        <v>21134534</v>
      </c>
      <c r="R26" s="26">
        <f>ROUND(Q26/'JK第5表の3'!T17,0)</f>
        <v>8036</v>
      </c>
    </row>
    <row r="27" spans="1:18" ht="17.25" customHeight="1">
      <c r="A27" s="40">
        <v>47</v>
      </c>
      <c r="B27" s="106" t="s">
        <v>20</v>
      </c>
      <c r="C27" s="27">
        <f>'JK第5表の3'!C18</f>
        <v>52774769</v>
      </c>
      <c r="D27" s="28">
        <f>'JK第5表の3'!D18-'JK第5表の3'!E18</f>
        <v>224264</v>
      </c>
      <c r="E27" s="28">
        <f>'JK第5表の3'!G18</f>
        <v>-12792004</v>
      </c>
      <c r="F27" s="28">
        <f>'JK第5表の3'!H18</f>
        <v>-7079902</v>
      </c>
      <c r="G27" s="29">
        <f t="shared" si="5"/>
        <v>72422411</v>
      </c>
      <c r="H27" s="27">
        <f>'JK第5表の3'!J18</f>
        <v>0</v>
      </c>
      <c r="I27" s="28">
        <f>'JK第5表の3'!K18</f>
        <v>27972646</v>
      </c>
      <c r="J27" s="28">
        <f>'JK第5表の3'!L18</f>
        <v>47612357</v>
      </c>
      <c r="K27" s="28">
        <f>'JK第5表の3'!M18</f>
        <v>0</v>
      </c>
      <c r="L27" s="41">
        <f>'JK第5表の3'!N18</f>
        <v>0</v>
      </c>
      <c r="M27" s="32">
        <f t="shared" si="6"/>
        <v>52782700</v>
      </c>
      <c r="N27" s="32">
        <f>'国庫精算金'!I24</f>
        <v>-8811098</v>
      </c>
      <c r="O27" s="32">
        <f t="shared" si="7"/>
        <v>43971602</v>
      </c>
      <c r="P27" s="32">
        <f t="shared" si="8"/>
        <v>63611313</v>
      </c>
      <c r="Q27" s="32">
        <f>'JK第5表の3'!S18</f>
        <v>134471861</v>
      </c>
      <c r="R27" s="32">
        <f>ROUND(Q27/'JK第5表の3'!T18,0)</f>
        <v>34828</v>
      </c>
    </row>
    <row r="28" spans="1:18" ht="17.25" customHeight="1">
      <c r="A28" s="13">
        <v>101</v>
      </c>
      <c r="B28" s="101" t="s">
        <v>21</v>
      </c>
      <c r="C28" s="34">
        <f>'JK第5表の3'!C19</f>
        <v>-211980235</v>
      </c>
      <c r="D28" s="35">
        <f>'JK第5表の3'!D19-'JK第5表の3'!E19</f>
        <v>2673895</v>
      </c>
      <c r="E28" s="35">
        <f>'JK第5表の3'!G19</f>
        <v>17352808</v>
      </c>
      <c r="F28" s="35">
        <f>'JK第5表の3'!H19</f>
        <v>2278724</v>
      </c>
      <c r="G28" s="16">
        <f t="shared" si="5"/>
        <v>-234285662</v>
      </c>
      <c r="H28" s="34">
        <f>'JK第5表の3'!J19</f>
        <v>0</v>
      </c>
      <c r="I28" s="35">
        <f>'JK第5表の3'!K19</f>
        <v>482549932</v>
      </c>
      <c r="J28" s="35">
        <f>'JK第5表の3'!L19</f>
        <v>39306614</v>
      </c>
      <c r="K28" s="35">
        <f>'JK第5表の3'!M19</f>
        <v>0</v>
      </c>
      <c r="L28" s="36">
        <f>'JK第5表の3'!N19</f>
        <v>0</v>
      </c>
      <c r="M28" s="37">
        <f t="shared" si="6"/>
        <v>208957656</v>
      </c>
      <c r="N28" s="37">
        <f>'国庫精算金'!I25</f>
        <v>-35476564</v>
      </c>
      <c r="O28" s="37">
        <f t="shared" si="7"/>
        <v>173481092</v>
      </c>
      <c r="P28" s="37">
        <f t="shared" si="8"/>
        <v>-269762226</v>
      </c>
      <c r="Q28" s="37">
        <f>'JK第5表の3'!S19</f>
        <v>495751415</v>
      </c>
      <c r="R28" s="37">
        <f>ROUND(Q28/'JK第5表の3'!T19,0)</f>
        <v>59621</v>
      </c>
    </row>
    <row r="29" spans="1:18" ht="17.25" customHeight="1">
      <c r="A29" s="38">
        <v>102</v>
      </c>
      <c r="B29" s="105" t="s">
        <v>22</v>
      </c>
      <c r="C29" s="24">
        <f>'JK第5表の3'!C20</f>
        <v>-65082264</v>
      </c>
      <c r="D29" s="25">
        <f>'JK第5表の3'!D20-'JK第5表の3'!E20</f>
        <v>443065</v>
      </c>
      <c r="E29" s="25">
        <f>'JK第5表の3'!G20</f>
        <v>-10567737</v>
      </c>
      <c r="F29" s="25">
        <f>'JK第5表の3'!H20</f>
        <v>-16806773</v>
      </c>
      <c r="G29" s="21">
        <f t="shared" si="5"/>
        <v>-38150819</v>
      </c>
      <c r="H29" s="24">
        <f>'JK第5表の3'!J20</f>
        <v>89176000</v>
      </c>
      <c r="I29" s="25">
        <f>'JK第5表の3'!K20</f>
        <v>42574949</v>
      </c>
      <c r="J29" s="25">
        <f>'JK第5表の3'!L20</f>
        <v>21290657</v>
      </c>
      <c r="K29" s="25">
        <f>'JK第5表の3'!M20</f>
        <v>0</v>
      </c>
      <c r="L29" s="39">
        <f>'JK第5表の3'!N20</f>
        <v>0</v>
      </c>
      <c r="M29" s="26">
        <f t="shared" si="6"/>
        <v>72309473</v>
      </c>
      <c r="N29" s="26">
        <f>'国庫精算金'!I26</f>
        <v>-33382665</v>
      </c>
      <c r="O29" s="26">
        <f t="shared" si="7"/>
        <v>38926808</v>
      </c>
      <c r="P29" s="26">
        <f t="shared" si="8"/>
        <v>-71533484</v>
      </c>
      <c r="Q29" s="26">
        <f>'JK第5表の3'!S20</f>
        <v>369629305</v>
      </c>
      <c r="R29" s="26">
        <f>ROUND(Q29/'JK第5表の3'!T20,0)</f>
        <v>50215</v>
      </c>
    </row>
    <row r="30" spans="1:18" ht="17.25" customHeight="1">
      <c r="A30" s="40">
        <v>103</v>
      </c>
      <c r="B30" s="106" t="s">
        <v>23</v>
      </c>
      <c r="C30" s="27">
        <f>'JK第5表の3'!C21</f>
        <v>18410369</v>
      </c>
      <c r="D30" s="28">
        <f>'JK第5表の3'!D21-'JK第5表の3'!E21</f>
        <v>1258233</v>
      </c>
      <c r="E30" s="28">
        <f>'JK第5表の3'!G21</f>
        <v>-8561186</v>
      </c>
      <c r="F30" s="28">
        <f>'JK第5表の3'!H21</f>
        <v>-7630954</v>
      </c>
      <c r="G30" s="29">
        <f t="shared" si="5"/>
        <v>33344276</v>
      </c>
      <c r="H30" s="27">
        <f>'JK第5表の3'!J21</f>
        <v>0</v>
      </c>
      <c r="I30" s="28">
        <f>'JK第5表の3'!K21</f>
        <v>84594497</v>
      </c>
      <c r="J30" s="28">
        <f>'JK第5表の3'!L21</f>
        <v>3409000</v>
      </c>
      <c r="K30" s="28">
        <f>'JK第5表の3'!M21</f>
        <v>0</v>
      </c>
      <c r="L30" s="41">
        <f>'JK第5表の3'!N21</f>
        <v>0</v>
      </c>
      <c r="M30" s="32">
        <f t="shared" si="6"/>
        <v>114529773</v>
      </c>
      <c r="N30" s="32">
        <f>'国庫精算金'!I27</f>
        <v>-2287761</v>
      </c>
      <c r="O30" s="32">
        <f t="shared" si="7"/>
        <v>112242012</v>
      </c>
      <c r="P30" s="32">
        <f t="shared" si="8"/>
        <v>31056515</v>
      </c>
      <c r="Q30" s="32">
        <f>'JK第5表の3'!S21</f>
        <v>362494572</v>
      </c>
      <c r="R30" s="32">
        <f>ROUND(Q30/'JK第5表の3'!T21,0)</f>
        <v>51615</v>
      </c>
    </row>
    <row r="31" spans="1:18" ht="17.25" customHeight="1">
      <c r="A31" s="42">
        <v>301</v>
      </c>
      <c r="B31" s="107" t="s">
        <v>24</v>
      </c>
      <c r="C31" s="43">
        <f>'JK第5表の3'!C22</f>
        <v>22594824</v>
      </c>
      <c r="D31" s="44">
        <f>'JK第5表の3'!D22-'JK第5表の3'!E22</f>
        <v>0</v>
      </c>
      <c r="E31" s="44">
        <f>'JK第5表の3'!G22</f>
        <v>-91495534</v>
      </c>
      <c r="F31" s="44">
        <f>'JK第5表の3'!H22</f>
        <v>-2683602</v>
      </c>
      <c r="G31" s="16">
        <f t="shared" si="5"/>
        <v>116773960</v>
      </c>
      <c r="H31" s="43">
        <f>'JK第5表の3'!J22</f>
        <v>0</v>
      </c>
      <c r="I31" s="44">
        <f>'JK第5表の3'!K22</f>
        <v>176515634</v>
      </c>
      <c r="J31" s="44">
        <f>'JK第5表の3'!L22</f>
        <v>0</v>
      </c>
      <c r="K31" s="44">
        <f>'JK第5表の3'!M22</f>
        <v>0</v>
      </c>
      <c r="L31" s="45">
        <f>'JK第5表の3'!N22</f>
        <v>0</v>
      </c>
      <c r="M31" s="46">
        <f t="shared" si="6"/>
        <v>293289594</v>
      </c>
      <c r="N31" s="46">
        <f>'国庫精算金'!I28</f>
        <v>0</v>
      </c>
      <c r="O31" s="46">
        <f t="shared" si="7"/>
        <v>293289594</v>
      </c>
      <c r="P31" s="46">
        <f t="shared" si="8"/>
        <v>116773960</v>
      </c>
      <c r="Q31" s="46">
        <f>'JK第5表の3'!S22</f>
        <v>200689746</v>
      </c>
      <c r="R31" s="46">
        <f>ROUND(Q31/'JK第5表の3'!T22,0)</f>
        <v>66016</v>
      </c>
    </row>
    <row r="32" spans="1:18" ht="17.25" customHeight="1">
      <c r="A32" s="40">
        <v>302</v>
      </c>
      <c r="B32" s="106" t="s">
        <v>25</v>
      </c>
      <c r="C32" s="27">
        <f>'JK第5表の3'!C23</f>
        <v>-36106931</v>
      </c>
      <c r="D32" s="28">
        <f>'JK第5表の3'!D23-'JK第5表の3'!E23</f>
        <v>0</v>
      </c>
      <c r="E32" s="28">
        <f>'JK第5表の3'!G23</f>
        <v>-8784595</v>
      </c>
      <c r="F32" s="28">
        <f>'JK第5表の3'!H23</f>
        <v>-24884058</v>
      </c>
      <c r="G32" s="29">
        <f t="shared" si="5"/>
        <v>-2438278</v>
      </c>
      <c r="H32" s="27">
        <f>'JK第5表の3'!J23</f>
        <v>80000000</v>
      </c>
      <c r="I32" s="28">
        <f>'JK第5表の3'!K23</f>
        <v>48771809</v>
      </c>
      <c r="J32" s="28">
        <f>'JK第5表の3'!L23</f>
        <v>3600000</v>
      </c>
      <c r="K32" s="28">
        <f>'JK第5表の3'!M23</f>
        <v>0</v>
      </c>
      <c r="L32" s="41">
        <f>'JK第5表の3'!N23</f>
        <v>0</v>
      </c>
      <c r="M32" s="32">
        <f t="shared" si="6"/>
        <v>122733531</v>
      </c>
      <c r="N32" s="32">
        <f>'国庫精算金'!I29</f>
        <v>0</v>
      </c>
      <c r="O32" s="32">
        <f t="shared" si="7"/>
        <v>122733531</v>
      </c>
      <c r="P32" s="32">
        <f t="shared" si="8"/>
        <v>-2438278</v>
      </c>
      <c r="Q32" s="32">
        <f>'JK第5表の3'!S23</f>
        <v>407426820</v>
      </c>
      <c r="R32" s="32">
        <f>ROUND(Q32/'JK第5表の3'!T23,0)</f>
        <v>116043</v>
      </c>
    </row>
    <row r="33" s="1" customFormat="1" ht="12">
      <c r="C33" s="5" t="str">
        <f>'第５表退職介護除く'!C33</f>
        <v>注）　１．令和元年度国民健康保険事業状況報告書（事業年報）Ｂ表（１）、Ｅ表（１）より作成。</v>
      </c>
    </row>
    <row r="34" s="5" customFormat="1" ht="11.25">
      <c r="C34" s="119" t="s">
        <v>147</v>
      </c>
    </row>
    <row r="35" spans="3:18" s="1" customFormat="1" ht="13.5">
      <c r="C35" s="5" t="s">
        <v>48</v>
      </c>
      <c r="K35" s="47"/>
      <c r="L35" s="47"/>
      <c r="M35" s="47"/>
      <c r="N35" s="47"/>
      <c r="P35" s="47"/>
      <c r="R35" s="48" t="s">
        <v>136</v>
      </c>
    </row>
    <row r="38" spans="3:17" s="49" customFormat="1" ht="1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21">
    <mergeCell ref="Q4:Q7"/>
    <mergeCell ref="L4:L6"/>
    <mergeCell ref="O4:O6"/>
    <mergeCell ref="C4:G4"/>
    <mergeCell ref="R4:R7"/>
    <mergeCell ref="P4:P6"/>
    <mergeCell ref="E5:E6"/>
    <mergeCell ref="G6:G7"/>
    <mergeCell ref="F5:F6"/>
    <mergeCell ref="I4:I6"/>
    <mergeCell ref="N4:N6"/>
    <mergeCell ref="D5:D6"/>
    <mergeCell ref="K4:K6"/>
    <mergeCell ref="C5:C6"/>
    <mergeCell ref="A8:A12"/>
    <mergeCell ref="M4:M5"/>
    <mergeCell ref="M6:M7"/>
    <mergeCell ref="H4:H6"/>
    <mergeCell ref="A4:A7"/>
    <mergeCell ref="J4:J6"/>
    <mergeCell ref="B4:B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ignoredErrors>
    <ignoredError sqref="R8:R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T89"/>
  <sheetViews>
    <sheetView tabSelected="1" zoomScalePageLayoutView="0" workbookViewId="0" topLeftCell="A1">
      <selection activeCell="A30" sqref="A30:IV30"/>
    </sheetView>
  </sheetViews>
  <sheetFormatPr defaultColWidth="9.140625" defaultRowHeight="15"/>
  <cols>
    <col min="4" max="4" width="12.00390625" style="0" customWidth="1"/>
  </cols>
  <sheetData>
    <row r="2" spans="1:20" ht="13.5">
      <c r="A2" t="s">
        <v>148</v>
      </c>
      <c r="D2" t="s">
        <v>81</v>
      </c>
      <c r="E2" t="s">
        <v>81</v>
      </c>
      <c r="F2" t="s">
        <v>80</v>
      </c>
      <c r="I2" t="s">
        <v>80</v>
      </c>
      <c r="O2" t="s">
        <v>80</v>
      </c>
      <c r="P2" t="s">
        <v>80</v>
      </c>
      <c r="Q2" t="s">
        <v>80</v>
      </c>
      <c r="R2" t="s">
        <v>80</v>
      </c>
      <c r="T2" t="s">
        <v>81</v>
      </c>
    </row>
    <row r="3" spans="1:20" s="50" customFormat="1" ht="121.5">
      <c r="A3" s="50" t="s">
        <v>0</v>
      </c>
      <c r="B3" s="50" t="s">
        <v>1</v>
      </c>
      <c r="C3" s="50" t="s">
        <v>65</v>
      </c>
      <c r="D3" s="50" t="s">
        <v>2</v>
      </c>
      <c r="E3" s="50" t="s">
        <v>3</v>
      </c>
      <c r="F3" s="50" t="s">
        <v>66</v>
      </c>
      <c r="G3" s="50" t="s">
        <v>67</v>
      </c>
      <c r="H3" s="50" t="s">
        <v>68</v>
      </c>
      <c r="I3" s="50" t="s">
        <v>69</v>
      </c>
      <c r="J3" s="50" t="s">
        <v>70</v>
      </c>
      <c r="K3" s="50" t="s">
        <v>71</v>
      </c>
      <c r="L3" s="50" t="s">
        <v>72</v>
      </c>
      <c r="M3" s="50" t="s">
        <v>73</v>
      </c>
      <c r="N3" s="50" t="s">
        <v>74</v>
      </c>
      <c r="O3" s="50" t="s">
        <v>75</v>
      </c>
      <c r="P3" s="50" t="s">
        <v>76</v>
      </c>
      <c r="Q3" s="50" t="s">
        <v>77</v>
      </c>
      <c r="R3" s="50" t="s">
        <v>78</v>
      </c>
      <c r="S3" s="50" t="s">
        <v>4</v>
      </c>
      <c r="T3" s="50" t="s">
        <v>5</v>
      </c>
    </row>
    <row r="4" spans="1:20" s="47" customFormat="1" ht="13.5">
      <c r="A4" s="47">
        <v>1</v>
      </c>
      <c r="B4" s="47" t="s">
        <v>6</v>
      </c>
      <c r="C4" s="47">
        <v>-301966976</v>
      </c>
      <c r="D4" s="47">
        <v>115318010</v>
      </c>
      <c r="E4" s="47">
        <v>88089427</v>
      </c>
      <c r="F4" s="47">
        <v>0</v>
      </c>
      <c r="G4" s="47">
        <v>-241656057</v>
      </c>
      <c r="H4" s="47">
        <v>-106502483</v>
      </c>
      <c r="I4" s="47">
        <v>0</v>
      </c>
      <c r="J4" s="47">
        <v>0</v>
      </c>
      <c r="K4" s="47">
        <v>1951254140</v>
      </c>
      <c r="L4" s="47">
        <v>0</v>
      </c>
      <c r="M4" s="47">
        <v>0</v>
      </c>
      <c r="N4" s="47">
        <v>0</v>
      </c>
      <c r="O4" s="47">
        <v>1789638548</v>
      </c>
      <c r="P4" s="47">
        <v>883703476</v>
      </c>
      <c r="Q4" s="47">
        <v>0</v>
      </c>
      <c r="R4" s="47">
        <v>260638417</v>
      </c>
      <c r="S4" s="47">
        <v>0</v>
      </c>
      <c r="T4" s="47">
        <v>90307</v>
      </c>
    </row>
    <row r="5" spans="1:20" s="47" customFormat="1" ht="13.5">
      <c r="A5" s="47">
        <v>2</v>
      </c>
      <c r="B5" s="47" t="s">
        <v>7</v>
      </c>
      <c r="C5" s="47">
        <v>-1735719</v>
      </c>
      <c r="D5" s="47">
        <v>41985505</v>
      </c>
      <c r="E5" s="47">
        <v>26879089</v>
      </c>
      <c r="F5" s="47">
        <v>0</v>
      </c>
      <c r="G5" s="47">
        <v>-294354147</v>
      </c>
      <c r="H5" s="47">
        <v>-67110065</v>
      </c>
      <c r="I5" s="47">
        <v>0</v>
      </c>
      <c r="J5" s="47">
        <v>237182651</v>
      </c>
      <c r="K5" s="47">
        <v>371140504</v>
      </c>
      <c r="L5" s="47">
        <v>606587</v>
      </c>
      <c r="M5" s="47">
        <v>0</v>
      </c>
      <c r="N5" s="47">
        <v>0</v>
      </c>
      <c r="O5" s="47">
        <v>648968510</v>
      </c>
      <c r="P5" s="47">
        <v>285855859</v>
      </c>
      <c r="Q5" s="47">
        <v>0</v>
      </c>
      <c r="R5" s="47">
        <v>241554655</v>
      </c>
      <c r="S5" s="47">
        <v>469579490</v>
      </c>
      <c r="T5" s="47">
        <v>26511</v>
      </c>
    </row>
    <row r="6" spans="1:20" s="47" customFormat="1" ht="13.5">
      <c r="A6" s="47">
        <v>3</v>
      </c>
      <c r="B6" s="47" t="s">
        <v>8</v>
      </c>
      <c r="C6" s="47">
        <v>26770349</v>
      </c>
      <c r="D6" s="47">
        <v>16564399</v>
      </c>
      <c r="E6" s="47">
        <v>15234792</v>
      </c>
      <c r="F6" s="47">
        <v>0</v>
      </c>
      <c r="G6" s="47">
        <v>-19467699</v>
      </c>
      <c r="H6" s="47">
        <v>-11435217</v>
      </c>
      <c r="I6" s="47">
        <v>23611000</v>
      </c>
      <c r="J6" s="47">
        <v>0</v>
      </c>
      <c r="K6" s="47">
        <v>589588675</v>
      </c>
      <c r="L6" s="47">
        <v>1884494</v>
      </c>
      <c r="M6" s="47">
        <v>0</v>
      </c>
      <c r="N6" s="47">
        <v>0</v>
      </c>
      <c r="O6" s="47">
        <v>322896210</v>
      </c>
      <c r="P6" s="47">
        <v>168010156</v>
      </c>
      <c r="Q6" s="47">
        <v>0</v>
      </c>
      <c r="R6" s="47">
        <v>40324000</v>
      </c>
      <c r="S6" s="47">
        <v>466371139</v>
      </c>
      <c r="T6" s="47">
        <v>17177</v>
      </c>
    </row>
    <row r="7" spans="1:20" s="47" customFormat="1" ht="13.5">
      <c r="A7" s="47">
        <v>4</v>
      </c>
      <c r="B7" s="47" t="s">
        <v>9</v>
      </c>
      <c r="C7" s="47">
        <v>14494622</v>
      </c>
      <c r="D7" s="47">
        <v>6734982</v>
      </c>
      <c r="E7" s="47">
        <v>7052091</v>
      </c>
      <c r="F7" s="47">
        <v>0</v>
      </c>
      <c r="G7" s="47">
        <v>-37183598</v>
      </c>
      <c r="H7" s="47">
        <v>700785</v>
      </c>
      <c r="I7" s="47">
        <v>0</v>
      </c>
      <c r="J7" s="47">
        <v>15941600</v>
      </c>
      <c r="K7" s="47">
        <v>299094999</v>
      </c>
      <c r="L7" s="47">
        <v>1598273</v>
      </c>
      <c r="M7" s="47">
        <v>0</v>
      </c>
      <c r="N7" s="47">
        <v>0</v>
      </c>
      <c r="O7" s="47">
        <v>267974280</v>
      </c>
      <c r="P7" s="47">
        <v>147468869</v>
      </c>
      <c r="Q7" s="47">
        <v>0</v>
      </c>
      <c r="R7" s="47">
        <v>142827159</v>
      </c>
      <c r="S7" s="47">
        <v>629566240</v>
      </c>
      <c r="T7" s="47">
        <v>15428</v>
      </c>
    </row>
    <row r="8" spans="1:20" s="47" customFormat="1" ht="13.5">
      <c r="A8" s="47">
        <v>5</v>
      </c>
      <c r="B8" s="47" t="s">
        <v>10</v>
      </c>
      <c r="C8" s="47">
        <v>-113528343</v>
      </c>
      <c r="D8" s="47">
        <v>14099273</v>
      </c>
      <c r="E8" s="47">
        <v>11113420</v>
      </c>
      <c r="F8" s="47">
        <v>0</v>
      </c>
      <c r="G8" s="47">
        <v>-98694395</v>
      </c>
      <c r="H8" s="47">
        <v>-46525812</v>
      </c>
      <c r="I8" s="47">
        <v>24770000</v>
      </c>
      <c r="J8" s="47">
        <v>120000000</v>
      </c>
      <c r="K8" s="47">
        <v>44793229</v>
      </c>
      <c r="L8" s="47">
        <v>45022569</v>
      </c>
      <c r="M8" s="47">
        <v>0</v>
      </c>
      <c r="N8" s="47">
        <v>0</v>
      </c>
      <c r="O8" s="47">
        <v>356599733</v>
      </c>
      <c r="P8" s="47">
        <v>180836283</v>
      </c>
      <c r="Q8" s="47">
        <v>0</v>
      </c>
      <c r="R8" s="47">
        <v>127049027</v>
      </c>
      <c r="S8" s="47">
        <v>909044680</v>
      </c>
      <c r="T8" s="47">
        <v>17815</v>
      </c>
    </row>
    <row r="9" spans="1:20" s="47" customFormat="1" ht="13.5">
      <c r="A9" s="47">
        <v>6</v>
      </c>
      <c r="B9" s="47" t="s">
        <v>11</v>
      </c>
      <c r="C9" s="47">
        <v>61142175</v>
      </c>
      <c r="D9" s="47">
        <v>11724312</v>
      </c>
      <c r="E9" s="47">
        <v>7547970</v>
      </c>
      <c r="F9" s="47">
        <v>0</v>
      </c>
      <c r="G9" s="47">
        <v>-52599189</v>
      </c>
      <c r="H9" s="47">
        <v>-18597672</v>
      </c>
      <c r="I9" s="47">
        <v>0</v>
      </c>
      <c r="J9" s="47">
        <v>0</v>
      </c>
      <c r="K9" s="47">
        <v>246641258</v>
      </c>
      <c r="L9" s="47">
        <v>255069</v>
      </c>
      <c r="M9" s="47">
        <v>0</v>
      </c>
      <c r="N9" s="47">
        <v>0</v>
      </c>
      <c r="O9" s="47">
        <v>191943941</v>
      </c>
      <c r="P9" s="47">
        <v>95288329</v>
      </c>
      <c r="Q9" s="47">
        <v>0</v>
      </c>
      <c r="R9" s="47">
        <v>73009559</v>
      </c>
      <c r="S9" s="47">
        <v>855041069</v>
      </c>
      <c r="T9" s="47">
        <v>9015</v>
      </c>
    </row>
    <row r="10" spans="1:20" s="47" customFormat="1" ht="13.5">
      <c r="A10" s="47">
        <v>7</v>
      </c>
      <c r="B10" s="47" t="s">
        <v>12</v>
      </c>
      <c r="C10" s="47">
        <v>-25740121</v>
      </c>
      <c r="D10" s="47">
        <v>3549517</v>
      </c>
      <c r="E10" s="47">
        <v>2467641</v>
      </c>
      <c r="F10" s="47">
        <v>0</v>
      </c>
      <c r="G10" s="47">
        <v>-13564623</v>
      </c>
      <c r="H10" s="47">
        <v>-3204606</v>
      </c>
      <c r="I10" s="47">
        <v>0</v>
      </c>
      <c r="J10" s="47">
        <v>0</v>
      </c>
      <c r="K10" s="47">
        <v>79235882</v>
      </c>
      <c r="L10" s="47">
        <v>7272610</v>
      </c>
      <c r="M10" s="47">
        <v>0</v>
      </c>
      <c r="N10" s="47">
        <v>0</v>
      </c>
      <c r="O10" s="47">
        <v>87947700</v>
      </c>
      <c r="P10" s="47">
        <v>43396667</v>
      </c>
      <c r="Q10" s="47">
        <v>0</v>
      </c>
      <c r="R10" s="47">
        <v>53366717</v>
      </c>
      <c r="S10" s="47">
        <v>336817441</v>
      </c>
      <c r="T10" s="47">
        <v>3887</v>
      </c>
    </row>
    <row r="11" spans="1:20" s="47" customFormat="1" ht="13.5">
      <c r="A11" s="47">
        <v>8</v>
      </c>
      <c r="B11" s="47" t="s">
        <v>13</v>
      </c>
      <c r="C11" s="47">
        <v>-33728249</v>
      </c>
      <c r="D11" s="47">
        <v>6150862</v>
      </c>
      <c r="E11" s="47">
        <v>5307599</v>
      </c>
      <c r="F11" s="47">
        <v>0</v>
      </c>
      <c r="G11" s="47">
        <v>-45884806</v>
      </c>
      <c r="H11" s="47">
        <v>-28664335</v>
      </c>
      <c r="I11" s="47">
        <v>0</v>
      </c>
      <c r="J11" s="47">
        <v>0</v>
      </c>
      <c r="K11" s="47">
        <v>106669774</v>
      </c>
      <c r="L11" s="47">
        <v>1650573</v>
      </c>
      <c r="M11" s="47">
        <v>0</v>
      </c>
      <c r="N11" s="47">
        <v>0</v>
      </c>
      <c r="O11" s="47">
        <v>106109636</v>
      </c>
      <c r="P11" s="47">
        <v>61562644</v>
      </c>
      <c r="Q11" s="47">
        <v>0</v>
      </c>
      <c r="R11" s="47">
        <v>75329037</v>
      </c>
      <c r="S11" s="47">
        <v>393262688</v>
      </c>
      <c r="T11" s="47">
        <v>5911</v>
      </c>
    </row>
    <row r="12" spans="1:20" s="47" customFormat="1" ht="13.5">
      <c r="A12" s="47">
        <v>9</v>
      </c>
      <c r="B12" s="47" t="s">
        <v>14</v>
      </c>
      <c r="C12" s="47">
        <v>-74598785</v>
      </c>
      <c r="D12" s="47">
        <v>9484707</v>
      </c>
      <c r="E12" s="47">
        <v>8988310</v>
      </c>
      <c r="F12" s="47">
        <v>0</v>
      </c>
      <c r="G12" s="47">
        <v>-37658358</v>
      </c>
      <c r="H12" s="47">
        <v>-5411079</v>
      </c>
      <c r="I12" s="47">
        <v>0</v>
      </c>
      <c r="J12" s="47">
        <v>56223667</v>
      </c>
      <c r="K12" s="47">
        <v>71198730</v>
      </c>
      <c r="L12" s="47">
        <v>52823612</v>
      </c>
      <c r="M12" s="47">
        <v>0</v>
      </c>
      <c r="N12" s="47">
        <v>0</v>
      </c>
      <c r="O12" s="47">
        <v>107056388</v>
      </c>
      <c r="P12" s="47">
        <v>53257320</v>
      </c>
      <c r="Q12" s="47">
        <v>0</v>
      </c>
      <c r="R12" s="47">
        <v>11832476</v>
      </c>
      <c r="S12" s="47">
        <v>200073977</v>
      </c>
      <c r="T12" s="47">
        <v>5497</v>
      </c>
    </row>
    <row r="13" spans="1:20" s="47" customFormat="1" ht="13.5">
      <c r="A13" s="47">
        <v>10</v>
      </c>
      <c r="B13" s="47" t="s">
        <v>15</v>
      </c>
      <c r="C13" s="47">
        <v>1274357</v>
      </c>
      <c r="D13" s="47">
        <v>12692642</v>
      </c>
      <c r="E13" s="47">
        <v>12640037</v>
      </c>
      <c r="F13" s="47">
        <v>0</v>
      </c>
      <c r="G13" s="47">
        <v>-11187474</v>
      </c>
      <c r="H13" s="47">
        <v>-9467487</v>
      </c>
      <c r="I13" s="47">
        <v>11890000</v>
      </c>
      <c r="J13" s="47">
        <v>0</v>
      </c>
      <c r="K13" s="47">
        <v>89365217</v>
      </c>
      <c r="L13" s="47">
        <v>20088391</v>
      </c>
      <c r="M13" s="47">
        <v>0</v>
      </c>
      <c r="N13" s="47">
        <v>0</v>
      </c>
      <c r="O13" s="47">
        <v>133766428</v>
      </c>
      <c r="P13" s="47">
        <v>69872738</v>
      </c>
      <c r="Q13" s="47">
        <v>0</v>
      </c>
      <c r="R13" s="47">
        <v>6269547</v>
      </c>
      <c r="S13" s="47">
        <v>165505795</v>
      </c>
      <c r="T13" s="47">
        <v>6937</v>
      </c>
    </row>
    <row r="14" spans="1:20" s="47" customFormat="1" ht="13.5">
      <c r="A14" s="47">
        <v>11</v>
      </c>
      <c r="B14" s="47" t="s">
        <v>16</v>
      </c>
      <c r="C14" s="47">
        <v>-138706511</v>
      </c>
      <c r="D14" s="47">
        <v>9270701</v>
      </c>
      <c r="E14" s="47">
        <v>7628419</v>
      </c>
      <c r="F14" s="47">
        <v>0</v>
      </c>
      <c r="G14" s="47">
        <v>-39345543</v>
      </c>
      <c r="H14" s="47">
        <v>-14251613</v>
      </c>
      <c r="I14" s="47">
        <v>0</v>
      </c>
      <c r="J14" s="47">
        <v>45000000</v>
      </c>
      <c r="K14" s="47">
        <v>129779269</v>
      </c>
      <c r="L14" s="47">
        <v>357599</v>
      </c>
      <c r="M14" s="47">
        <v>0</v>
      </c>
      <c r="N14" s="47">
        <v>0</v>
      </c>
      <c r="O14" s="47">
        <v>228769522</v>
      </c>
      <c r="P14" s="47">
        <v>118143647</v>
      </c>
      <c r="Q14" s="47">
        <v>0</v>
      </c>
      <c r="R14" s="47">
        <v>21705298</v>
      </c>
      <c r="S14" s="47">
        <v>1200984</v>
      </c>
      <c r="T14" s="47">
        <v>12404</v>
      </c>
    </row>
    <row r="15" spans="1:20" s="47" customFormat="1" ht="13.5">
      <c r="A15" s="47">
        <v>16</v>
      </c>
      <c r="B15" s="47" t="s">
        <v>17</v>
      </c>
      <c r="C15" s="47">
        <v>-18207643</v>
      </c>
      <c r="D15" s="47">
        <v>19089</v>
      </c>
      <c r="E15" s="47">
        <v>19089</v>
      </c>
      <c r="F15" s="47">
        <v>0</v>
      </c>
      <c r="G15" s="47">
        <v>-6039635</v>
      </c>
      <c r="H15" s="47">
        <v>-3685473</v>
      </c>
      <c r="I15" s="47">
        <v>51864000</v>
      </c>
      <c r="J15" s="47">
        <v>6300000</v>
      </c>
      <c r="K15" s="47">
        <v>13578453</v>
      </c>
      <c r="L15" s="47">
        <v>48558</v>
      </c>
      <c r="M15" s="47">
        <v>0</v>
      </c>
      <c r="N15" s="47">
        <v>0</v>
      </c>
      <c r="O15" s="47">
        <v>8925319</v>
      </c>
      <c r="P15" s="47">
        <v>4292553</v>
      </c>
      <c r="Q15" s="47">
        <v>0</v>
      </c>
      <c r="R15" s="47">
        <v>3424109</v>
      </c>
      <c r="S15" s="47">
        <v>74679926</v>
      </c>
      <c r="T15" s="47">
        <v>652</v>
      </c>
    </row>
    <row r="16" spans="1:20" s="47" customFormat="1" ht="13.5">
      <c r="A16" s="47">
        <v>20</v>
      </c>
      <c r="B16" s="47" t="s">
        <v>18</v>
      </c>
      <c r="C16" s="47">
        <v>-75744844</v>
      </c>
      <c r="D16" s="47">
        <v>2069396</v>
      </c>
      <c r="E16" s="47">
        <v>1446329</v>
      </c>
      <c r="F16" s="47">
        <v>0</v>
      </c>
      <c r="G16" s="47">
        <v>-19696812</v>
      </c>
      <c r="H16" s="47">
        <v>-4845902</v>
      </c>
      <c r="I16" s="47">
        <v>0</v>
      </c>
      <c r="J16" s="47">
        <v>75000000</v>
      </c>
      <c r="K16" s="47">
        <v>30000000</v>
      </c>
      <c r="L16" s="47">
        <v>76527</v>
      </c>
      <c r="M16" s="47">
        <v>0</v>
      </c>
      <c r="N16" s="47">
        <v>0</v>
      </c>
      <c r="O16" s="47">
        <v>95774993</v>
      </c>
      <c r="P16" s="47">
        <v>52263761</v>
      </c>
      <c r="Q16" s="47">
        <v>0</v>
      </c>
      <c r="R16" s="47">
        <v>20196638</v>
      </c>
      <c r="S16" s="47">
        <v>126298230</v>
      </c>
      <c r="T16" s="47">
        <v>5676</v>
      </c>
    </row>
    <row r="17" spans="1:20" s="47" customFormat="1" ht="13.5">
      <c r="A17" s="47">
        <v>46</v>
      </c>
      <c r="B17" s="47" t="s">
        <v>19</v>
      </c>
      <c r="C17" s="47">
        <v>-27501172</v>
      </c>
      <c r="D17" s="47">
        <v>716074</v>
      </c>
      <c r="E17" s="47">
        <v>2729064</v>
      </c>
      <c r="F17" s="47">
        <v>0</v>
      </c>
      <c r="G17" s="47">
        <v>3208628</v>
      </c>
      <c r="H17" s="47">
        <v>-449197</v>
      </c>
      <c r="I17" s="47">
        <v>0</v>
      </c>
      <c r="J17" s="47">
        <v>0</v>
      </c>
      <c r="K17" s="47">
        <v>77721944</v>
      </c>
      <c r="L17" s="47">
        <v>8000</v>
      </c>
      <c r="M17" s="47">
        <v>0</v>
      </c>
      <c r="N17" s="47">
        <v>0</v>
      </c>
      <c r="O17" s="47">
        <v>44493630</v>
      </c>
      <c r="P17" s="47">
        <v>25437408</v>
      </c>
      <c r="Q17" s="47">
        <v>0</v>
      </c>
      <c r="R17" s="47">
        <v>0</v>
      </c>
      <c r="S17" s="47">
        <v>21134534</v>
      </c>
      <c r="T17" s="47">
        <v>2630</v>
      </c>
    </row>
    <row r="18" spans="1:20" s="47" customFormat="1" ht="13.5">
      <c r="A18" s="47">
        <v>47</v>
      </c>
      <c r="B18" s="47" t="s">
        <v>20</v>
      </c>
      <c r="C18" s="47">
        <v>52774769</v>
      </c>
      <c r="D18" s="47">
        <v>1570149</v>
      </c>
      <c r="E18" s="47">
        <v>1345885</v>
      </c>
      <c r="F18" s="47">
        <v>0</v>
      </c>
      <c r="G18" s="47">
        <v>-12792004</v>
      </c>
      <c r="H18" s="47">
        <v>-7079902</v>
      </c>
      <c r="I18" s="47">
        <v>0</v>
      </c>
      <c r="J18" s="47">
        <v>0</v>
      </c>
      <c r="K18" s="47">
        <v>27972646</v>
      </c>
      <c r="L18" s="47">
        <v>47612357</v>
      </c>
      <c r="M18" s="47">
        <v>0</v>
      </c>
      <c r="N18" s="47">
        <v>0</v>
      </c>
      <c r="O18" s="47">
        <v>74907140</v>
      </c>
      <c r="P18" s="47">
        <v>40079722</v>
      </c>
      <c r="Q18" s="47">
        <v>0</v>
      </c>
      <c r="R18" s="47">
        <v>0</v>
      </c>
      <c r="S18" s="47">
        <v>134471861</v>
      </c>
      <c r="T18" s="47">
        <v>3861</v>
      </c>
    </row>
    <row r="19" spans="1:20" s="47" customFormat="1" ht="13.5">
      <c r="A19" s="47">
        <v>101</v>
      </c>
      <c r="B19" s="47" t="s">
        <v>21</v>
      </c>
      <c r="C19" s="47">
        <v>-211980235</v>
      </c>
      <c r="D19" s="47">
        <v>11729756</v>
      </c>
      <c r="E19" s="47">
        <v>9055861</v>
      </c>
      <c r="F19" s="47">
        <v>0</v>
      </c>
      <c r="G19" s="47">
        <v>17352808</v>
      </c>
      <c r="H19" s="47">
        <v>2278724</v>
      </c>
      <c r="I19" s="47">
        <v>3855000</v>
      </c>
      <c r="J19" s="47">
        <v>0</v>
      </c>
      <c r="K19" s="47">
        <v>482549932</v>
      </c>
      <c r="L19" s="47">
        <v>39306614</v>
      </c>
      <c r="M19" s="47">
        <v>0</v>
      </c>
      <c r="N19" s="47">
        <v>0</v>
      </c>
      <c r="O19" s="47">
        <v>152919830</v>
      </c>
      <c r="P19" s="47">
        <v>83254822</v>
      </c>
      <c r="Q19" s="47">
        <v>0</v>
      </c>
      <c r="R19" s="47">
        <v>91683000</v>
      </c>
      <c r="S19" s="47">
        <v>495751415</v>
      </c>
      <c r="T19" s="47">
        <v>8315</v>
      </c>
    </row>
    <row r="20" spans="1:20" s="47" customFormat="1" ht="13.5">
      <c r="A20" s="47">
        <v>102</v>
      </c>
      <c r="B20" s="47" t="s">
        <v>22</v>
      </c>
      <c r="C20" s="47">
        <v>-65082264</v>
      </c>
      <c r="D20" s="47">
        <v>3647153</v>
      </c>
      <c r="E20" s="47">
        <v>3204088</v>
      </c>
      <c r="F20" s="47">
        <v>0</v>
      </c>
      <c r="G20" s="47">
        <v>-10567737</v>
      </c>
      <c r="H20" s="47">
        <v>-16806773</v>
      </c>
      <c r="I20" s="47">
        <v>0</v>
      </c>
      <c r="J20" s="47">
        <v>89176000</v>
      </c>
      <c r="K20" s="47">
        <v>42574949</v>
      </c>
      <c r="L20" s="47">
        <v>21290657</v>
      </c>
      <c r="M20" s="47">
        <v>0</v>
      </c>
      <c r="N20" s="47">
        <v>0</v>
      </c>
      <c r="O20" s="47">
        <v>133076470</v>
      </c>
      <c r="P20" s="47">
        <v>71976743</v>
      </c>
      <c r="Q20" s="47">
        <v>0</v>
      </c>
      <c r="R20" s="47">
        <v>23335266</v>
      </c>
      <c r="S20" s="47">
        <v>369629305</v>
      </c>
      <c r="T20" s="47">
        <v>7361</v>
      </c>
    </row>
    <row r="21" spans="1:20" s="47" customFormat="1" ht="13.5">
      <c r="A21" s="47">
        <v>103</v>
      </c>
      <c r="B21" s="47" t="s">
        <v>23</v>
      </c>
      <c r="C21" s="47">
        <v>18410369</v>
      </c>
      <c r="D21" s="47">
        <v>6531971</v>
      </c>
      <c r="E21" s="47">
        <v>5273738</v>
      </c>
      <c r="F21" s="47">
        <v>0</v>
      </c>
      <c r="G21" s="47">
        <v>-8561186</v>
      </c>
      <c r="H21" s="47">
        <v>-7630954</v>
      </c>
      <c r="I21" s="47">
        <v>7254000</v>
      </c>
      <c r="J21" s="47">
        <v>0</v>
      </c>
      <c r="K21" s="47">
        <v>84594497</v>
      </c>
      <c r="L21" s="47">
        <v>3409000</v>
      </c>
      <c r="M21" s="47">
        <v>0</v>
      </c>
      <c r="N21" s="47">
        <v>0</v>
      </c>
      <c r="O21" s="47">
        <v>138763935</v>
      </c>
      <c r="P21" s="47">
        <v>70057858</v>
      </c>
      <c r="Q21" s="47">
        <v>0</v>
      </c>
      <c r="R21" s="47">
        <v>84450368</v>
      </c>
      <c r="S21" s="47">
        <v>362494572</v>
      </c>
      <c r="T21" s="47">
        <v>7023</v>
      </c>
    </row>
    <row r="22" spans="1:20" s="47" customFormat="1" ht="13.5">
      <c r="A22" s="47">
        <v>301</v>
      </c>
      <c r="B22" s="47" t="s">
        <v>24</v>
      </c>
      <c r="C22" s="47">
        <v>22594824</v>
      </c>
      <c r="D22" s="47">
        <v>0</v>
      </c>
      <c r="E22" s="47">
        <v>0</v>
      </c>
      <c r="F22" s="47">
        <v>0</v>
      </c>
      <c r="G22" s="47">
        <v>-91495534</v>
      </c>
      <c r="H22" s="47">
        <v>-2683602</v>
      </c>
      <c r="I22" s="47">
        <v>0</v>
      </c>
      <c r="J22" s="47">
        <v>0</v>
      </c>
      <c r="K22" s="47">
        <v>176515634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200689746</v>
      </c>
      <c r="T22" s="47">
        <v>3040</v>
      </c>
    </row>
    <row r="23" spans="1:20" s="47" customFormat="1" ht="13.5">
      <c r="A23" s="47">
        <v>302</v>
      </c>
      <c r="B23" s="47" t="s">
        <v>25</v>
      </c>
      <c r="C23" s="47">
        <v>-36106931</v>
      </c>
      <c r="D23" s="47">
        <v>0</v>
      </c>
      <c r="E23" s="47">
        <v>0</v>
      </c>
      <c r="F23" s="47">
        <v>0</v>
      </c>
      <c r="G23" s="47">
        <v>-8784595</v>
      </c>
      <c r="H23" s="47">
        <v>-24884058</v>
      </c>
      <c r="I23" s="47">
        <v>0</v>
      </c>
      <c r="J23" s="47">
        <v>80000000</v>
      </c>
      <c r="K23" s="47">
        <v>48771809</v>
      </c>
      <c r="L23" s="47">
        <v>3600000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407426820</v>
      </c>
      <c r="T23" s="47">
        <v>3511</v>
      </c>
    </row>
    <row r="24" spans="1:20" s="47" customFormat="1" ht="13.5">
      <c r="A24" s="47" t="s">
        <v>26</v>
      </c>
      <c r="C24" s="47">
        <v>-913654221</v>
      </c>
      <c r="D24" s="47">
        <v>273858498</v>
      </c>
      <c r="E24" s="47">
        <v>216022849</v>
      </c>
      <c r="F24" s="47">
        <v>0</v>
      </c>
      <c r="G24" s="47">
        <v>-928691827</v>
      </c>
      <c r="H24" s="47">
        <v>-348689061</v>
      </c>
      <c r="I24" s="47">
        <v>123244000</v>
      </c>
      <c r="J24" s="47">
        <v>644823918</v>
      </c>
      <c r="K24" s="47">
        <v>4737754098</v>
      </c>
      <c r="L24" s="47">
        <v>243311490</v>
      </c>
      <c r="M24" s="47">
        <v>0</v>
      </c>
      <c r="N24" s="47">
        <v>0</v>
      </c>
      <c r="O24" s="47">
        <v>4890532213</v>
      </c>
      <c r="P24" s="47">
        <v>2454758855</v>
      </c>
      <c r="Q24" s="47">
        <v>0</v>
      </c>
      <c r="R24" s="47">
        <v>1276995273</v>
      </c>
      <c r="S24" s="47">
        <v>6010923346</v>
      </c>
      <c r="T24" s="47">
        <v>246407</v>
      </c>
    </row>
    <row r="25" spans="1:20" s="47" customFormat="1" ht="13.5">
      <c r="A25" s="47" t="s">
        <v>27</v>
      </c>
      <c r="C25" s="47">
        <v>-13512107</v>
      </c>
      <c r="D25" s="47">
        <v>0</v>
      </c>
      <c r="E25" s="47">
        <v>0</v>
      </c>
      <c r="F25" s="47">
        <v>0</v>
      </c>
      <c r="G25" s="47">
        <v>-100280129</v>
      </c>
      <c r="H25" s="47">
        <v>-27567660</v>
      </c>
      <c r="I25" s="47">
        <v>0</v>
      </c>
      <c r="J25" s="47">
        <v>80000000</v>
      </c>
      <c r="K25" s="47">
        <v>225287443</v>
      </c>
      <c r="L25" s="47">
        <v>3600000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608116566</v>
      </c>
      <c r="T25" s="47">
        <v>6551</v>
      </c>
    </row>
    <row r="26" spans="1:20" s="47" customFormat="1" ht="13.5">
      <c r="A26" s="47" t="s">
        <v>79</v>
      </c>
      <c r="C26" s="47">
        <v>-927166328</v>
      </c>
      <c r="D26" s="47">
        <v>273858498</v>
      </c>
      <c r="E26" s="47">
        <v>216022849</v>
      </c>
      <c r="F26" s="47">
        <v>0</v>
      </c>
      <c r="G26" s="47">
        <v>-1028971956</v>
      </c>
      <c r="H26" s="47">
        <v>-376256721</v>
      </c>
      <c r="I26" s="47">
        <v>123244000</v>
      </c>
      <c r="J26" s="47">
        <v>724823918</v>
      </c>
      <c r="K26" s="47">
        <v>4963041541</v>
      </c>
      <c r="L26" s="47">
        <v>246911490</v>
      </c>
      <c r="M26" s="47">
        <v>0</v>
      </c>
      <c r="N26" s="47">
        <v>0</v>
      </c>
      <c r="O26" s="47">
        <v>4890532213</v>
      </c>
      <c r="P26" s="47">
        <v>2454758855</v>
      </c>
      <c r="Q26" s="47">
        <v>0</v>
      </c>
      <c r="R26" s="47">
        <v>1276995273</v>
      </c>
      <c r="S26" s="47">
        <v>6619039912</v>
      </c>
      <c r="T26" s="47">
        <v>252958</v>
      </c>
    </row>
    <row r="30" spans="3:20" s="47" customFormat="1" ht="13.5">
      <c r="C30" s="47" t="b">
        <f>+EXACT(C3,C34)</f>
        <v>1</v>
      </c>
      <c r="D30" s="47" t="b">
        <f aca="true" t="shared" si="0" ref="D30:T30">+EXACT(D3,D34)</f>
        <v>1</v>
      </c>
      <c r="E30" s="47" t="b">
        <f t="shared" si="0"/>
        <v>1</v>
      </c>
      <c r="F30" s="47" t="b">
        <f t="shared" si="0"/>
        <v>1</v>
      </c>
      <c r="G30" s="47" t="b">
        <f t="shared" si="0"/>
        <v>1</v>
      </c>
      <c r="H30" s="47" t="b">
        <f t="shared" si="0"/>
        <v>1</v>
      </c>
      <c r="I30" s="47" t="b">
        <f t="shared" si="0"/>
        <v>1</v>
      </c>
      <c r="J30" s="47" t="b">
        <f t="shared" si="0"/>
        <v>1</v>
      </c>
      <c r="K30" s="47" t="b">
        <f t="shared" si="0"/>
        <v>1</v>
      </c>
      <c r="L30" s="47" t="b">
        <f t="shared" si="0"/>
        <v>1</v>
      </c>
      <c r="M30" s="47" t="b">
        <f t="shared" si="0"/>
        <v>1</v>
      </c>
      <c r="N30" s="47" t="b">
        <f t="shared" si="0"/>
        <v>1</v>
      </c>
      <c r="O30" s="47" t="b">
        <f t="shared" si="0"/>
        <v>1</v>
      </c>
      <c r="P30" s="47" t="b">
        <f t="shared" si="0"/>
        <v>1</v>
      </c>
      <c r="Q30" s="47" t="b">
        <f t="shared" si="0"/>
        <v>1</v>
      </c>
      <c r="R30" s="47" t="b">
        <f t="shared" si="0"/>
        <v>1</v>
      </c>
      <c r="S30" s="47" t="b">
        <f t="shared" si="0"/>
        <v>1</v>
      </c>
      <c r="T30" s="47" t="b">
        <f t="shared" si="0"/>
        <v>1</v>
      </c>
    </row>
    <row r="33" ht="13.5">
      <c r="A33" t="s">
        <v>148</v>
      </c>
    </row>
    <row r="34" spans="1:20" ht="26.25" customHeight="1">
      <c r="A34" t="s">
        <v>0</v>
      </c>
      <c r="B34" t="s">
        <v>1</v>
      </c>
      <c r="C34" t="s">
        <v>65</v>
      </c>
      <c r="D34" t="s">
        <v>2</v>
      </c>
      <c r="E34" t="s">
        <v>3</v>
      </c>
      <c r="F34" t="s">
        <v>66</v>
      </c>
      <c r="G34" t="s">
        <v>67</v>
      </c>
      <c r="H34" t="s">
        <v>68</v>
      </c>
      <c r="I34" t="s">
        <v>69</v>
      </c>
      <c r="J34" t="s">
        <v>70</v>
      </c>
      <c r="K34" t="s">
        <v>71</v>
      </c>
      <c r="L34" t="s">
        <v>72</v>
      </c>
      <c r="M34" t="s">
        <v>73</v>
      </c>
      <c r="N34" t="s">
        <v>74</v>
      </c>
      <c r="O34" t="s">
        <v>75</v>
      </c>
      <c r="P34" t="s">
        <v>76</v>
      </c>
      <c r="Q34" t="s">
        <v>77</v>
      </c>
      <c r="R34" t="s">
        <v>78</v>
      </c>
      <c r="S34" t="s">
        <v>4</v>
      </c>
      <c r="T34" t="s">
        <v>5</v>
      </c>
    </row>
    <row r="35" spans="1:20" ht="13.5">
      <c r="A35">
        <v>1</v>
      </c>
      <c r="B35" t="s">
        <v>6</v>
      </c>
      <c r="C35">
        <v>-301966976</v>
      </c>
      <c r="D35">
        <v>115318010</v>
      </c>
      <c r="E35">
        <v>88089427</v>
      </c>
      <c r="F35">
        <v>0</v>
      </c>
      <c r="G35">
        <v>-241656057</v>
      </c>
      <c r="H35">
        <v>-106502483</v>
      </c>
      <c r="I35">
        <v>0</v>
      </c>
      <c r="J35">
        <v>0</v>
      </c>
      <c r="K35">
        <v>1951254140</v>
      </c>
      <c r="L35">
        <v>0</v>
      </c>
      <c r="M35">
        <v>0</v>
      </c>
      <c r="N35">
        <v>0</v>
      </c>
      <c r="O35">
        <v>1789638548</v>
      </c>
      <c r="P35">
        <v>883703476</v>
      </c>
      <c r="Q35">
        <v>0</v>
      </c>
      <c r="R35">
        <v>260638417</v>
      </c>
      <c r="S35">
        <v>0</v>
      </c>
      <c r="T35">
        <v>90307</v>
      </c>
    </row>
    <row r="36" spans="1:20" ht="13.5">
      <c r="A36">
        <v>2</v>
      </c>
      <c r="B36" t="s">
        <v>7</v>
      </c>
      <c r="C36">
        <v>-1735719</v>
      </c>
      <c r="D36">
        <v>41985505</v>
      </c>
      <c r="E36">
        <v>26879089</v>
      </c>
      <c r="F36">
        <v>0</v>
      </c>
      <c r="G36">
        <v>-294354147</v>
      </c>
      <c r="H36">
        <v>-67110065</v>
      </c>
      <c r="I36">
        <v>0</v>
      </c>
      <c r="J36">
        <v>237182651</v>
      </c>
      <c r="K36">
        <v>371140504</v>
      </c>
      <c r="L36">
        <v>606587</v>
      </c>
      <c r="M36">
        <v>0</v>
      </c>
      <c r="N36">
        <v>0</v>
      </c>
      <c r="O36">
        <v>648968510</v>
      </c>
      <c r="P36">
        <v>285855859</v>
      </c>
      <c r="Q36">
        <v>0</v>
      </c>
      <c r="R36">
        <v>241554655</v>
      </c>
      <c r="S36">
        <v>469579490</v>
      </c>
      <c r="T36">
        <v>26511</v>
      </c>
    </row>
    <row r="37" spans="1:20" ht="13.5">
      <c r="A37">
        <v>3</v>
      </c>
      <c r="B37" t="s">
        <v>8</v>
      </c>
      <c r="C37">
        <v>26770349</v>
      </c>
      <c r="D37">
        <v>16564399</v>
      </c>
      <c r="E37">
        <v>15234792</v>
      </c>
      <c r="F37">
        <v>0</v>
      </c>
      <c r="G37">
        <v>-19467699</v>
      </c>
      <c r="H37">
        <v>-11435217</v>
      </c>
      <c r="I37">
        <v>23611000</v>
      </c>
      <c r="J37">
        <v>0</v>
      </c>
      <c r="K37">
        <v>589588675</v>
      </c>
      <c r="L37">
        <v>1884494</v>
      </c>
      <c r="M37">
        <v>0</v>
      </c>
      <c r="N37">
        <v>0</v>
      </c>
      <c r="O37">
        <v>322896210</v>
      </c>
      <c r="P37">
        <v>168010156</v>
      </c>
      <c r="Q37">
        <v>0</v>
      </c>
      <c r="R37">
        <v>40324000</v>
      </c>
      <c r="S37">
        <v>466371139</v>
      </c>
      <c r="T37">
        <v>17177</v>
      </c>
    </row>
    <row r="38" spans="1:20" ht="13.5">
      <c r="A38">
        <v>4</v>
      </c>
      <c r="B38" t="s">
        <v>9</v>
      </c>
      <c r="C38">
        <v>14494622</v>
      </c>
      <c r="D38">
        <v>6734982</v>
      </c>
      <c r="E38">
        <v>7052091</v>
      </c>
      <c r="F38">
        <v>0</v>
      </c>
      <c r="G38">
        <v>-37183598</v>
      </c>
      <c r="H38">
        <v>700785</v>
      </c>
      <c r="I38">
        <v>0</v>
      </c>
      <c r="J38">
        <v>15941600</v>
      </c>
      <c r="K38">
        <v>299094999</v>
      </c>
      <c r="L38">
        <v>1598273</v>
      </c>
      <c r="M38">
        <v>0</v>
      </c>
      <c r="N38">
        <v>0</v>
      </c>
      <c r="O38">
        <v>267974280</v>
      </c>
      <c r="P38">
        <v>147468869</v>
      </c>
      <c r="Q38">
        <v>0</v>
      </c>
      <c r="R38">
        <v>142827159</v>
      </c>
      <c r="S38">
        <v>629566240</v>
      </c>
      <c r="T38">
        <v>15428</v>
      </c>
    </row>
    <row r="39" spans="1:20" ht="13.5">
      <c r="A39">
        <v>5</v>
      </c>
      <c r="B39" t="s">
        <v>10</v>
      </c>
      <c r="C39">
        <v>-113528343</v>
      </c>
      <c r="D39">
        <v>14099273</v>
      </c>
      <c r="E39">
        <v>11113420</v>
      </c>
      <c r="F39">
        <v>0</v>
      </c>
      <c r="G39">
        <v>-98694395</v>
      </c>
      <c r="H39">
        <v>-46525812</v>
      </c>
      <c r="I39">
        <v>24770000</v>
      </c>
      <c r="J39">
        <v>120000000</v>
      </c>
      <c r="K39">
        <v>44793229</v>
      </c>
      <c r="L39">
        <v>45022569</v>
      </c>
      <c r="M39">
        <v>0</v>
      </c>
      <c r="N39">
        <v>0</v>
      </c>
      <c r="O39">
        <v>356599733</v>
      </c>
      <c r="P39">
        <v>180836283</v>
      </c>
      <c r="Q39">
        <v>0</v>
      </c>
      <c r="R39">
        <v>127049027</v>
      </c>
      <c r="S39">
        <v>909044680</v>
      </c>
      <c r="T39">
        <v>17815</v>
      </c>
    </row>
    <row r="40" spans="1:20" ht="13.5">
      <c r="A40">
        <v>6</v>
      </c>
      <c r="B40" t="s">
        <v>11</v>
      </c>
      <c r="C40">
        <v>61142175</v>
      </c>
      <c r="D40">
        <v>11724312</v>
      </c>
      <c r="E40">
        <v>7547970</v>
      </c>
      <c r="F40">
        <v>0</v>
      </c>
      <c r="G40">
        <v>-52599189</v>
      </c>
      <c r="H40">
        <v>-18597672</v>
      </c>
      <c r="I40">
        <v>0</v>
      </c>
      <c r="J40">
        <v>0</v>
      </c>
      <c r="K40">
        <v>246641258</v>
      </c>
      <c r="L40">
        <v>255069</v>
      </c>
      <c r="M40">
        <v>0</v>
      </c>
      <c r="N40">
        <v>0</v>
      </c>
      <c r="O40">
        <v>191943941</v>
      </c>
      <c r="P40">
        <v>95288329</v>
      </c>
      <c r="Q40">
        <v>0</v>
      </c>
      <c r="R40">
        <v>73009559</v>
      </c>
      <c r="S40">
        <v>855041069</v>
      </c>
      <c r="T40">
        <v>9015</v>
      </c>
    </row>
    <row r="41" spans="1:20" ht="13.5">
      <c r="A41">
        <v>7</v>
      </c>
      <c r="B41" t="s">
        <v>12</v>
      </c>
      <c r="C41">
        <v>-25740121</v>
      </c>
      <c r="D41">
        <v>3549517</v>
      </c>
      <c r="E41">
        <v>2467641</v>
      </c>
      <c r="F41">
        <v>0</v>
      </c>
      <c r="G41">
        <v>-13564623</v>
      </c>
      <c r="H41">
        <v>-3204606</v>
      </c>
      <c r="I41">
        <v>0</v>
      </c>
      <c r="J41">
        <v>0</v>
      </c>
      <c r="K41">
        <v>79235882</v>
      </c>
      <c r="L41">
        <v>7272610</v>
      </c>
      <c r="M41">
        <v>0</v>
      </c>
      <c r="N41">
        <v>0</v>
      </c>
      <c r="O41">
        <v>87947700</v>
      </c>
      <c r="P41">
        <v>43396667</v>
      </c>
      <c r="Q41">
        <v>0</v>
      </c>
      <c r="R41">
        <v>53366717</v>
      </c>
      <c r="S41">
        <v>336817441</v>
      </c>
      <c r="T41">
        <v>3887</v>
      </c>
    </row>
    <row r="42" spans="1:20" ht="13.5">
      <c r="A42">
        <v>8</v>
      </c>
      <c r="B42" t="s">
        <v>13</v>
      </c>
      <c r="C42">
        <v>-33728249</v>
      </c>
      <c r="D42">
        <v>6150862</v>
      </c>
      <c r="E42">
        <v>5307599</v>
      </c>
      <c r="F42">
        <v>0</v>
      </c>
      <c r="G42">
        <v>-45884806</v>
      </c>
      <c r="H42">
        <v>-28664335</v>
      </c>
      <c r="I42">
        <v>0</v>
      </c>
      <c r="J42">
        <v>0</v>
      </c>
      <c r="K42">
        <v>106669774</v>
      </c>
      <c r="L42">
        <v>1650573</v>
      </c>
      <c r="M42">
        <v>0</v>
      </c>
      <c r="N42">
        <v>0</v>
      </c>
      <c r="O42">
        <v>106109636</v>
      </c>
      <c r="P42">
        <v>61562644</v>
      </c>
      <c r="Q42">
        <v>0</v>
      </c>
      <c r="R42">
        <v>75329037</v>
      </c>
      <c r="S42">
        <v>393262688</v>
      </c>
      <c r="T42">
        <v>5911</v>
      </c>
    </row>
    <row r="43" spans="1:20" ht="13.5">
      <c r="A43">
        <v>9</v>
      </c>
      <c r="B43" t="s">
        <v>14</v>
      </c>
      <c r="C43">
        <v>-74598785</v>
      </c>
      <c r="D43">
        <v>9484707</v>
      </c>
      <c r="E43">
        <v>8988310</v>
      </c>
      <c r="F43">
        <v>0</v>
      </c>
      <c r="G43">
        <v>-37658358</v>
      </c>
      <c r="H43">
        <v>-5411079</v>
      </c>
      <c r="I43">
        <v>0</v>
      </c>
      <c r="J43">
        <v>56223667</v>
      </c>
      <c r="K43">
        <v>71198730</v>
      </c>
      <c r="L43">
        <v>52823612</v>
      </c>
      <c r="M43">
        <v>0</v>
      </c>
      <c r="N43">
        <v>0</v>
      </c>
      <c r="O43">
        <v>107056388</v>
      </c>
      <c r="P43">
        <v>53257320</v>
      </c>
      <c r="Q43">
        <v>0</v>
      </c>
      <c r="R43">
        <v>11832476</v>
      </c>
      <c r="S43">
        <v>200073977</v>
      </c>
      <c r="T43">
        <v>5497</v>
      </c>
    </row>
    <row r="44" spans="1:20" ht="13.5">
      <c r="A44">
        <v>10</v>
      </c>
      <c r="B44" t="s">
        <v>15</v>
      </c>
      <c r="C44">
        <v>1274357</v>
      </c>
      <c r="D44">
        <v>12692642</v>
      </c>
      <c r="E44">
        <v>12640037</v>
      </c>
      <c r="F44">
        <v>0</v>
      </c>
      <c r="G44">
        <v>-11187474</v>
      </c>
      <c r="H44">
        <v>-9467487</v>
      </c>
      <c r="I44">
        <v>11890000</v>
      </c>
      <c r="J44">
        <v>0</v>
      </c>
      <c r="K44">
        <v>89365217</v>
      </c>
      <c r="L44">
        <v>20088391</v>
      </c>
      <c r="M44">
        <v>0</v>
      </c>
      <c r="N44">
        <v>0</v>
      </c>
      <c r="O44">
        <v>133766428</v>
      </c>
      <c r="P44">
        <v>69872738</v>
      </c>
      <c r="Q44">
        <v>0</v>
      </c>
      <c r="R44">
        <v>6269547</v>
      </c>
      <c r="S44">
        <v>165505795</v>
      </c>
      <c r="T44">
        <v>6937</v>
      </c>
    </row>
    <row r="45" spans="1:20" ht="13.5">
      <c r="A45">
        <v>11</v>
      </c>
      <c r="B45" t="s">
        <v>16</v>
      </c>
      <c r="C45">
        <v>-138706511</v>
      </c>
      <c r="D45">
        <v>9270701</v>
      </c>
      <c r="E45">
        <v>7628419</v>
      </c>
      <c r="F45">
        <v>0</v>
      </c>
      <c r="G45">
        <v>-39345543</v>
      </c>
      <c r="H45">
        <v>-14251613</v>
      </c>
      <c r="I45">
        <v>0</v>
      </c>
      <c r="J45">
        <v>45000000</v>
      </c>
      <c r="K45">
        <v>129779269</v>
      </c>
      <c r="L45">
        <v>357599</v>
      </c>
      <c r="M45">
        <v>0</v>
      </c>
      <c r="N45">
        <v>0</v>
      </c>
      <c r="O45">
        <v>228769522</v>
      </c>
      <c r="P45">
        <v>118143647</v>
      </c>
      <c r="Q45">
        <v>0</v>
      </c>
      <c r="R45">
        <v>21705298</v>
      </c>
      <c r="S45">
        <v>1200984</v>
      </c>
      <c r="T45">
        <v>12404</v>
      </c>
    </row>
    <row r="46" spans="1:20" ht="13.5">
      <c r="A46">
        <v>16</v>
      </c>
      <c r="B46" t="s">
        <v>17</v>
      </c>
      <c r="C46">
        <v>-18207643</v>
      </c>
      <c r="D46">
        <v>19089</v>
      </c>
      <c r="E46">
        <v>19089</v>
      </c>
      <c r="F46">
        <v>0</v>
      </c>
      <c r="G46">
        <v>-6039635</v>
      </c>
      <c r="H46">
        <v>-3685473</v>
      </c>
      <c r="I46">
        <v>51864000</v>
      </c>
      <c r="J46">
        <v>6300000</v>
      </c>
      <c r="K46">
        <v>13578453</v>
      </c>
      <c r="L46">
        <v>48558</v>
      </c>
      <c r="M46">
        <v>0</v>
      </c>
      <c r="N46">
        <v>0</v>
      </c>
      <c r="O46">
        <v>8925319</v>
      </c>
      <c r="P46">
        <v>4292553</v>
      </c>
      <c r="Q46">
        <v>0</v>
      </c>
      <c r="R46">
        <v>3424109</v>
      </c>
      <c r="S46">
        <v>74679926</v>
      </c>
      <c r="T46">
        <v>652</v>
      </c>
    </row>
    <row r="47" spans="1:20" ht="13.5">
      <c r="A47">
        <v>20</v>
      </c>
      <c r="B47" t="s">
        <v>18</v>
      </c>
      <c r="C47">
        <v>-75744844</v>
      </c>
      <c r="D47">
        <v>2069396</v>
      </c>
      <c r="E47">
        <v>1446329</v>
      </c>
      <c r="F47">
        <v>0</v>
      </c>
      <c r="G47">
        <v>-19696812</v>
      </c>
      <c r="H47">
        <v>-4845902</v>
      </c>
      <c r="I47">
        <v>0</v>
      </c>
      <c r="J47">
        <v>75000000</v>
      </c>
      <c r="K47">
        <v>30000000</v>
      </c>
      <c r="L47">
        <v>76527</v>
      </c>
      <c r="M47">
        <v>0</v>
      </c>
      <c r="N47">
        <v>0</v>
      </c>
      <c r="O47">
        <v>95774993</v>
      </c>
      <c r="P47">
        <v>52263761</v>
      </c>
      <c r="Q47">
        <v>0</v>
      </c>
      <c r="R47">
        <v>20196638</v>
      </c>
      <c r="S47">
        <v>126298230</v>
      </c>
      <c r="T47">
        <v>5676</v>
      </c>
    </row>
    <row r="48" spans="1:20" ht="13.5">
      <c r="A48">
        <v>46</v>
      </c>
      <c r="B48" t="s">
        <v>19</v>
      </c>
      <c r="C48">
        <v>-27501172</v>
      </c>
      <c r="D48">
        <v>716074</v>
      </c>
      <c r="E48">
        <v>2729064</v>
      </c>
      <c r="F48">
        <v>0</v>
      </c>
      <c r="G48">
        <v>3208628</v>
      </c>
      <c r="H48">
        <v>-449197</v>
      </c>
      <c r="I48">
        <v>0</v>
      </c>
      <c r="J48">
        <v>0</v>
      </c>
      <c r="K48">
        <v>77721944</v>
      </c>
      <c r="L48">
        <v>8000</v>
      </c>
      <c r="M48">
        <v>0</v>
      </c>
      <c r="N48">
        <v>0</v>
      </c>
      <c r="O48">
        <v>44493630</v>
      </c>
      <c r="P48">
        <v>25437408</v>
      </c>
      <c r="Q48">
        <v>0</v>
      </c>
      <c r="R48">
        <v>0</v>
      </c>
      <c r="S48">
        <v>21134534</v>
      </c>
      <c r="T48">
        <v>2630</v>
      </c>
    </row>
    <row r="49" spans="1:20" ht="13.5">
      <c r="A49">
        <v>47</v>
      </c>
      <c r="B49" t="s">
        <v>20</v>
      </c>
      <c r="C49">
        <v>52774769</v>
      </c>
      <c r="D49">
        <v>1570149</v>
      </c>
      <c r="E49">
        <v>1345885</v>
      </c>
      <c r="F49">
        <v>0</v>
      </c>
      <c r="G49">
        <v>-12792004</v>
      </c>
      <c r="H49">
        <v>-7079902</v>
      </c>
      <c r="I49">
        <v>0</v>
      </c>
      <c r="J49">
        <v>0</v>
      </c>
      <c r="K49">
        <v>27972646</v>
      </c>
      <c r="L49">
        <v>47612357</v>
      </c>
      <c r="M49">
        <v>0</v>
      </c>
      <c r="N49">
        <v>0</v>
      </c>
      <c r="O49">
        <v>74907140</v>
      </c>
      <c r="P49">
        <v>40079722</v>
      </c>
      <c r="Q49">
        <v>0</v>
      </c>
      <c r="R49">
        <v>0</v>
      </c>
      <c r="S49">
        <v>134471861</v>
      </c>
      <c r="T49">
        <v>3861</v>
      </c>
    </row>
    <row r="50" spans="1:20" ht="13.5">
      <c r="A50">
        <v>101</v>
      </c>
      <c r="B50" t="s">
        <v>21</v>
      </c>
      <c r="C50">
        <v>-211980235</v>
      </c>
      <c r="D50">
        <v>11729756</v>
      </c>
      <c r="E50">
        <v>9055861</v>
      </c>
      <c r="F50">
        <v>0</v>
      </c>
      <c r="G50">
        <v>17352808</v>
      </c>
      <c r="H50">
        <v>2278724</v>
      </c>
      <c r="I50">
        <v>3855000</v>
      </c>
      <c r="J50">
        <v>0</v>
      </c>
      <c r="K50">
        <v>482549932</v>
      </c>
      <c r="L50">
        <v>39306614</v>
      </c>
      <c r="M50">
        <v>0</v>
      </c>
      <c r="N50">
        <v>0</v>
      </c>
      <c r="O50">
        <v>152919830</v>
      </c>
      <c r="P50">
        <v>83254822</v>
      </c>
      <c r="Q50">
        <v>0</v>
      </c>
      <c r="R50">
        <v>91683000</v>
      </c>
      <c r="S50">
        <v>495751415</v>
      </c>
      <c r="T50">
        <v>8315</v>
      </c>
    </row>
    <row r="51" spans="1:20" ht="13.5">
      <c r="A51">
        <v>102</v>
      </c>
      <c r="B51" t="s">
        <v>22</v>
      </c>
      <c r="C51">
        <v>-65082264</v>
      </c>
      <c r="D51">
        <v>3647153</v>
      </c>
      <c r="E51">
        <v>3204088</v>
      </c>
      <c r="F51">
        <v>0</v>
      </c>
      <c r="G51">
        <v>-10567737</v>
      </c>
      <c r="H51">
        <v>-16806773</v>
      </c>
      <c r="I51">
        <v>0</v>
      </c>
      <c r="J51">
        <v>89176000</v>
      </c>
      <c r="K51">
        <v>42574949</v>
      </c>
      <c r="L51">
        <v>21290657</v>
      </c>
      <c r="M51">
        <v>0</v>
      </c>
      <c r="N51">
        <v>0</v>
      </c>
      <c r="O51">
        <v>133076470</v>
      </c>
      <c r="P51">
        <v>71976743</v>
      </c>
      <c r="Q51">
        <v>0</v>
      </c>
      <c r="R51">
        <v>23335266</v>
      </c>
      <c r="S51">
        <v>369629305</v>
      </c>
      <c r="T51">
        <v>7361</v>
      </c>
    </row>
    <row r="52" spans="1:20" ht="13.5">
      <c r="A52">
        <v>103</v>
      </c>
      <c r="B52" t="s">
        <v>23</v>
      </c>
      <c r="C52">
        <v>18410369</v>
      </c>
      <c r="D52">
        <v>6531971</v>
      </c>
      <c r="E52">
        <v>5273738</v>
      </c>
      <c r="F52">
        <v>0</v>
      </c>
      <c r="G52">
        <v>-8561186</v>
      </c>
      <c r="H52">
        <v>-7630954</v>
      </c>
      <c r="I52">
        <v>7254000</v>
      </c>
      <c r="J52">
        <v>0</v>
      </c>
      <c r="K52">
        <v>84594497</v>
      </c>
      <c r="L52">
        <v>3409000</v>
      </c>
      <c r="M52">
        <v>0</v>
      </c>
      <c r="N52">
        <v>0</v>
      </c>
      <c r="O52">
        <v>138763935</v>
      </c>
      <c r="P52">
        <v>70057858</v>
      </c>
      <c r="Q52">
        <v>0</v>
      </c>
      <c r="R52">
        <v>84450368</v>
      </c>
      <c r="S52">
        <v>362494572</v>
      </c>
      <c r="T52">
        <v>7023</v>
      </c>
    </row>
    <row r="53" spans="1:20" ht="13.5">
      <c r="A53">
        <v>301</v>
      </c>
      <c r="B53" t="s">
        <v>24</v>
      </c>
      <c r="C53">
        <v>22594824</v>
      </c>
      <c r="D53">
        <v>0</v>
      </c>
      <c r="E53">
        <v>0</v>
      </c>
      <c r="F53">
        <v>0</v>
      </c>
      <c r="G53">
        <v>-91495534</v>
      </c>
      <c r="H53">
        <v>-2683602</v>
      </c>
      <c r="I53">
        <v>0</v>
      </c>
      <c r="J53">
        <v>0</v>
      </c>
      <c r="K53">
        <v>176515634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200689746</v>
      </c>
      <c r="T53">
        <v>3040</v>
      </c>
    </row>
    <row r="54" spans="1:20" ht="13.5">
      <c r="A54">
        <v>302</v>
      </c>
      <c r="B54" t="s">
        <v>25</v>
      </c>
      <c r="C54">
        <v>-36106931</v>
      </c>
      <c r="D54">
        <v>0</v>
      </c>
      <c r="E54">
        <v>0</v>
      </c>
      <c r="F54">
        <v>0</v>
      </c>
      <c r="G54">
        <v>-8784595</v>
      </c>
      <c r="H54">
        <v>-24884058</v>
      </c>
      <c r="I54">
        <v>0</v>
      </c>
      <c r="J54">
        <v>80000000</v>
      </c>
      <c r="K54">
        <v>48771809</v>
      </c>
      <c r="L54">
        <v>3600000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407426820</v>
      </c>
      <c r="T54">
        <v>3511</v>
      </c>
    </row>
    <row r="55" spans="1:20" ht="13.5">
      <c r="A55" t="s">
        <v>26</v>
      </c>
      <c r="C55">
        <v>-913654221</v>
      </c>
      <c r="D55">
        <v>273858498</v>
      </c>
      <c r="E55">
        <v>216022849</v>
      </c>
      <c r="F55">
        <v>0</v>
      </c>
      <c r="G55">
        <v>-928691827</v>
      </c>
      <c r="H55">
        <v>-348689061</v>
      </c>
      <c r="I55">
        <v>123244000</v>
      </c>
      <c r="J55">
        <v>644823918</v>
      </c>
      <c r="K55">
        <v>4737754098</v>
      </c>
      <c r="L55">
        <v>243311490</v>
      </c>
      <c r="M55">
        <v>0</v>
      </c>
      <c r="N55">
        <v>0</v>
      </c>
      <c r="O55">
        <v>4890532213</v>
      </c>
      <c r="P55">
        <v>2454758855</v>
      </c>
      <c r="Q55">
        <v>0</v>
      </c>
      <c r="R55">
        <v>1276995273</v>
      </c>
      <c r="S55">
        <v>6010923346</v>
      </c>
      <c r="T55">
        <v>246407</v>
      </c>
    </row>
    <row r="56" spans="1:20" ht="13.5">
      <c r="A56" t="s">
        <v>27</v>
      </c>
      <c r="C56">
        <v>-13512107</v>
      </c>
      <c r="D56">
        <v>0</v>
      </c>
      <c r="E56">
        <v>0</v>
      </c>
      <c r="F56">
        <v>0</v>
      </c>
      <c r="G56">
        <v>-100280129</v>
      </c>
      <c r="H56">
        <v>-27567660</v>
      </c>
      <c r="I56">
        <v>0</v>
      </c>
      <c r="J56">
        <v>80000000</v>
      </c>
      <c r="K56">
        <v>225287443</v>
      </c>
      <c r="L56">
        <v>3600000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608116566</v>
      </c>
      <c r="T56">
        <v>6551</v>
      </c>
    </row>
    <row r="57" spans="1:20" ht="13.5">
      <c r="A57" t="s">
        <v>79</v>
      </c>
      <c r="C57">
        <v>-927166328</v>
      </c>
      <c r="D57">
        <v>273858498</v>
      </c>
      <c r="E57">
        <v>216022849</v>
      </c>
      <c r="F57">
        <v>0</v>
      </c>
      <c r="G57">
        <v>-1028971956</v>
      </c>
      <c r="H57">
        <v>-376256721</v>
      </c>
      <c r="I57">
        <v>123244000</v>
      </c>
      <c r="J57">
        <v>724823918</v>
      </c>
      <c r="K57">
        <v>4963041541</v>
      </c>
      <c r="L57">
        <v>246911490</v>
      </c>
      <c r="M57">
        <v>0</v>
      </c>
      <c r="N57">
        <v>0</v>
      </c>
      <c r="O57">
        <v>4890532213</v>
      </c>
      <c r="P57">
        <v>2454758855</v>
      </c>
      <c r="Q57">
        <v>0</v>
      </c>
      <c r="R57">
        <v>1276995273</v>
      </c>
      <c r="S57">
        <v>6619039912</v>
      </c>
      <c r="T57">
        <v>252958</v>
      </c>
    </row>
    <row r="61" spans="3:20" ht="13.5">
      <c r="C61" t="b">
        <f>+EXACT(C34,C66)</f>
        <v>1</v>
      </c>
      <c r="D61" t="b">
        <f aca="true" t="shared" si="1" ref="D61:T61">+EXACT(D34,D66)</f>
        <v>1</v>
      </c>
      <c r="E61" t="b">
        <f t="shared" si="1"/>
        <v>1</v>
      </c>
      <c r="F61" t="b">
        <f t="shared" si="1"/>
        <v>1</v>
      </c>
      <c r="G61" t="b">
        <f t="shared" si="1"/>
        <v>1</v>
      </c>
      <c r="H61" t="b">
        <f t="shared" si="1"/>
        <v>1</v>
      </c>
      <c r="I61" t="b">
        <f t="shared" si="1"/>
        <v>1</v>
      </c>
      <c r="J61" t="b">
        <f t="shared" si="1"/>
        <v>1</v>
      </c>
      <c r="K61" t="b">
        <f t="shared" si="1"/>
        <v>1</v>
      </c>
      <c r="L61" t="b">
        <f t="shared" si="1"/>
        <v>1</v>
      </c>
      <c r="M61" t="b">
        <f t="shared" si="1"/>
        <v>1</v>
      </c>
      <c r="N61" t="b">
        <f t="shared" si="1"/>
        <v>1</v>
      </c>
      <c r="O61" t="b">
        <f t="shared" si="1"/>
        <v>1</v>
      </c>
      <c r="P61" t="b">
        <f t="shared" si="1"/>
        <v>1</v>
      </c>
      <c r="Q61" t="b">
        <f t="shared" si="1"/>
        <v>1</v>
      </c>
      <c r="R61" t="b">
        <f t="shared" si="1"/>
        <v>1</v>
      </c>
      <c r="S61" t="b">
        <f t="shared" si="1"/>
        <v>1</v>
      </c>
      <c r="T61" t="b">
        <f t="shared" si="1"/>
        <v>1</v>
      </c>
    </row>
    <row r="65" ht="13.5">
      <c r="A65" t="s">
        <v>141</v>
      </c>
    </row>
    <row r="66" spans="1:20" s="50" customFormat="1" ht="75.75" customHeight="1">
      <c r="A66" s="50" t="s">
        <v>0</v>
      </c>
      <c r="B66" s="50" t="s">
        <v>1</v>
      </c>
      <c r="C66" s="50" t="s">
        <v>65</v>
      </c>
      <c r="D66" s="50" t="s">
        <v>2</v>
      </c>
      <c r="E66" s="50" t="s">
        <v>3</v>
      </c>
      <c r="F66" s="50" t="s">
        <v>66</v>
      </c>
      <c r="G66" s="50" t="s">
        <v>67</v>
      </c>
      <c r="H66" s="50" t="s">
        <v>68</v>
      </c>
      <c r="I66" s="50" t="s">
        <v>69</v>
      </c>
      <c r="J66" s="50" t="s">
        <v>70</v>
      </c>
      <c r="K66" s="50" t="s">
        <v>71</v>
      </c>
      <c r="L66" s="50" t="s">
        <v>72</v>
      </c>
      <c r="M66" s="50" t="s">
        <v>73</v>
      </c>
      <c r="N66" s="50" t="s">
        <v>74</v>
      </c>
      <c r="O66" s="50" t="s">
        <v>75</v>
      </c>
      <c r="P66" s="50" t="s">
        <v>76</v>
      </c>
      <c r="Q66" s="50" t="s">
        <v>77</v>
      </c>
      <c r="R66" s="50" t="s">
        <v>78</v>
      </c>
      <c r="S66" s="50" t="s">
        <v>4</v>
      </c>
      <c r="T66" s="50" t="s">
        <v>5</v>
      </c>
    </row>
    <row r="67" spans="1:20" ht="13.5">
      <c r="A67">
        <v>1</v>
      </c>
      <c r="B67" t="s">
        <v>6</v>
      </c>
      <c r="C67">
        <v>-301917996</v>
      </c>
      <c r="D67">
        <v>115318010</v>
      </c>
      <c r="E67">
        <v>88089427</v>
      </c>
      <c r="F67">
        <v>0</v>
      </c>
      <c r="G67">
        <v>-241656057</v>
      </c>
      <c r="H67">
        <v>-106502483</v>
      </c>
      <c r="I67">
        <v>0</v>
      </c>
      <c r="J67">
        <v>0</v>
      </c>
      <c r="K67">
        <v>1951254140</v>
      </c>
      <c r="L67">
        <v>0</v>
      </c>
      <c r="M67">
        <v>0</v>
      </c>
      <c r="N67">
        <v>0</v>
      </c>
      <c r="O67">
        <v>1789638548</v>
      </c>
      <c r="P67">
        <v>883703476</v>
      </c>
      <c r="Q67">
        <v>0</v>
      </c>
      <c r="R67">
        <v>260638417</v>
      </c>
      <c r="S67">
        <v>0</v>
      </c>
      <c r="T67">
        <v>90307</v>
      </c>
    </row>
    <row r="68" spans="1:20" ht="13.5">
      <c r="A68">
        <v>2</v>
      </c>
      <c r="B68" t="s">
        <v>7</v>
      </c>
      <c r="C68">
        <v>-1735719</v>
      </c>
      <c r="D68">
        <v>413126009</v>
      </c>
      <c r="E68">
        <v>26879089</v>
      </c>
      <c r="F68">
        <v>0</v>
      </c>
      <c r="G68">
        <v>-294354147</v>
      </c>
      <c r="H68">
        <v>-67110065</v>
      </c>
      <c r="I68">
        <v>0</v>
      </c>
      <c r="J68">
        <v>237182651</v>
      </c>
      <c r="K68">
        <v>371140504</v>
      </c>
      <c r="L68">
        <v>606587</v>
      </c>
      <c r="M68">
        <v>0</v>
      </c>
      <c r="N68">
        <v>0</v>
      </c>
      <c r="O68">
        <v>648968510</v>
      </c>
      <c r="P68">
        <v>285855859</v>
      </c>
      <c r="Q68">
        <v>0</v>
      </c>
      <c r="R68">
        <v>241554655</v>
      </c>
      <c r="S68">
        <v>469579490</v>
      </c>
      <c r="T68">
        <v>26511</v>
      </c>
    </row>
    <row r="69" spans="1:20" ht="13.5">
      <c r="A69">
        <v>3</v>
      </c>
      <c r="B69" t="s">
        <v>8</v>
      </c>
      <c r="C69">
        <v>26770349</v>
      </c>
      <c r="D69">
        <v>16564399</v>
      </c>
      <c r="E69">
        <v>15234792</v>
      </c>
      <c r="F69">
        <v>0</v>
      </c>
      <c r="G69">
        <v>-19467699</v>
      </c>
      <c r="H69">
        <v>-11435217</v>
      </c>
      <c r="I69">
        <v>23611000</v>
      </c>
      <c r="J69">
        <v>0</v>
      </c>
      <c r="K69">
        <v>589588675</v>
      </c>
      <c r="L69">
        <v>1884494</v>
      </c>
      <c r="M69">
        <v>0</v>
      </c>
      <c r="N69">
        <v>0</v>
      </c>
      <c r="O69">
        <v>322896210</v>
      </c>
      <c r="P69">
        <v>168010156</v>
      </c>
      <c r="Q69">
        <v>0</v>
      </c>
      <c r="R69">
        <v>40324000</v>
      </c>
      <c r="S69">
        <v>466371139</v>
      </c>
      <c r="T69">
        <v>17177</v>
      </c>
    </row>
    <row r="70" spans="1:20" ht="13.5">
      <c r="A70">
        <v>4</v>
      </c>
      <c r="B70" t="s">
        <v>9</v>
      </c>
      <c r="C70">
        <v>14494622</v>
      </c>
      <c r="D70">
        <v>6734982</v>
      </c>
      <c r="E70">
        <v>7052091</v>
      </c>
      <c r="F70">
        <v>0</v>
      </c>
      <c r="G70">
        <v>-37183598</v>
      </c>
      <c r="H70">
        <v>700785</v>
      </c>
      <c r="I70">
        <v>0</v>
      </c>
      <c r="J70">
        <v>15941600</v>
      </c>
      <c r="K70">
        <v>299094999</v>
      </c>
      <c r="L70">
        <v>1598273</v>
      </c>
      <c r="M70">
        <v>0</v>
      </c>
      <c r="N70">
        <v>0</v>
      </c>
      <c r="O70">
        <v>267974280</v>
      </c>
      <c r="P70">
        <v>147468869</v>
      </c>
      <c r="Q70">
        <v>0</v>
      </c>
      <c r="R70">
        <v>142827159</v>
      </c>
      <c r="S70">
        <v>629566240</v>
      </c>
      <c r="T70">
        <v>15428</v>
      </c>
    </row>
    <row r="71" spans="1:20" ht="13.5">
      <c r="A71">
        <v>5</v>
      </c>
      <c r="B71" t="s">
        <v>10</v>
      </c>
      <c r="C71">
        <v>-113528343</v>
      </c>
      <c r="D71">
        <v>14099273</v>
      </c>
      <c r="E71">
        <v>11113420</v>
      </c>
      <c r="F71">
        <v>0</v>
      </c>
      <c r="G71">
        <v>-160314748</v>
      </c>
      <c r="H71">
        <v>-67121292</v>
      </c>
      <c r="I71">
        <v>24770000</v>
      </c>
      <c r="J71">
        <v>120000000</v>
      </c>
      <c r="K71">
        <v>44793229</v>
      </c>
      <c r="L71">
        <v>45022569</v>
      </c>
      <c r="M71">
        <v>0</v>
      </c>
      <c r="N71">
        <v>0</v>
      </c>
      <c r="O71">
        <v>356599733</v>
      </c>
      <c r="P71">
        <v>180836283</v>
      </c>
      <c r="Q71">
        <v>0</v>
      </c>
      <c r="R71">
        <v>127049027</v>
      </c>
      <c r="S71">
        <v>909044680</v>
      </c>
      <c r="T71">
        <v>17815</v>
      </c>
    </row>
    <row r="72" spans="1:20" ht="13.5">
      <c r="A72">
        <v>6</v>
      </c>
      <c r="B72" t="s">
        <v>11</v>
      </c>
      <c r="C72">
        <v>61142175</v>
      </c>
      <c r="D72">
        <v>11724312</v>
      </c>
      <c r="E72">
        <v>7547970</v>
      </c>
      <c r="F72">
        <v>0</v>
      </c>
      <c r="G72">
        <v>-52599189</v>
      </c>
      <c r="H72">
        <v>-18597672</v>
      </c>
      <c r="I72">
        <v>0</v>
      </c>
      <c r="J72">
        <v>0</v>
      </c>
      <c r="K72">
        <v>246641258</v>
      </c>
      <c r="L72">
        <v>255069</v>
      </c>
      <c r="M72">
        <v>0</v>
      </c>
      <c r="N72">
        <v>0</v>
      </c>
      <c r="O72">
        <v>191943941</v>
      </c>
      <c r="P72">
        <v>95288329</v>
      </c>
      <c r="Q72">
        <v>0</v>
      </c>
      <c r="R72">
        <v>73009559</v>
      </c>
      <c r="S72">
        <v>855041069</v>
      </c>
      <c r="T72">
        <v>9015</v>
      </c>
    </row>
    <row r="73" spans="1:20" ht="13.5">
      <c r="A73">
        <v>7</v>
      </c>
      <c r="B73" t="s">
        <v>12</v>
      </c>
      <c r="C73">
        <v>-25740121</v>
      </c>
      <c r="D73">
        <v>3549517</v>
      </c>
      <c r="E73">
        <v>2467641</v>
      </c>
      <c r="F73">
        <v>0</v>
      </c>
      <c r="G73">
        <v>-13564623</v>
      </c>
      <c r="H73">
        <v>-3204606</v>
      </c>
      <c r="I73">
        <v>0</v>
      </c>
      <c r="J73">
        <v>0</v>
      </c>
      <c r="K73">
        <v>79235882</v>
      </c>
      <c r="L73">
        <v>7272610</v>
      </c>
      <c r="M73">
        <v>0</v>
      </c>
      <c r="N73">
        <v>0</v>
      </c>
      <c r="O73">
        <v>87947700</v>
      </c>
      <c r="P73">
        <v>43396667</v>
      </c>
      <c r="Q73">
        <v>0</v>
      </c>
      <c r="R73">
        <v>53366717</v>
      </c>
      <c r="S73">
        <v>336817441</v>
      </c>
      <c r="T73">
        <v>3887</v>
      </c>
    </row>
    <row r="74" spans="1:20" ht="13.5">
      <c r="A74">
        <v>8</v>
      </c>
      <c r="B74" t="s">
        <v>13</v>
      </c>
      <c r="C74">
        <v>-33728249</v>
      </c>
      <c r="D74">
        <v>6150862</v>
      </c>
      <c r="E74">
        <v>5307599</v>
      </c>
      <c r="F74">
        <v>0</v>
      </c>
      <c r="G74">
        <v>-45884806</v>
      </c>
      <c r="H74">
        <v>-28664335</v>
      </c>
      <c r="I74">
        <v>0</v>
      </c>
      <c r="J74">
        <v>0</v>
      </c>
      <c r="K74">
        <v>106669774</v>
      </c>
      <c r="L74">
        <v>1650573</v>
      </c>
      <c r="M74">
        <v>0</v>
      </c>
      <c r="N74">
        <v>0</v>
      </c>
      <c r="O74">
        <v>106109636</v>
      </c>
      <c r="P74">
        <v>61562644</v>
      </c>
      <c r="Q74">
        <v>0</v>
      </c>
      <c r="R74">
        <v>75329037</v>
      </c>
      <c r="S74">
        <v>393262688</v>
      </c>
      <c r="T74">
        <v>5911</v>
      </c>
    </row>
    <row r="75" spans="1:20" ht="13.5">
      <c r="A75">
        <v>9</v>
      </c>
      <c r="B75" t="s">
        <v>14</v>
      </c>
      <c r="C75">
        <v>-74598785</v>
      </c>
      <c r="D75">
        <v>9484707</v>
      </c>
      <c r="E75">
        <v>8988310</v>
      </c>
      <c r="F75">
        <v>0</v>
      </c>
      <c r="G75">
        <v>-37658358</v>
      </c>
      <c r="H75">
        <v>-5411079</v>
      </c>
      <c r="I75">
        <v>0</v>
      </c>
      <c r="J75">
        <v>56223667</v>
      </c>
      <c r="K75">
        <v>71198730</v>
      </c>
      <c r="L75">
        <v>52823612</v>
      </c>
      <c r="M75">
        <v>0</v>
      </c>
      <c r="N75">
        <v>0</v>
      </c>
      <c r="O75">
        <v>107056388</v>
      </c>
      <c r="P75">
        <v>53257320</v>
      </c>
      <c r="Q75">
        <v>0</v>
      </c>
      <c r="R75">
        <v>11832476</v>
      </c>
      <c r="S75">
        <v>200073977</v>
      </c>
      <c r="T75">
        <v>5497</v>
      </c>
    </row>
    <row r="76" spans="1:20" ht="13.5">
      <c r="A76">
        <v>10</v>
      </c>
      <c r="B76" t="s">
        <v>15</v>
      </c>
      <c r="C76">
        <v>1274357</v>
      </c>
      <c r="D76">
        <v>12692642</v>
      </c>
      <c r="E76">
        <v>12640037</v>
      </c>
      <c r="F76">
        <v>0</v>
      </c>
      <c r="G76">
        <v>-11187474</v>
      </c>
      <c r="H76">
        <v>-9467487</v>
      </c>
      <c r="I76">
        <v>11890000</v>
      </c>
      <c r="J76">
        <v>0</v>
      </c>
      <c r="K76">
        <v>89365217</v>
      </c>
      <c r="L76">
        <v>20088391</v>
      </c>
      <c r="M76">
        <v>0</v>
      </c>
      <c r="N76">
        <v>0</v>
      </c>
      <c r="O76">
        <v>133766428</v>
      </c>
      <c r="P76">
        <v>69872738</v>
      </c>
      <c r="Q76">
        <v>0</v>
      </c>
      <c r="R76">
        <v>6269547</v>
      </c>
      <c r="S76">
        <v>165505795</v>
      </c>
      <c r="T76">
        <v>6937</v>
      </c>
    </row>
    <row r="77" spans="1:20" ht="13.5">
      <c r="A77">
        <v>11</v>
      </c>
      <c r="B77" t="s">
        <v>16</v>
      </c>
      <c r="C77">
        <v>-138706511</v>
      </c>
      <c r="D77">
        <v>9270701</v>
      </c>
      <c r="E77">
        <v>7628419</v>
      </c>
      <c r="F77">
        <v>0</v>
      </c>
      <c r="G77">
        <v>-39345543</v>
      </c>
      <c r="H77">
        <v>-14251613</v>
      </c>
      <c r="I77">
        <v>0</v>
      </c>
      <c r="J77">
        <v>45000000</v>
      </c>
      <c r="K77">
        <v>129779269</v>
      </c>
      <c r="L77">
        <v>357599</v>
      </c>
      <c r="M77">
        <v>0</v>
      </c>
      <c r="N77">
        <v>0</v>
      </c>
      <c r="O77">
        <v>228769522</v>
      </c>
      <c r="P77">
        <v>118143647</v>
      </c>
      <c r="Q77">
        <v>0</v>
      </c>
      <c r="R77">
        <v>21705298</v>
      </c>
      <c r="S77">
        <v>1200984</v>
      </c>
      <c r="T77">
        <v>12404</v>
      </c>
    </row>
    <row r="78" spans="1:20" ht="13.5">
      <c r="A78">
        <v>16</v>
      </c>
      <c r="B78" t="s">
        <v>17</v>
      </c>
      <c r="C78">
        <v>-18207643</v>
      </c>
      <c r="D78">
        <v>19089</v>
      </c>
      <c r="E78">
        <v>19089</v>
      </c>
      <c r="F78">
        <v>0</v>
      </c>
      <c r="G78">
        <v>-6039635</v>
      </c>
      <c r="H78">
        <v>-3685473</v>
      </c>
      <c r="I78">
        <v>51864000</v>
      </c>
      <c r="J78">
        <v>6300000</v>
      </c>
      <c r="K78">
        <v>13578453</v>
      </c>
      <c r="L78">
        <v>48558</v>
      </c>
      <c r="M78">
        <v>0</v>
      </c>
      <c r="N78">
        <v>0</v>
      </c>
      <c r="O78">
        <v>8925319</v>
      </c>
      <c r="P78">
        <v>4292553</v>
      </c>
      <c r="Q78">
        <v>0</v>
      </c>
      <c r="R78">
        <v>3424109</v>
      </c>
      <c r="S78">
        <v>74679926</v>
      </c>
      <c r="T78">
        <v>652</v>
      </c>
    </row>
    <row r="79" spans="1:20" ht="13.5">
      <c r="A79">
        <v>20</v>
      </c>
      <c r="B79" t="s">
        <v>18</v>
      </c>
      <c r="C79">
        <v>-75744844</v>
      </c>
      <c r="D79">
        <v>2069396</v>
      </c>
      <c r="E79">
        <v>1446329</v>
      </c>
      <c r="F79">
        <v>0</v>
      </c>
      <c r="G79">
        <v>-19696812</v>
      </c>
      <c r="H79">
        <v>-4845902</v>
      </c>
      <c r="I79">
        <v>0</v>
      </c>
      <c r="J79">
        <v>75000000</v>
      </c>
      <c r="K79">
        <v>30000000</v>
      </c>
      <c r="L79">
        <v>76527</v>
      </c>
      <c r="M79">
        <v>0</v>
      </c>
      <c r="N79">
        <v>0</v>
      </c>
      <c r="O79">
        <v>95774993</v>
      </c>
      <c r="P79">
        <v>52263761</v>
      </c>
      <c r="Q79">
        <v>0</v>
      </c>
      <c r="R79">
        <v>20196638</v>
      </c>
      <c r="S79">
        <v>126298230</v>
      </c>
      <c r="T79">
        <v>5676</v>
      </c>
    </row>
    <row r="80" spans="1:20" ht="13.5">
      <c r="A80">
        <v>46</v>
      </c>
      <c r="B80" t="s">
        <v>19</v>
      </c>
      <c r="C80">
        <v>-27501172</v>
      </c>
      <c r="D80">
        <v>716074</v>
      </c>
      <c r="E80">
        <v>2729064</v>
      </c>
      <c r="F80">
        <v>0</v>
      </c>
      <c r="G80">
        <v>3208628</v>
      </c>
      <c r="H80">
        <v>-449197</v>
      </c>
      <c r="I80">
        <v>0</v>
      </c>
      <c r="J80">
        <v>0</v>
      </c>
      <c r="K80">
        <v>77721944</v>
      </c>
      <c r="L80">
        <v>8000</v>
      </c>
      <c r="M80">
        <v>0</v>
      </c>
      <c r="N80">
        <v>0</v>
      </c>
      <c r="O80">
        <v>44493630</v>
      </c>
      <c r="P80">
        <v>25437408</v>
      </c>
      <c r="Q80">
        <v>0</v>
      </c>
      <c r="R80">
        <v>0</v>
      </c>
      <c r="S80">
        <v>21134534</v>
      </c>
      <c r="T80">
        <v>2630</v>
      </c>
    </row>
    <row r="81" spans="1:20" ht="13.5">
      <c r="A81">
        <v>47</v>
      </c>
      <c r="B81" t="s">
        <v>20</v>
      </c>
      <c r="C81">
        <v>52774769</v>
      </c>
      <c r="D81">
        <v>1570149</v>
      </c>
      <c r="E81">
        <v>1345885</v>
      </c>
      <c r="F81">
        <v>0</v>
      </c>
      <c r="G81">
        <v>-12792004</v>
      </c>
      <c r="H81">
        <v>-7079902</v>
      </c>
      <c r="I81">
        <v>0</v>
      </c>
      <c r="J81">
        <v>0</v>
      </c>
      <c r="K81">
        <v>27972646</v>
      </c>
      <c r="L81">
        <v>47612357</v>
      </c>
      <c r="M81">
        <v>0</v>
      </c>
      <c r="N81">
        <v>0</v>
      </c>
      <c r="O81">
        <v>74907140</v>
      </c>
      <c r="P81">
        <v>40079722</v>
      </c>
      <c r="Q81">
        <v>0</v>
      </c>
      <c r="R81">
        <v>0</v>
      </c>
      <c r="S81">
        <v>134471861</v>
      </c>
      <c r="T81">
        <v>3861</v>
      </c>
    </row>
    <row r="82" spans="1:20" ht="13.5">
      <c r="A82">
        <v>101</v>
      </c>
      <c r="B82" t="s">
        <v>21</v>
      </c>
      <c r="C82">
        <v>-211980235</v>
      </c>
      <c r="D82">
        <v>11729756</v>
      </c>
      <c r="E82">
        <v>9055861</v>
      </c>
      <c r="F82">
        <v>0</v>
      </c>
      <c r="G82">
        <v>17352808</v>
      </c>
      <c r="H82">
        <v>2278724</v>
      </c>
      <c r="I82">
        <v>3855000</v>
      </c>
      <c r="J82">
        <v>0</v>
      </c>
      <c r="K82">
        <v>482549932</v>
      </c>
      <c r="L82">
        <v>39306614</v>
      </c>
      <c r="M82">
        <v>0</v>
      </c>
      <c r="N82">
        <v>0</v>
      </c>
      <c r="O82">
        <v>152919830</v>
      </c>
      <c r="P82">
        <v>83254822</v>
      </c>
      <c r="Q82">
        <v>0</v>
      </c>
      <c r="R82">
        <v>91683000</v>
      </c>
      <c r="S82">
        <v>495751415</v>
      </c>
      <c r="T82">
        <v>8315</v>
      </c>
    </row>
    <row r="83" spans="1:20" ht="13.5">
      <c r="A83">
        <v>102</v>
      </c>
      <c r="B83" t="s">
        <v>22</v>
      </c>
      <c r="C83">
        <v>-65082264</v>
      </c>
      <c r="D83">
        <v>3647153</v>
      </c>
      <c r="E83">
        <v>3204088</v>
      </c>
      <c r="F83">
        <v>0</v>
      </c>
      <c r="G83">
        <v>-10567737</v>
      </c>
      <c r="H83">
        <v>-16806773</v>
      </c>
      <c r="I83">
        <v>0</v>
      </c>
      <c r="J83">
        <v>89176000</v>
      </c>
      <c r="K83">
        <v>42574949</v>
      </c>
      <c r="L83">
        <v>21290657</v>
      </c>
      <c r="M83">
        <v>0</v>
      </c>
      <c r="N83">
        <v>0</v>
      </c>
      <c r="O83">
        <v>133076470</v>
      </c>
      <c r="P83">
        <v>71976743</v>
      </c>
      <c r="Q83">
        <v>0</v>
      </c>
      <c r="R83">
        <v>23335266</v>
      </c>
      <c r="S83">
        <v>369629305</v>
      </c>
      <c r="T83">
        <v>7361</v>
      </c>
    </row>
    <row r="84" spans="1:20" ht="13.5">
      <c r="A84">
        <v>103</v>
      </c>
      <c r="B84" t="s">
        <v>23</v>
      </c>
      <c r="C84">
        <v>18410369</v>
      </c>
      <c r="D84">
        <v>6531971</v>
      </c>
      <c r="E84">
        <v>5273738</v>
      </c>
      <c r="F84">
        <v>0</v>
      </c>
      <c r="G84">
        <v>-8561186</v>
      </c>
      <c r="H84">
        <v>-7630954</v>
      </c>
      <c r="I84">
        <v>7254000</v>
      </c>
      <c r="J84">
        <v>0</v>
      </c>
      <c r="K84">
        <v>84594497</v>
      </c>
      <c r="L84">
        <v>3409000</v>
      </c>
      <c r="M84">
        <v>0</v>
      </c>
      <c r="N84">
        <v>0</v>
      </c>
      <c r="O84">
        <v>138763935</v>
      </c>
      <c r="P84">
        <v>70057858</v>
      </c>
      <c r="Q84">
        <v>0</v>
      </c>
      <c r="R84">
        <v>84450368</v>
      </c>
      <c r="S84">
        <v>362494572</v>
      </c>
      <c r="T84">
        <v>7023</v>
      </c>
    </row>
    <row r="85" spans="1:20" ht="13.5">
      <c r="A85">
        <v>301</v>
      </c>
      <c r="B85" t="s">
        <v>24</v>
      </c>
      <c r="C85">
        <v>22594824</v>
      </c>
      <c r="D85">
        <v>0</v>
      </c>
      <c r="E85">
        <v>0</v>
      </c>
      <c r="F85">
        <v>0</v>
      </c>
      <c r="G85">
        <v>-91495534</v>
      </c>
      <c r="H85">
        <v>-2683602</v>
      </c>
      <c r="I85">
        <v>0</v>
      </c>
      <c r="J85">
        <v>0</v>
      </c>
      <c r="K85">
        <v>176515634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200689746</v>
      </c>
      <c r="T85">
        <v>3040</v>
      </c>
    </row>
    <row r="86" spans="1:20" ht="13.5">
      <c r="A86">
        <v>302</v>
      </c>
      <c r="B86" t="s">
        <v>25</v>
      </c>
      <c r="C86">
        <v>-36106931</v>
      </c>
      <c r="D86">
        <v>0</v>
      </c>
      <c r="E86">
        <v>0</v>
      </c>
      <c r="F86">
        <v>0</v>
      </c>
      <c r="G86">
        <v>-8784595</v>
      </c>
      <c r="H86">
        <v>-24884058</v>
      </c>
      <c r="I86">
        <v>0</v>
      </c>
      <c r="J86">
        <v>80000000</v>
      </c>
      <c r="K86">
        <v>48771809</v>
      </c>
      <c r="L86">
        <v>3600000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407426820</v>
      </c>
      <c r="T86">
        <v>3511</v>
      </c>
    </row>
    <row r="87" spans="1:20" ht="13.5">
      <c r="A87" t="s">
        <v>26</v>
      </c>
      <c r="C87">
        <v>-913605241</v>
      </c>
      <c r="D87">
        <v>644999002</v>
      </c>
      <c r="E87">
        <v>216022849</v>
      </c>
      <c r="F87">
        <v>0</v>
      </c>
      <c r="G87">
        <v>-990312180</v>
      </c>
      <c r="H87">
        <v>-369284541</v>
      </c>
      <c r="I87">
        <v>123244000</v>
      </c>
      <c r="J87">
        <v>644823918</v>
      </c>
      <c r="K87">
        <v>4737754098</v>
      </c>
      <c r="L87">
        <v>243311490</v>
      </c>
      <c r="M87">
        <v>0</v>
      </c>
      <c r="N87">
        <v>0</v>
      </c>
      <c r="O87">
        <v>4890532213</v>
      </c>
      <c r="P87">
        <v>2454758855</v>
      </c>
      <c r="Q87">
        <v>0</v>
      </c>
      <c r="R87">
        <v>1276995273</v>
      </c>
      <c r="S87">
        <v>6010923346</v>
      </c>
      <c r="T87">
        <v>246407</v>
      </c>
    </row>
    <row r="88" spans="1:20" ht="13.5">
      <c r="A88" t="s">
        <v>27</v>
      </c>
      <c r="C88">
        <v>-13512107</v>
      </c>
      <c r="D88">
        <v>0</v>
      </c>
      <c r="E88">
        <v>0</v>
      </c>
      <c r="F88">
        <v>0</v>
      </c>
      <c r="G88">
        <v>-100280129</v>
      </c>
      <c r="H88">
        <v>-27567660</v>
      </c>
      <c r="I88">
        <v>0</v>
      </c>
      <c r="J88">
        <v>80000000</v>
      </c>
      <c r="K88">
        <v>225287443</v>
      </c>
      <c r="L88">
        <v>3600000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608116566</v>
      </c>
      <c r="T88">
        <v>6551</v>
      </c>
    </row>
    <row r="89" spans="1:20" ht="13.5">
      <c r="A89" t="s">
        <v>79</v>
      </c>
      <c r="C89">
        <v>-927117348</v>
      </c>
      <c r="D89">
        <v>644999002</v>
      </c>
      <c r="E89">
        <v>216022849</v>
      </c>
      <c r="F89">
        <v>0</v>
      </c>
      <c r="G89">
        <v>-1090592309</v>
      </c>
      <c r="H89">
        <v>-396852201</v>
      </c>
      <c r="I89">
        <v>123244000</v>
      </c>
      <c r="J89">
        <v>724823918</v>
      </c>
      <c r="K89">
        <v>4963041541</v>
      </c>
      <c r="L89">
        <v>246911490</v>
      </c>
      <c r="M89">
        <v>0</v>
      </c>
      <c r="N89">
        <v>0</v>
      </c>
      <c r="O89">
        <v>4890532213</v>
      </c>
      <c r="P89">
        <v>2454758855</v>
      </c>
      <c r="Q89">
        <v>0</v>
      </c>
      <c r="R89">
        <v>1276995273</v>
      </c>
      <c r="S89">
        <v>6619039912</v>
      </c>
      <c r="T89">
        <v>252958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7.00390625" style="52" customWidth="1"/>
    <col min="2" max="2" width="14.28125" style="52" customWidth="1"/>
    <col min="3" max="6" width="17.57421875" style="52" customWidth="1"/>
    <col min="7" max="11" width="18.28125" style="52" customWidth="1"/>
    <col min="12" max="12" width="9.140625" style="52" customWidth="1"/>
    <col min="13" max="13" width="3.421875" style="52" bestFit="1" customWidth="1"/>
    <col min="14" max="14" width="14.421875" style="52" customWidth="1"/>
    <col min="15" max="15" width="16.140625" style="52" customWidth="1"/>
    <col min="16" max="16" width="17.28125" style="52" customWidth="1"/>
    <col min="17" max="17" width="15.57421875" style="52" customWidth="1"/>
    <col min="18" max="18" width="14.57421875" style="52" customWidth="1"/>
    <col min="19" max="19" width="15.00390625" style="52" customWidth="1"/>
    <col min="20" max="20" width="14.8515625" style="52" customWidth="1"/>
    <col min="21" max="21" width="15.421875" style="52" customWidth="1"/>
    <col min="22" max="16384" width="9.00390625" style="52" customWidth="1"/>
  </cols>
  <sheetData>
    <row r="1" spans="1:5" ht="26.25" customHeight="1">
      <c r="A1" s="51" t="s">
        <v>99</v>
      </c>
      <c r="C1" s="53" t="s">
        <v>137</v>
      </c>
      <c r="D1" s="54"/>
      <c r="E1" s="55"/>
    </row>
    <row r="2" spans="1:13" ht="15.75" customHeight="1">
      <c r="A2" s="56" t="s">
        <v>100</v>
      </c>
      <c r="C2" s="55"/>
      <c r="D2" s="57"/>
      <c r="E2" s="55"/>
      <c r="M2" s="52">
        <v>29</v>
      </c>
    </row>
    <row r="3" ht="14.25" thickBot="1"/>
    <row r="4" spans="3:11" ht="14.25" thickBot="1">
      <c r="C4" s="58" t="s">
        <v>101</v>
      </c>
      <c r="D4" s="59">
        <v>44</v>
      </c>
      <c r="E4" s="60" t="s">
        <v>102</v>
      </c>
      <c r="F4" s="59" t="s">
        <v>103</v>
      </c>
      <c r="G4" s="61"/>
      <c r="H4" s="61"/>
      <c r="I4" s="62"/>
      <c r="J4" s="62"/>
      <c r="K4" s="62"/>
    </row>
    <row r="5" spans="3:11" ht="14.25" thickBot="1">
      <c r="C5" s="63" t="s">
        <v>104</v>
      </c>
      <c r="D5" s="188" t="s">
        <v>126</v>
      </c>
      <c r="E5" s="189"/>
      <c r="F5" s="60" t="s">
        <v>105</v>
      </c>
      <c r="G5" s="190"/>
      <c r="H5" s="191"/>
      <c r="I5" s="60" t="s">
        <v>106</v>
      </c>
      <c r="J5" s="192" t="s">
        <v>127</v>
      </c>
      <c r="K5" s="193"/>
    </row>
    <row r="6" spans="1:11" ht="13.5" customHeight="1">
      <c r="A6" s="168" t="s">
        <v>107</v>
      </c>
      <c r="B6" s="171" t="s">
        <v>1</v>
      </c>
      <c r="C6" s="174" t="s">
        <v>138</v>
      </c>
      <c r="D6" s="175"/>
      <c r="E6" s="176" t="s">
        <v>140</v>
      </c>
      <c r="F6" s="175"/>
      <c r="G6" s="177" t="s">
        <v>108</v>
      </c>
      <c r="H6" s="178"/>
      <c r="I6" s="179"/>
      <c r="J6" s="180" t="s">
        <v>109</v>
      </c>
      <c r="K6" s="182" t="s">
        <v>128</v>
      </c>
    </row>
    <row r="7" spans="1:11" ht="13.5">
      <c r="A7" s="169"/>
      <c r="B7" s="172"/>
      <c r="C7" s="184" t="s">
        <v>139</v>
      </c>
      <c r="D7" s="185"/>
      <c r="E7" s="186" t="s">
        <v>139</v>
      </c>
      <c r="F7" s="187"/>
      <c r="G7" s="64"/>
      <c r="H7" s="65" t="s">
        <v>110</v>
      </c>
      <c r="I7" s="66"/>
      <c r="J7" s="181"/>
      <c r="K7" s="183"/>
    </row>
    <row r="8" spans="1:11" ht="13.5">
      <c r="A8" s="169"/>
      <c r="B8" s="172"/>
      <c r="C8" s="67" t="s">
        <v>111</v>
      </c>
      <c r="D8" s="68" t="s">
        <v>112</v>
      </c>
      <c r="E8" s="69" t="s">
        <v>111</v>
      </c>
      <c r="F8" s="68" t="s">
        <v>112</v>
      </c>
      <c r="G8" s="69" t="s">
        <v>111</v>
      </c>
      <c r="H8" s="68" t="s">
        <v>112</v>
      </c>
      <c r="I8" s="68" t="s">
        <v>113</v>
      </c>
      <c r="J8" s="181"/>
      <c r="K8" s="183"/>
    </row>
    <row r="9" spans="1:11" s="76" customFormat="1" ht="13.5">
      <c r="A9" s="170"/>
      <c r="B9" s="173"/>
      <c r="C9" s="70" t="s">
        <v>114</v>
      </c>
      <c r="D9" s="71" t="s">
        <v>129</v>
      </c>
      <c r="E9" s="72" t="s">
        <v>130</v>
      </c>
      <c r="F9" s="71" t="s">
        <v>131</v>
      </c>
      <c r="G9" s="73" t="s">
        <v>115</v>
      </c>
      <c r="H9" s="71" t="s">
        <v>116</v>
      </c>
      <c r="I9" s="71" t="s">
        <v>117</v>
      </c>
      <c r="J9" s="74" t="s">
        <v>132</v>
      </c>
      <c r="K9" s="75" t="s">
        <v>133</v>
      </c>
    </row>
    <row r="10" spans="1:11" ht="13.5">
      <c r="A10" s="77">
        <v>1</v>
      </c>
      <c r="B10" s="78" t="s">
        <v>6</v>
      </c>
      <c r="C10" s="79">
        <v>0</v>
      </c>
      <c r="D10" s="79">
        <v>301118254</v>
      </c>
      <c r="E10" s="79">
        <v>0</v>
      </c>
      <c r="F10" s="79">
        <v>449353267</v>
      </c>
      <c r="G10" s="80">
        <f>(0-C10)+E10</f>
        <v>0</v>
      </c>
      <c r="H10" s="80">
        <f>D10-F10</f>
        <v>-148235013</v>
      </c>
      <c r="I10" s="80">
        <f>G10+H10</f>
        <v>-148235013</v>
      </c>
      <c r="J10" s="79">
        <v>0</v>
      </c>
      <c r="K10" s="81">
        <v>0</v>
      </c>
    </row>
    <row r="11" spans="1:11" ht="13.5">
      <c r="A11" s="77">
        <v>2</v>
      </c>
      <c r="B11" s="78" t="s">
        <v>7</v>
      </c>
      <c r="C11" s="79">
        <v>0</v>
      </c>
      <c r="D11" s="79">
        <v>106635329</v>
      </c>
      <c r="E11" s="79">
        <v>0</v>
      </c>
      <c r="F11" s="79">
        <v>149484734</v>
      </c>
      <c r="G11" s="80">
        <f aca="true" t="shared" si="0" ref="G11:G29">(0-C11)+E11</f>
        <v>0</v>
      </c>
      <c r="H11" s="80">
        <f aca="true" t="shared" si="1" ref="H11:H29">D11-F11</f>
        <v>-42849405</v>
      </c>
      <c r="I11" s="80">
        <f aca="true" t="shared" si="2" ref="I11:I29">G11+H11</f>
        <v>-42849405</v>
      </c>
      <c r="J11" s="79">
        <v>0</v>
      </c>
      <c r="K11" s="81">
        <v>0</v>
      </c>
    </row>
    <row r="12" spans="1:11" ht="13.5">
      <c r="A12" s="77">
        <v>3</v>
      </c>
      <c r="B12" s="78" t="s">
        <v>8</v>
      </c>
      <c r="C12" s="79">
        <v>0</v>
      </c>
      <c r="D12" s="79">
        <v>34240005</v>
      </c>
      <c r="E12" s="79">
        <v>0</v>
      </c>
      <c r="F12" s="79">
        <v>105196171</v>
      </c>
      <c r="G12" s="80">
        <f t="shared" si="0"/>
        <v>0</v>
      </c>
      <c r="H12" s="80">
        <f t="shared" si="1"/>
        <v>-70956166</v>
      </c>
      <c r="I12" s="80">
        <f t="shared" si="2"/>
        <v>-70956166</v>
      </c>
      <c r="J12" s="79">
        <v>0</v>
      </c>
      <c r="K12" s="81">
        <v>0</v>
      </c>
    </row>
    <row r="13" spans="1:11" ht="13.5">
      <c r="A13" s="77">
        <v>4</v>
      </c>
      <c r="B13" s="78" t="s">
        <v>9</v>
      </c>
      <c r="C13" s="79">
        <v>0</v>
      </c>
      <c r="D13" s="79">
        <v>66359849</v>
      </c>
      <c r="E13" s="79">
        <v>0</v>
      </c>
      <c r="F13" s="79">
        <v>71772526</v>
      </c>
      <c r="G13" s="80">
        <f t="shared" si="0"/>
        <v>0</v>
      </c>
      <c r="H13" s="80">
        <f t="shared" si="1"/>
        <v>-5412677</v>
      </c>
      <c r="I13" s="80">
        <f t="shared" si="2"/>
        <v>-5412677</v>
      </c>
      <c r="J13" s="79">
        <v>0</v>
      </c>
      <c r="K13" s="81">
        <v>0</v>
      </c>
    </row>
    <row r="14" spans="1:11" ht="13.5">
      <c r="A14" s="77">
        <v>5</v>
      </c>
      <c r="B14" s="78" t="s">
        <v>10</v>
      </c>
      <c r="C14" s="79">
        <v>0</v>
      </c>
      <c r="D14" s="79">
        <v>75443733</v>
      </c>
      <c r="E14" s="79">
        <v>0</v>
      </c>
      <c r="F14" s="79">
        <v>88096617</v>
      </c>
      <c r="G14" s="80">
        <f t="shared" si="0"/>
        <v>0</v>
      </c>
      <c r="H14" s="80">
        <f t="shared" si="1"/>
        <v>-12652884</v>
      </c>
      <c r="I14" s="80">
        <f t="shared" si="2"/>
        <v>-12652884</v>
      </c>
      <c r="J14" s="79">
        <v>0</v>
      </c>
      <c r="K14" s="81">
        <v>0</v>
      </c>
    </row>
    <row r="15" spans="1:11" ht="13.5">
      <c r="A15" s="77">
        <v>6</v>
      </c>
      <c r="B15" s="78" t="s">
        <v>11</v>
      </c>
      <c r="C15" s="79">
        <v>0</v>
      </c>
      <c r="D15" s="79">
        <v>23940041</v>
      </c>
      <c r="E15" s="79">
        <v>0</v>
      </c>
      <c r="F15" s="79">
        <v>66595554</v>
      </c>
      <c r="G15" s="80">
        <f t="shared" si="0"/>
        <v>0</v>
      </c>
      <c r="H15" s="80">
        <f t="shared" si="1"/>
        <v>-42655513</v>
      </c>
      <c r="I15" s="80">
        <f t="shared" si="2"/>
        <v>-42655513</v>
      </c>
      <c r="J15" s="79">
        <v>0</v>
      </c>
      <c r="K15" s="81">
        <v>0</v>
      </c>
    </row>
    <row r="16" spans="1:11" ht="13.5">
      <c r="A16" s="77">
        <v>7</v>
      </c>
      <c r="B16" s="78" t="s">
        <v>12</v>
      </c>
      <c r="C16" s="79">
        <v>0</v>
      </c>
      <c r="D16" s="79">
        <v>38794723</v>
      </c>
      <c r="E16" s="79">
        <v>0</v>
      </c>
      <c r="F16" s="79">
        <v>21920195</v>
      </c>
      <c r="G16" s="80">
        <f t="shared" si="0"/>
        <v>0</v>
      </c>
      <c r="H16" s="80">
        <f t="shared" si="1"/>
        <v>16874528</v>
      </c>
      <c r="I16" s="80">
        <f t="shared" si="2"/>
        <v>16874528</v>
      </c>
      <c r="J16" s="79">
        <v>0</v>
      </c>
      <c r="K16" s="81">
        <v>0</v>
      </c>
    </row>
    <row r="17" spans="1:11" ht="13.5">
      <c r="A17" s="77">
        <v>8</v>
      </c>
      <c r="B17" s="78" t="s">
        <v>13</v>
      </c>
      <c r="C17" s="79">
        <v>0</v>
      </c>
      <c r="D17" s="79">
        <v>24712048</v>
      </c>
      <c r="E17" s="79">
        <v>0</v>
      </c>
      <c r="F17" s="79">
        <v>28221790</v>
      </c>
      <c r="G17" s="80">
        <f t="shared" si="0"/>
        <v>0</v>
      </c>
      <c r="H17" s="80">
        <f t="shared" si="1"/>
        <v>-3509742</v>
      </c>
      <c r="I17" s="80">
        <f t="shared" si="2"/>
        <v>-3509742</v>
      </c>
      <c r="J17" s="79">
        <v>0</v>
      </c>
      <c r="K17" s="81">
        <v>0</v>
      </c>
    </row>
    <row r="18" spans="1:11" ht="13.5">
      <c r="A18" s="77">
        <v>9</v>
      </c>
      <c r="B18" s="78" t="s">
        <v>14</v>
      </c>
      <c r="C18" s="79">
        <v>0</v>
      </c>
      <c r="D18" s="79">
        <v>20037379</v>
      </c>
      <c r="E18" s="79">
        <v>0</v>
      </c>
      <c r="F18" s="79">
        <v>21773260</v>
      </c>
      <c r="G18" s="80">
        <f t="shared" si="0"/>
        <v>0</v>
      </c>
      <c r="H18" s="80">
        <f t="shared" si="1"/>
        <v>-1735881</v>
      </c>
      <c r="I18" s="80">
        <f t="shared" si="2"/>
        <v>-1735881</v>
      </c>
      <c r="J18" s="79">
        <v>0</v>
      </c>
      <c r="K18" s="81">
        <v>0</v>
      </c>
    </row>
    <row r="19" spans="1:11" ht="13.5">
      <c r="A19" s="77">
        <v>10</v>
      </c>
      <c r="B19" s="78" t="s">
        <v>15</v>
      </c>
      <c r="C19" s="79">
        <v>0</v>
      </c>
      <c r="D19" s="79">
        <v>17828034</v>
      </c>
      <c r="E19" s="79">
        <v>0</v>
      </c>
      <c r="F19" s="79">
        <v>48403043</v>
      </c>
      <c r="G19" s="80">
        <f t="shared" si="0"/>
        <v>0</v>
      </c>
      <c r="H19" s="80">
        <f t="shared" si="1"/>
        <v>-30575009</v>
      </c>
      <c r="I19" s="80">
        <f t="shared" si="2"/>
        <v>-30575009</v>
      </c>
      <c r="J19" s="79">
        <v>0</v>
      </c>
      <c r="K19" s="81">
        <v>0</v>
      </c>
    </row>
    <row r="20" spans="1:11" ht="13.5">
      <c r="A20" s="77">
        <v>11</v>
      </c>
      <c r="B20" s="78" t="s">
        <v>16</v>
      </c>
      <c r="C20" s="79">
        <v>0</v>
      </c>
      <c r="D20" s="79">
        <v>67900904</v>
      </c>
      <c r="E20" s="79">
        <v>0</v>
      </c>
      <c r="F20" s="79">
        <v>62822102</v>
      </c>
      <c r="G20" s="80">
        <f t="shared" si="0"/>
        <v>0</v>
      </c>
      <c r="H20" s="80">
        <f t="shared" si="1"/>
        <v>5078802</v>
      </c>
      <c r="I20" s="80">
        <f t="shared" si="2"/>
        <v>5078802</v>
      </c>
      <c r="J20" s="79">
        <v>0</v>
      </c>
      <c r="K20" s="81">
        <v>0</v>
      </c>
    </row>
    <row r="21" spans="1:11" ht="13.5">
      <c r="A21" s="77">
        <v>16</v>
      </c>
      <c r="B21" s="78" t="s">
        <v>17</v>
      </c>
      <c r="C21" s="79">
        <v>0</v>
      </c>
      <c r="D21" s="79">
        <v>12219015</v>
      </c>
      <c r="E21" s="79">
        <v>0</v>
      </c>
      <c r="F21" s="79">
        <v>10496016</v>
      </c>
      <c r="G21" s="80">
        <f t="shared" si="0"/>
        <v>0</v>
      </c>
      <c r="H21" s="80">
        <f t="shared" si="1"/>
        <v>1722999</v>
      </c>
      <c r="I21" s="80">
        <f t="shared" si="2"/>
        <v>1722999</v>
      </c>
      <c r="J21" s="79">
        <v>0</v>
      </c>
      <c r="K21" s="81">
        <v>0</v>
      </c>
    </row>
    <row r="22" spans="1:11" ht="13.5">
      <c r="A22" s="77">
        <v>20</v>
      </c>
      <c r="B22" s="78" t="s">
        <v>18</v>
      </c>
      <c r="C22" s="79">
        <v>0</v>
      </c>
      <c r="D22" s="79">
        <v>28430207</v>
      </c>
      <c r="E22" s="79">
        <v>0</v>
      </c>
      <c r="F22" s="79">
        <v>20881947</v>
      </c>
      <c r="G22" s="80">
        <f t="shared" si="0"/>
        <v>0</v>
      </c>
      <c r="H22" s="80">
        <f t="shared" si="1"/>
        <v>7548260</v>
      </c>
      <c r="I22" s="80">
        <f t="shared" si="2"/>
        <v>7548260</v>
      </c>
      <c r="J22" s="79">
        <v>0</v>
      </c>
      <c r="K22" s="81">
        <v>0</v>
      </c>
    </row>
    <row r="23" spans="1:11" ht="13.5">
      <c r="A23" s="77">
        <v>46</v>
      </c>
      <c r="B23" s="78" t="s">
        <v>19</v>
      </c>
      <c r="C23" s="79">
        <v>0</v>
      </c>
      <c r="D23" s="79">
        <v>23105689</v>
      </c>
      <c r="E23" s="79">
        <v>0</v>
      </c>
      <c r="F23" s="79">
        <v>19444002</v>
      </c>
      <c r="G23" s="80">
        <f t="shared" si="0"/>
        <v>0</v>
      </c>
      <c r="H23" s="80">
        <f t="shared" si="1"/>
        <v>3661687</v>
      </c>
      <c r="I23" s="80">
        <f t="shared" si="2"/>
        <v>3661687</v>
      </c>
      <c r="J23" s="79">
        <v>0</v>
      </c>
      <c r="K23" s="81">
        <v>0</v>
      </c>
    </row>
    <row r="24" spans="1:11" ht="13.5">
      <c r="A24" s="77">
        <v>47</v>
      </c>
      <c r="B24" s="78" t="s">
        <v>20</v>
      </c>
      <c r="C24" s="79">
        <v>0</v>
      </c>
      <c r="D24" s="79">
        <v>15573120</v>
      </c>
      <c r="E24" s="79">
        <v>0</v>
      </c>
      <c r="F24" s="79">
        <v>24384218</v>
      </c>
      <c r="G24" s="80">
        <f t="shared" si="0"/>
        <v>0</v>
      </c>
      <c r="H24" s="80">
        <f t="shared" si="1"/>
        <v>-8811098</v>
      </c>
      <c r="I24" s="80">
        <f t="shared" si="2"/>
        <v>-8811098</v>
      </c>
      <c r="J24" s="79">
        <v>0</v>
      </c>
      <c r="K24" s="81">
        <v>0</v>
      </c>
    </row>
    <row r="25" spans="1:11" ht="13.5">
      <c r="A25" s="77">
        <v>101</v>
      </c>
      <c r="B25" s="78" t="s">
        <v>21</v>
      </c>
      <c r="C25" s="79">
        <v>0</v>
      </c>
      <c r="D25" s="79">
        <v>20313319</v>
      </c>
      <c r="E25" s="79">
        <v>0</v>
      </c>
      <c r="F25" s="79">
        <v>55789883</v>
      </c>
      <c r="G25" s="80">
        <f t="shared" si="0"/>
        <v>0</v>
      </c>
      <c r="H25" s="80">
        <f t="shared" si="1"/>
        <v>-35476564</v>
      </c>
      <c r="I25" s="80">
        <f t="shared" si="2"/>
        <v>-35476564</v>
      </c>
      <c r="J25" s="79">
        <v>0</v>
      </c>
      <c r="K25" s="81">
        <v>0</v>
      </c>
    </row>
    <row r="26" spans="1:11" ht="13.5">
      <c r="A26" s="77">
        <v>102</v>
      </c>
      <c r="B26" s="78" t="s">
        <v>22</v>
      </c>
      <c r="C26" s="79">
        <v>0</v>
      </c>
      <c r="D26" s="79">
        <v>36680505</v>
      </c>
      <c r="E26" s="79">
        <v>0</v>
      </c>
      <c r="F26" s="79">
        <v>70063170</v>
      </c>
      <c r="G26" s="80">
        <f t="shared" si="0"/>
        <v>0</v>
      </c>
      <c r="H26" s="80">
        <f t="shared" si="1"/>
        <v>-33382665</v>
      </c>
      <c r="I26" s="80">
        <f t="shared" si="2"/>
        <v>-33382665</v>
      </c>
      <c r="J26" s="79">
        <v>0</v>
      </c>
      <c r="K26" s="81">
        <v>0</v>
      </c>
    </row>
    <row r="27" spans="1:11" ht="13.5">
      <c r="A27" s="77">
        <v>103</v>
      </c>
      <c r="B27" s="78" t="s">
        <v>23</v>
      </c>
      <c r="C27" s="79">
        <v>0</v>
      </c>
      <c r="D27" s="79">
        <v>30253808</v>
      </c>
      <c r="E27" s="79">
        <v>0</v>
      </c>
      <c r="F27" s="79">
        <v>32541569</v>
      </c>
      <c r="G27" s="80">
        <f t="shared" si="0"/>
        <v>0</v>
      </c>
      <c r="H27" s="80">
        <f t="shared" si="1"/>
        <v>-2287761</v>
      </c>
      <c r="I27" s="80">
        <f t="shared" si="2"/>
        <v>-2287761</v>
      </c>
      <c r="J27" s="79">
        <v>0</v>
      </c>
      <c r="K27" s="81">
        <v>0</v>
      </c>
    </row>
    <row r="28" spans="1:11" ht="13.5">
      <c r="A28" s="77">
        <v>301</v>
      </c>
      <c r="B28" s="78" t="s">
        <v>118</v>
      </c>
      <c r="C28" s="79">
        <v>0</v>
      </c>
      <c r="D28" s="79"/>
      <c r="E28" s="79">
        <v>0</v>
      </c>
      <c r="F28" s="79"/>
      <c r="G28" s="80">
        <f t="shared" si="0"/>
        <v>0</v>
      </c>
      <c r="H28" s="80">
        <f t="shared" si="1"/>
        <v>0</v>
      </c>
      <c r="I28" s="80">
        <f t="shared" si="2"/>
        <v>0</v>
      </c>
      <c r="J28" s="79">
        <v>0</v>
      </c>
      <c r="K28" s="81">
        <v>0</v>
      </c>
    </row>
    <row r="29" spans="1:11" ht="14.25" thickBot="1">
      <c r="A29" s="77">
        <v>302</v>
      </c>
      <c r="B29" s="78" t="s">
        <v>119</v>
      </c>
      <c r="C29" s="79">
        <v>0</v>
      </c>
      <c r="D29" s="79"/>
      <c r="E29" s="79">
        <v>0</v>
      </c>
      <c r="F29" s="79"/>
      <c r="G29" s="80">
        <f t="shared" si="0"/>
        <v>0</v>
      </c>
      <c r="H29" s="80">
        <f t="shared" si="1"/>
        <v>0</v>
      </c>
      <c r="I29" s="80">
        <f t="shared" si="2"/>
        <v>0</v>
      </c>
      <c r="J29" s="79">
        <v>0</v>
      </c>
      <c r="K29" s="81">
        <v>0</v>
      </c>
    </row>
    <row r="30" spans="1:11" ht="14.25" customHeight="1" thickTop="1">
      <c r="A30" s="82">
        <v>888</v>
      </c>
      <c r="B30" s="83" t="s">
        <v>120</v>
      </c>
      <c r="C30" s="84">
        <f>SUM(C10:C27)</f>
        <v>0</v>
      </c>
      <c r="D30" s="84">
        <f>SUM(D10:D27)</f>
        <v>943585962</v>
      </c>
      <c r="E30" s="84">
        <f>SUM(E10:E27)</f>
        <v>0</v>
      </c>
      <c r="F30" s="84">
        <f>SUM(F10:F27)</f>
        <v>1347240064</v>
      </c>
      <c r="G30" s="85">
        <f>(0-C30)+E30</f>
        <v>0</v>
      </c>
      <c r="H30" s="85">
        <f>D30-F30</f>
        <v>-403654102</v>
      </c>
      <c r="I30" s="85">
        <f>G30+H30</f>
        <v>-403654102</v>
      </c>
      <c r="J30" s="84">
        <f>SUM(J10:J27)</f>
        <v>0</v>
      </c>
      <c r="K30" s="86">
        <f>SUM(K10:K27)</f>
        <v>0</v>
      </c>
    </row>
    <row r="31" spans="1:11" ht="14.25" customHeight="1">
      <c r="A31" s="87">
        <v>777</v>
      </c>
      <c r="B31" s="88" t="s">
        <v>121</v>
      </c>
      <c r="C31" s="89">
        <f>SUM(C28:C29)</f>
        <v>0</v>
      </c>
      <c r="D31" s="89">
        <f>SUM(D28:D29)</f>
        <v>0</v>
      </c>
      <c r="E31" s="89">
        <f>SUM(E28:E29)</f>
        <v>0</v>
      </c>
      <c r="F31" s="89">
        <f>SUM(F28:F29)</f>
        <v>0</v>
      </c>
      <c r="G31" s="89">
        <f>(0-C31)+E31</f>
        <v>0</v>
      </c>
      <c r="H31" s="89">
        <f>D31-F31</f>
        <v>0</v>
      </c>
      <c r="I31" s="89">
        <f>G31+H31</f>
        <v>0</v>
      </c>
      <c r="J31" s="89">
        <f>SUM(J28:J29)</f>
        <v>0</v>
      </c>
      <c r="K31" s="90">
        <f>SUM(K28:K29)</f>
        <v>0</v>
      </c>
    </row>
    <row r="32" spans="1:11" ht="14.25" customHeight="1" thickBot="1">
      <c r="A32" s="91">
        <v>999</v>
      </c>
      <c r="B32" s="92" t="s">
        <v>122</v>
      </c>
      <c r="C32" s="93">
        <f>SUM(C30:C31)</f>
        <v>0</v>
      </c>
      <c r="D32" s="93">
        <f>SUM(D30:D31)</f>
        <v>943585962</v>
      </c>
      <c r="E32" s="93">
        <f>SUM(E30:E31)</f>
        <v>0</v>
      </c>
      <c r="F32" s="93">
        <f>SUM(F30:F31)</f>
        <v>1347240064</v>
      </c>
      <c r="G32" s="93">
        <f>(0-C32)+E32</f>
        <v>0</v>
      </c>
      <c r="H32" s="93">
        <f>D32-F32</f>
        <v>-403654102</v>
      </c>
      <c r="I32" s="93">
        <f>G32+H32</f>
        <v>-403654102</v>
      </c>
      <c r="J32" s="93">
        <f>SUM(J30:J31)</f>
        <v>0</v>
      </c>
      <c r="K32" s="94">
        <f>SUM(K30:K31)</f>
        <v>0</v>
      </c>
    </row>
    <row r="33" ht="13.5">
      <c r="C33" s="95"/>
    </row>
    <row r="34" spans="1:11" ht="13.5">
      <c r="A34" s="96" t="s">
        <v>123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 ht="13.5">
      <c r="A35" s="96" t="s">
        <v>124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1:11" ht="13.5">
      <c r="A36" s="96" t="s">
        <v>125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3:8" ht="14.25">
      <c r="C37" s="98"/>
      <c r="D37" s="98"/>
      <c r="E37" s="98"/>
      <c r="F37" s="98"/>
      <c r="G37" s="98"/>
      <c r="H37" s="99"/>
    </row>
    <row r="38" spans="3:8" ht="14.25">
      <c r="C38" s="98"/>
      <c r="D38" s="98"/>
      <c r="E38" s="98"/>
      <c r="F38" s="98"/>
      <c r="G38" s="98"/>
      <c r="H38" s="99"/>
    </row>
    <row r="40" ht="13.5">
      <c r="F40" s="100"/>
    </row>
  </sheetData>
  <sheetProtection/>
  <mergeCells count="12">
    <mergeCell ref="K6:K8"/>
    <mergeCell ref="C7:D7"/>
    <mergeCell ref="E7:F7"/>
    <mergeCell ref="D5:E5"/>
    <mergeCell ref="G5:H5"/>
    <mergeCell ref="J5:K5"/>
    <mergeCell ref="A6:A9"/>
    <mergeCell ref="B6:B9"/>
    <mergeCell ref="C6:D6"/>
    <mergeCell ref="E6:F6"/>
    <mergeCell ref="G6:I6"/>
    <mergeCell ref="J6:J8"/>
  </mergeCells>
  <dataValidations count="1">
    <dataValidation type="whole" operator="greaterThanOrEqual" allowBlank="1" showInputMessage="1" showErrorMessage="1" sqref="J10:K29 C10:F29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4415051u</dc:creator>
  <cp:keywords/>
  <dc:description/>
  <cp:lastModifiedBy>oitapref</cp:lastModifiedBy>
  <cp:lastPrinted>2021-08-12T08:24:38Z</cp:lastPrinted>
  <dcterms:created xsi:type="dcterms:W3CDTF">2011-09-16T01:02:55Z</dcterms:created>
  <dcterms:modified xsi:type="dcterms:W3CDTF">2021-08-19T08:56:47Z</dcterms:modified>
  <cp:category/>
  <cp:version/>
  <cp:contentType/>
  <cp:contentStatus/>
</cp:coreProperties>
</file>