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70" yWindow="0" windowWidth="27300" windowHeight="11640" tabRatio="569"/>
  </bookViews>
  <sheets>
    <sheet name="ご利用にあたって（必ずお読みください）" sheetId="22" r:id="rId1"/>
    <sheet name="データ入力表" sheetId="8" r:id="rId2"/>
    <sheet name="与件データ作成" sheetId="37" r:id="rId3"/>
    <sheet name="①結果" sheetId="11" r:id="rId4"/>
    <sheet name="②表" sheetId="12" r:id="rId5"/>
    <sheet name="③フロー" sheetId="13" r:id="rId6"/>
    <sheet name="④グラフ" sheetId="10" r:id="rId7"/>
    <sheet name="与件データ計算" sheetId="40" r:id="rId8"/>
    <sheet name="按分データ" sheetId="38" r:id="rId9"/>
    <sheet name="宿泊" sheetId="35" r:id="rId10"/>
    <sheet name="日帰り" sheetId="36" r:id="rId11"/>
    <sheet name="T18" sheetId="34" r:id="rId12"/>
    <sheet name="部門別消費額" sheetId="29" r:id="rId13"/>
    <sheet name="計算" sheetId="9" r:id="rId14"/>
    <sheet name="価格変換" sheetId="3" r:id="rId15"/>
    <sheet name="各種係数" sheetId="4" r:id="rId16"/>
    <sheet name="マージン" sheetId="2" r:id="rId17"/>
    <sheet name="逆行列係数" sheetId="6" r:id="rId18"/>
    <sheet name="投入係数" sheetId="7" r:id="rId19"/>
    <sheet name="H23取引基本表（生産者）" sheetId="1" r:id="rId20"/>
  </sheets>
  <definedNames>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4">②表!$A$1:$V$53</definedName>
    <definedName name="_xlnm.Print_Area" localSheetId="6">④グラフ!$A$1:$N$80</definedName>
    <definedName name="_xlnm.Print_Area" localSheetId="11">'T18'!$A$1:$Y$79</definedName>
    <definedName name="_xlnm.Print_Area" localSheetId="0">'ご利用にあたって（必ずお読みください）'!$A$1:$Z$106</definedName>
    <definedName name="_xlnm.Print_Area" localSheetId="1">データ入力表!$A$1:$J$65</definedName>
    <definedName name="_xlnm.Print_Area" localSheetId="8">按分データ!#REF!</definedName>
    <definedName name="_xlnm.Print_Area" localSheetId="9">宿泊!$A$1:$AA$84</definedName>
    <definedName name="_xlnm.Print_Area" localSheetId="10">日帰り!$A$1:$AA$84</definedName>
    <definedName name="_xlnm.Print_Area" localSheetId="12">部門別消費額!$A$1:$AF$57</definedName>
    <definedName name="_xlnm.Print_Area" localSheetId="7">与件データ計算!#REF!</definedName>
    <definedName name="_xlnm.Print_Area" localSheetId="2">与件データ作成!#REF!</definedName>
    <definedName name="_xlnm.Print_Titles" localSheetId="4">②表!$A:$B</definedName>
    <definedName name="_xlnm.Print_Titles" localSheetId="11">'T18'!$A:$A,'T18'!$1:$5</definedName>
    <definedName name="_xlnm.Print_Titles" localSheetId="14">価格変換!$1:$5</definedName>
    <definedName name="_xlnm.Print_Titles" localSheetId="13">計算!$A:$B</definedName>
  </definedNames>
  <calcPr calcId="145621"/>
</workbook>
</file>

<file path=xl/calcChain.xml><?xml version="1.0" encoding="utf-8"?>
<calcChain xmlns="http://schemas.openxmlformats.org/spreadsheetml/2006/main">
  <c r="G22" i="37" l="1"/>
  <c r="G21" i="37"/>
  <c r="AI45" i="29" l="1"/>
  <c r="G50" i="8" s="1"/>
  <c r="AI44" i="29"/>
  <c r="G49" i="8" s="1"/>
  <c r="AI39" i="29"/>
  <c r="G44" i="8" s="1"/>
  <c r="AI34" i="29"/>
  <c r="G39" i="8" s="1"/>
  <c r="AI31" i="29"/>
  <c r="G36" i="8" s="1"/>
  <c r="AI30" i="29"/>
  <c r="G35" i="8" s="1"/>
  <c r="AI29" i="29"/>
  <c r="G34" i="8" s="1"/>
  <c r="AI28" i="29"/>
  <c r="G33" i="8" s="1"/>
  <c r="AI27" i="29"/>
  <c r="G32" i="8" s="1"/>
  <c r="AI26" i="29"/>
  <c r="G31" i="8" s="1"/>
  <c r="AI25" i="29"/>
  <c r="G30" i="8" s="1"/>
  <c r="AI23" i="29"/>
  <c r="G28" i="8" s="1"/>
  <c r="AI22" i="29"/>
  <c r="G27" i="8" s="1"/>
  <c r="AI20" i="29"/>
  <c r="G25" i="8" s="1"/>
  <c r="AI19" i="29"/>
  <c r="G24" i="8" s="1"/>
  <c r="AI18" i="29"/>
  <c r="G23" i="8" s="1"/>
  <c r="AI17" i="29"/>
  <c r="G22" i="8" s="1"/>
  <c r="AI16" i="29"/>
  <c r="G21" i="8" s="1"/>
  <c r="AI8" i="29"/>
  <c r="G13" i="8" s="1"/>
  <c r="AI6" i="29"/>
  <c r="G11" i="8" s="1"/>
  <c r="G80" i="40"/>
  <c r="G73" i="40"/>
  <c r="G66" i="40"/>
  <c r="G58" i="40"/>
  <c r="G51" i="40"/>
  <c r="G44" i="40"/>
  <c r="G81" i="40"/>
  <c r="G79" i="40"/>
  <c r="G78" i="40"/>
  <c r="G76" i="40"/>
  <c r="G74" i="40"/>
  <c r="G72" i="40"/>
  <c r="G71" i="40"/>
  <c r="G69" i="40"/>
  <c r="G67" i="40"/>
  <c r="G65" i="40"/>
  <c r="G64" i="40"/>
  <c r="G62" i="40"/>
  <c r="G59" i="40"/>
  <c r="G57" i="40"/>
  <c r="G56" i="40"/>
  <c r="G55" i="40"/>
  <c r="G54" i="40"/>
  <c r="G52" i="40"/>
  <c r="G50" i="40"/>
  <c r="G49" i="40"/>
  <c r="G48" i="40"/>
  <c r="G47" i="40"/>
  <c r="G45" i="40"/>
  <c r="G43" i="40"/>
  <c r="G42" i="40"/>
  <c r="G41" i="40"/>
  <c r="G40" i="40"/>
  <c r="E76" i="40"/>
  <c r="H77" i="40" s="1"/>
  <c r="E69" i="40"/>
  <c r="H70" i="40" s="1"/>
  <c r="E62" i="40"/>
  <c r="E54" i="40"/>
  <c r="E47" i="40"/>
  <c r="E40" i="40"/>
  <c r="G79" i="37"/>
  <c r="G73" i="37"/>
  <c r="G67" i="37"/>
  <c r="G60" i="37"/>
  <c r="G53" i="37"/>
  <c r="G46" i="37"/>
  <c r="E80" i="37"/>
  <c r="E61" i="37"/>
  <c r="E35" i="37"/>
  <c r="E31" i="37"/>
  <c r="F34" i="40"/>
  <c r="F33" i="40"/>
  <c r="F32" i="40"/>
  <c r="F30" i="40"/>
  <c r="F29" i="40"/>
  <c r="F28" i="40"/>
  <c r="D10" i="40"/>
  <c r="F23" i="37"/>
  <c r="E23" i="37"/>
  <c r="D23" i="37"/>
  <c r="D15" i="40"/>
  <c r="D14" i="40"/>
  <c r="D16" i="37"/>
  <c r="H44" i="40" l="1"/>
  <c r="G23" i="37"/>
  <c r="H58" i="40"/>
  <c r="H72" i="40"/>
  <c r="H73" i="40"/>
  <c r="H80" i="40"/>
  <c r="H51" i="40"/>
  <c r="H66" i="40"/>
  <c r="H63" i="40"/>
  <c r="H67" i="40"/>
  <c r="H54" i="40"/>
  <c r="H65" i="40"/>
  <c r="H62" i="40"/>
  <c r="H64" i="40"/>
  <c r="D16" i="40"/>
  <c r="H57" i="40"/>
  <c r="G46" i="40"/>
  <c r="H46" i="40" s="1"/>
  <c r="G60" i="40"/>
  <c r="H60" i="40" s="1"/>
  <c r="G68" i="40"/>
  <c r="H68" i="40" s="1"/>
  <c r="G75" i="40"/>
  <c r="H75" i="40" s="1"/>
  <c r="H55" i="40"/>
  <c r="G53" i="40"/>
  <c r="H53" i="40" s="1"/>
  <c r="G82" i="40"/>
  <c r="H82" i="40" s="1"/>
  <c r="H59" i="40"/>
  <c r="H43" i="40"/>
  <c r="H49" i="40"/>
  <c r="H78" i="40"/>
  <c r="H40" i="40"/>
  <c r="H45" i="40"/>
  <c r="H69" i="40"/>
  <c r="H74" i="40"/>
  <c r="H41" i="40"/>
  <c r="H79" i="40"/>
  <c r="E61" i="40"/>
  <c r="H42" i="40"/>
  <c r="H71" i="40"/>
  <c r="H50" i="40"/>
  <c r="H47" i="40"/>
  <c r="H52" i="40"/>
  <c r="H56" i="40"/>
  <c r="H76" i="40"/>
  <c r="H81" i="40"/>
  <c r="E83" i="40"/>
  <c r="H48" i="40"/>
  <c r="D21" i="40"/>
  <c r="E28" i="40" s="1"/>
  <c r="F22" i="40"/>
  <c r="E34" i="40" s="1"/>
  <c r="D22" i="40"/>
  <c r="E32" i="40" s="1"/>
  <c r="E21" i="40"/>
  <c r="E29" i="40" s="1"/>
  <c r="F21" i="40"/>
  <c r="E30" i="40" s="1"/>
  <c r="E22" i="40"/>
  <c r="E33" i="40" s="1"/>
  <c r="S49" i="29"/>
  <c r="S48" i="29"/>
  <c r="S47" i="29"/>
  <c r="S46" i="29"/>
  <c r="S45" i="29"/>
  <c r="S44" i="29"/>
  <c r="S43" i="29"/>
  <c r="S42" i="29"/>
  <c r="S41" i="29"/>
  <c r="S40" i="29"/>
  <c r="S39" i="29"/>
  <c r="S38" i="29"/>
  <c r="S37" i="29"/>
  <c r="S36" i="29"/>
  <c r="S35" i="29"/>
  <c r="S34" i="29"/>
  <c r="S33" i="29"/>
  <c r="S32" i="29"/>
  <c r="S31" i="29"/>
  <c r="S30" i="29"/>
  <c r="S29" i="29"/>
  <c r="S28" i="29"/>
  <c r="S27" i="29"/>
  <c r="S26" i="29"/>
  <c r="S25" i="29"/>
  <c r="S24" i="29"/>
  <c r="S23" i="29"/>
  <c r="S22" i="29"/>
  <c r="S21" i="29"/>
  <c r="S20" i="29"/>
  <c r="S19" i="29"/>
  <c r="S18" i="29"/>
  <c r="S17" i="29"/>
  <c r="S16" i="29"/>
  <c r="S15" i="29"/>
  <c r="S14" i="29"/>
  <c r="S13" i="29"/>
  <c r="S12" i="29"/>
  <c r="S11" i="29"/>
  <c r="S10" i="29"/>
  <c r="S9" i="29"/>
  <c r="S8" i="29"/>
  <c r="S7" i="29"/>
  <c r="S6" i="29"/>
  <c r="S5" i="29"/>
  <c r="R49" i="29"/>
  <c r="Q49" i="29"/>
  <c r="R48" i="29"/>
  <c r="Q48" i="29"/>
  <c r="R47" i="29"/>
  <c r="Q47" i="29"/>
  <c r="R46" i="29"/>
  <c r="Q46" i="29"/>
  <c r="R45" i="29"/>
  <c r="Q45" i="29"/>
  <c r="R44" i="29"/>
  <c r="Q44" i="29"/>
  <c r="R43" i="29"/>
  <c r="Q43" i="29"/>
  <c r="R42" i="29"/>
  <c r="Q42" i="29"/>
  <c r="R41" i="29"/>
  <c r="Q41" i="29"/>
  <c r="R40" i="29"/>
  <c r="Q40" i="29"/>
  <c r="R39" i="29"/>
  <c r="Q39" i="29"/>
  <c r="R38" i="29"/>
  <c r="Q38" i="29"/>
  <c r="R37" i="29"/>
  <c r="Q37" i="29"/>
  <c r="R36" i="29"/>
  <c r="Q36" i="29"/>
  <c r="R35" i="29"/>
  <c r="Q35" i="29"/>
  <c r="R34" i="29"/>
  <c r="Q34" i="29"/>
  <c r="R33" i="29"/>
  <c r="Q33" i="29"/>
  <c r="R32" i="29"/>
  <c r="Q32" i="29"/>
  <c r="R31" i="29"/>
  <c r="Q31" i="29"/>
  <c r="R30" i="29"/>
  <c r="Q30" i="29"/>
  <c r="R29" i="29"/>
  <c r="Q29" i="29"/>
  <c r="R28" i="29"/>
  <c r="Q28" i="29"/>
  <c r="R27" i="29"/>
  <c r="Q27" i="29"/>
  <c r="R26" i="29"/>
  <c r="Q26" i="29"/>
  <c r="R25" i="29"/>
  <c r="Q25" i="29"/>
  <c r="R24" i="29"/>
  <c r="Q24" i="29"/>
  <c r="R23" i="29"/>
  <c r="Q23" i="29"/>
  <c r="R22" i="29"/>
  <c r="Q22" i="29"/>
  <c r="R21" i="29"/>
  <c r="Q21" i="29"/>
  <c r="R20" i="29"/>
  <c r="Q20" i="29"/>
  <c r="R19" i="29"/>
  <c r="Q19" i="29"/>
  <c r="R18" i="29"/>
  <c r="Q18" i="29"/>
  <c r="R17" i="29"/>
  <c r="Q17" i="29"/>
  <c r="R16" i="29"/>
  <c r="Q16" i="29"/>
  <c r="R15" i="29"/>
  <c r="R51" i="29" s="1"/>
  <c r="Q15" i="29"/>
  <c r="R14" i="29"/>
  <c r="Q14" i="29"/>
  <c r="R13" i="29"/>
  <c r="Q13" i="29"/>
  <c r="R12" i="29"/>
  <c r="Q12" i="29"/>
  <c r="R11" i="29"/>
  <c r="Q11" i="29"/>
  <c r="R10" i="29"/>
  <c r="Q10" i="29"/>
  <c r="R9" i="29"/>
  <c r="Q9" i="29"/>
  <c r="R8" i="29"/>
  <c r="Q8" i="29"/>
  <c r="R7" i="29"/>
  <c r="Q7" i="29"/>
  <c r="R6" i="29"/>
  <c r="Q6" i="29"/>
  <c r="R5" i="29"/>
  <c r="Q5" i="29"/>
  <c r="F49" i="29"/>
  <c r="F48" i="29"/>
  <c r="F47" i="29"/>
  <c r="F46" i="29"/>
  <c r="F45" i="29"/>
  <c r="F44" i="29"/>
  <c r="F43" i="29"/>
  <c r="F42" i="29"/>
  <c r="F41" i="29"/>
  <c r="F40" i="29"/>
  <c r="F39" i="29"/>
  <c r="F38" i="29"/>
  <c r="F37" i="29"/>
  <c r="F36" i="29"/>
  <c r="F35" i="29"/>
  <c r="F34" i="29"/>
  <c r="F33" i="29"/>
  <c r="F32" i="29"/>
  <c r="F31" i="29"/>
  <c r="F30" i="29"/>
  <c r="F29" i="29"/>
  <c r="F28" i="29"/>
  <c r="F27" i="29"/>
  <c r="F26" i="29"/>
  <c r="F25" i="29"/>
  <c r="F24" i="29"/>
  <c r="F23" i="29"/>
  <c r="F22" i="29"/>
  <c r="F21" i="29"/>
  <c r="F20" i="29"/>
  <c r="F19" i="29"/>
  <c r="F18" i="29"/>
  <c r="F17" i="29"/>
  <c r="F16" i="29"/>
  <c r="F15" i="29"/>
  <c r="F14" i="29"/>
  <c r="F13" i="29"/>
  <c r="F12" i="29"/>
  <c r="F11" i="29"/>
  <c r="F10" i="29"/>
  <c r="F9" i="29"/>
  <c r="F8" i="29"/>
  <c r="F7" i="29"/>
  <c r="F6" i="29"/>
  <c r="E49" i="29"/>
  <c r="E48" i="29"/>
  <c r="E47" i="29"/>
  <c r="E46" i="29"/>
  <c r="E45" i="29"/>
  <c r="E44" i="29"/>
  <c r="E43" i="29"/>
  <c r="E42" i="29"/>
  <c r="E41" i="29"/>
  <c r="E40" i="29"/>
  <c r="E39" i="29"/>
  <c r="E38" i="29"/>
  <c r="E37" i="29"/>
  <c r="E36" i="29"/>
  <c r="E35" i="29"/>
  <c r="E34" i="29"/>
  <c r="E33" i="29"/>
  <c r="E32" i="29"/>
  <c r="E31" i="29"/>
  <c r="E30" i="29"/>
  <c r="E29" i="29"/>
  <c r="E28" i="29"/>
  <c r="E27" i="29"/>
  <c r="E26" i="29"/>
  <c r="E25" i="29"/>
  <c r="E24" i="29"/>
  <c r="E23" i="29"/>
  <c r="E22" i="29"/>
  <c r="E21" i="29"/>
  <c r="E20" i="29"/>
  <c r="E19" i="29"/>
  <c r="E18" i="29"/>
  <c r="E17" i="29"/>
  <c r="E16" i="29"/>
  <c r="E15" i="29"/>
  <c r="E14" i="29"/>
  <c r="E13" i="29"/>
  <c r="E12" i="29"/>
  <c r="E11" i="29"/>
  <c r="E10" i="29"/>
  <c r="E9" i="29"/>
  <c r="E8" i="29"/>
  <c r="E7" i="29"/>
  <c r="E6" i="29"/>
  <c r="E5" i="29"/>
  <c r="X7" i="35"/>
  <c r="U7" i="35"/>
  <c r="Q53" i="35"/>
  <c r="R70" i="35"/>
  <c r="R69" i="35"/>
  <c r="R68" i="35"/>
  <c r="R67" i="35"/>
  <c r="R66" i="35"/>
  <c r="R65" i="35"/>
  <c r="R64" i="35"/>
  <c r="R63" i="35"/>
  <c r="R62" i="35"/>
  <c r="R61" i="35"/>
  <c r="R60" i="35"/>
  <c r="R59" i="35"/>
  <c r="R58" i="35"/>
  <c r="R57" i="35"/>
  <c r="R56" i="35"/>
  <c r="R55" i="35"/>
  <c r="R54" i="35"/>
  <c r="R53" i="35"/>
  <c r="R52" i="35"/>
  <c r="R51" i="35"/>
  <c r="R50" i="35"/>
  <c r="R49" i="35"/>
  <c r="R48" i="35"/>
  <c r="R47" i="35"/>
  <c r="R46" i="35"/>
  <c r="R45" i="35"/>
  <c r="R44" i="35"/>
  <c r="R43" i="35"/>
  <c r="R42" i="35"/>
  <c r="R41" i="35"/>
  <c r="R40" i="35"/>
  <c r="R39" i="35"/>
  <c r="R38" i="35"/>
  <c r="R37" i="35"/>
  <c r="R36" i="35"/>
  <c r="R35" i="35"/>
  <c r="R34" i="35"/>
  <c r="R33" i="35"/>
  <c r="R32" i="35"/>
  <c r="R31" i="35"/>
  <c r="R30" i="35"/>
  <c r="R29" i="35"/>
  <c r="R28" i="35"/>
  <c r="R27" i="35"/>
  <c r="R26" i="35"/>
  <c r="K41" i="40" l="1" a="1"/>
  <c r="N41" i="40" s="1"/>
  <c r="K42" i="40" a="1"/>
  <c r="K42" i="40" s="1"/>
  <c r="X9" i="29" s="1"/>
  <c r="Y9" i="29" s="1"/>
  <c r="K40" i="40" a="1"/>
  <c r="F23" i="40"/>
  <c r="G33" i="40"/>
  <c r="E23" i="40"/>
  <c r="E50" i="29"/>
  <c r="D23" i="40"/>
  <c r="S50" i="29"/>
  <c r="Q51" i="29"/>
  <c r="R52" i="29"/>
  <c r="S53" i="29"/>
  <c r="S54" i="29"/>
  <c r="S52" i="29"/>
  <c r="S51" i="29"/>
  <c r="Q52" i="29"/>
  <c r="Q50" i="29"/>
  <c r="Q54" i="29"/>
  <c r="R55" i="29"/>
  <c r="Q53" i="29"/>
  <c r="S55" i="29"/>
  <c r="Q55" i="29"/>
  <c r="R50" i="29"/>
  <c r="R53" i="29"/>
  <c r="R54" i="29"/>
  <c r="X7" i="29" l="1"/>
  <c r="Y7" i="29" s="1"/>
  <c r="N42" i="40"/>
  <c r="X21" i="29" s="1"/>
  <c r="Y21" i="29" s="1"/>
  <c r="X12" i="29"/>
  <c r="Y12" i="29" s="1"/>
  <c r="O41" i="40"/>
  <c r="V38" i="29" s="1"/>
  <c r="W38" i="29" s="1"/>
  <c r="K41" i="40"/>
  <c r="P42" i="40"/>
  <c r="X48" i="29" s="1"/>
  <c r="Y48" i="29" s="1"/>
  <c r="X6" i="29"/>
  <c r="Y6" i="29" s="1"/>
  <c r="M42" i="40"/>
  <c r="X16" i="29" s="1"/>
  <c r="X52" i="29" s="1"/>
  <c r="X5" i="29"/>
  <c r="Y5" i="29" s="1"/>
  <c r="M41" i="40"/>
  <c r="V16" i="29" s="1"/>
  <c r="O42" i="40"/>
  <c r="X41" i="29" s="1"/>
  <c r="Y41" i="29" s="1"/>
  <c r="X8" i="29"/>
  <c r="Y8" i="29" s="1"/>
  <c r="X11" i="29"/>
  <c r="Y11" i="29" s="1"/>
  <c r="P41" i="40"/>
  <c r="V46" i="29" s="1"/>
  <c r="W46" i="29" s="1"/>
  <c r="L42" i="40"/>
  <c r="X15" i="29" s="1"/>
  <c r="Y15" i="29" s="1"/>
  <c r="Y51" i="29" s="1"/>
  <c r="X10" i="29"/>
  <c r="Y10" i="29" s="1"/>
  <c r="X13" i="29"/>
  <c r="Y13" i="29" s="1"/>
  <c r="L41" i="40"/>
  <c r="X14" i="29"/>
  <c r="Y14" i="29" s="1"/>
  <c r="Y16" i="29"/>
  <c r="Y52" i="29" s="1"/>
  <c r="M40" i="40"/>
  <c r="T16" i="29" s="1"/>
  <c r="U16" i="29" s="1"/>
  <c r="U52" i="29" s="1"/>
  <c r="K40" i="40"/>
  <c r="T12" i="29" s="1"/>
  <c r="U12" i="29" s="1"/>
  <c r="O40" i="40"/>
  <c r="P40" i="40"/>
  <c r="T46" i="29" s="1"/>
  <c r="U46" i="29" s="1"/>
  <c r="N40" i="40"/>
  <c r="T21" i="29" s="1"/>
  <c r="U21" i="29" s="1"/>
  <c r="L40" i="40"/>
  <c r="G34" i="40"/>
  <c r="G32" i="40"/>
  <c r="G29" i="40"/>
  <c r="G30" i="40"/>
  <c r="J28" i="40" s="1"/>
  <c r="S56" i="29"/>
  <c r="Q56" i="29"/>
  <c r="R56" i="29"/>
  <c r="T49" i="29" l="1"/>
  <c r="U49" i="29" s="1"/>
  <c r="X43" i="29"/>
  <c r="X19" i="29"/>
  <c r="Y19" i="29" s="1"/>
  <c r="X17" i="29"/>
  <c r="Y17" i="29" s="1"/>
  <c r="X28" i="29"/>
  <c r="Y28" i="29" s="1"/>
  <c r="X29" i="29"/>
  <c r="Y29" i="29" s="1"/>
  <c r="X31" i="29"/>
  <c r="Y31" i="29" s="1"/>
  <c r="X23" i="29"/>
  <c r="Y23" i="29" s="1"/>
  <c r="X47" i="29"/>
  <c r="Y47" i="29" s="1"/>
  <c r="X32" i="29"/>
  <c r="Y32" i="29" s="1"/>
  <c r="X18" i="29"/>
  <c r="Y18" i="29" s="1"/>
  <c r="V47" i="29"/>
  <c r="W47" i="29" s="1"/>
  <c r="V37" i="29"/>
  <c r="W37" i="29" s="1"/>
  <c r="X49" i="29"/>
  <c r="Y49" i="29" s="1"/>
  <c r="X27" i="29"/>
  <c r="Y27" i="29" s="1"/>
  <c r="X30" i="29"/>
  <c r="Y30" i="29" s="1"/>
  <c r="X26" i="29"/>
  <c r="Y26" i="29" s="1"/>
  <c r="X25" i="29"/>
  <c r="Y25" i="29" s="1"/>
  <c r="X44" i="29"/>
  <c r="Y44" i="29" s="1"/>
  <c r="X24" i="29"/>
  <c r="Y24" i="29" s="1"/>
  <c r="X20" i="29"/>
  <c r="Y20" i="29" s="1"/>
  <c r="X22" i="29"/>
  <c r="Y22" i="29" s="1"/>
  <c r="T43" i="29"/>
  <c r="U43" i="29" s="1"/>
  <c r="T48" i="29"/>
  <c r="U48" i="29" s="1"/>
  <c r="V35" i="29"/>
  <c r="W35" i="29" s="1"/>
  <c r="V39" i="29"/>
  <c r="W39" i="29" s="1"/>
  <c r="V36" i="29"/>
  <c r="W36" i="29" s="1"/>
  <c r="V42" i="29"/>
  <c r="W42" i="29" s="1"/>
  <c r="Q41" i="40"/>
  <c r="X35" i="29"/>
  <c r="Y35" i="29" s="1"/>
  <c r="X34" i="29"/>
  <c r="Y34" i="29" s="1"/>
  <c r="X46" i="29"/>
  <c r="Y46" i="29" s="1"/>
  <c r="X45" i="29"/>
  <c r="Y45" i="29" s="1"/>
  <c r="V40" i="29"/>
  <c r="W40" i="29" s="1"/>
  <c r="V34" i="29"/>
  <c r="W34" i="29" s="1"/>
  <c r="V41" i="29"/>
  <c r="W41" i="29" s="1"/>
  <c r="V33" i="29"/>
  <c r="W33" i="29" s="1"/>
  <c r="X42" i="29"/>
  <c r="Y42" i="29" s="1"/>
  <c r="X39" i="29"/>
  <c r="Y39" i="29" s="1"/>
  <c r="X37" i="29"/>
  <c r="Y37" i="29" s="1"/>
  <c r="V44" i="29"/>
  <c r="W44" i="29" s="1"/>
  <c r="V49" i="29"/>
  <c r="W49" i="29" s="1"/>
  <c r="Z49" i="29" s="1"/>
  <c r="V48" i="29"/>
  <c r="W48" i="29" s="1"/>
  <c r="V43" i="29"/>
  <c r="V45" i="29"/>
  <c r="W45" i="29" s="1"/>
  <c r="X36" i="29"/>
  <c r="Y36" i="29" s="1"/>
  <c r="X33" i="29"/>
  <c r="Y33" i="29" s="1"/>
  <c r="T45" i="29"/>
  <c r="U45" i="29" s="1"/>
  <c r="O43" i="40"/>
  <c r="X40" i="29"/>
  <c r="Y40" i="29" s="1"/>
  <c r="X38" i="29"/>
  <c r="Y38" i="29" s="1"/>
  <c r="X51" i="29"/>
  <c r="X50" i="29"/>
  <c r="L43" i="40"/>
  <c r="Y50" i="29"/>
  <c r="Z46" i="29"/>
  <c r="AB46" i="29" s="1"/>
  <c r="Q42" i="40"/>
  <c r="T47" i="29"/>
  <c r="U47" i="29" s="1"/>
  <c r="T44" i="29"/>
  <c r="U44" i="29" s="1"/>
  <c r="K43" i="40"/>
  <c r="Q40" i="40"/>
  <c r="T14" i="29"/>
  <c r="U14" i="29" s="1"/>
  <c r="T11" i="29"/>
  <c r="U11" i="29" s="1"/>
  <c r="T8" i="29"/>
  <c r="U8" i="29" s="1"/>
  <c r="T9" i="29"/>
  <c r="U9" i="29" s="1"/>
  <c r="Y43" i="29"/>
  <c r="T15" i="29"/>
  <c r="T51" i="29" s="1"/>
  <c r="W16" i="29"/>
  <c r="W52" i="29" s="1"/>
  <c r="V52" i="29"/>
  <c r="T7" i="29"/>
  <c r="U7" i="29" s="1"/>
  <c r="T10" i="29"/>
  <c r="U10" i="29" s="1"/>
  <c r="T40" i="29"/>
  <c r="U40" i="29" s="1"/>
  <c r="T36" i="29"/>
  <c r="U36" i="29" s="1"/>
  <c r="T41" i="29"/>
  <c r="U41" i="29" s="1"/>
  <c r="T37" i="29"/>
  <c r="U37" i="29" s="1"/>
  <c r="T33" i="29"/>
  <c r="U33" i="29" s="1"/>
  <c r="T34" i="29"/>
  <c r="U34" i="29" s="1"/>
  <c r="T39" i="29"/>
  <c r="U39" i="29" s="1"/>
  <c r="T38" i="29"/>
  <c r="U38" i="29" s="1"/>
  <c r="T35" i="29"/>
  <c r="U35" i="29" s="1"/>
  <c r="T42" i="29"/>
  <c r="U42" i="29" s="1"/>
  <c r="T52" i="29"/>
  <c r="T6" i="29"/>
  <c r="U6" i="29" s="1"/>
  <c r="T5" i="29"/>
  <c r="U5" i="29" s="1"/>
  <c r="T13" i="29"/>
  <c r="U13" i="29" s="1"/>
  <c r="T25" i="29"/>
  <c r="U25" i="29" s="1"/>
  <c r="N43" i="40"/>
  <c r="T31" i="29"/>
  <c r="U31" i="29" s="1"/>
  <c r="P43" i="40"/>
  <c r="T29" i="29"/>
  <c r="U29" i="29" s="1"/>
  <c r="T22" i="29"/>
  <c r="U22" i="29" s="1"/>
  <c r="T17" i="29"/>
  <c r="U17" i="29" s="1"/>
  <c r="T30" i="29"/>
  <c r="U30" i="29" s="1"/>
  <c r="T27" i="29"/>
  <c r="U27" i="29" s="1"/>
  <c r="T23" i="29"/>
  <c r="U23" i="29" s="1"/>
  <c r="T24" i="29"/>
  <c r="U24" i="29" s="1"/>
  <c r="T26" i="29"/>
  <c r="U26" i="29" s="1"/>
  <c r="T28" i="29"/>
  <c r="U28" i="29" s="1"/>
  <c r="T18" i="29"/>
  <c r="U18" i="29" s="1"/>
  <c r="T19" i="29"/>
  <c r="U19" i="29" s="1"/>
  <c r="T32" i="29"/>
  <c r="U32" i="29" s="1"/>
  <c r="T20" i="29"/>
  <c r="U20" i="29" s="1"/>
  <c r="M43" i="40"/>
  <c r="V15" i="29"/>
  <c r="V12" i="29"/>
  <c r="V8" i="29"/>
  <c r="V11" i="29"/>
  <c r="V7" i="29"/>
  <c r="V14" i="29"/>
  <c r="V6" i="29"/>
  <c r="W6" i="29" s="1"/>
  <c r="V13" i="29"/>
  <c r="W13" i="29" s="1"/>
  <c r="V9" i="29"/>
  <c r="V5" i="29"/>
  <c r="V10" i="29"/>
  <c r="V32" i="29"/>
  <c r="W32" i="29" s="1"/>
  <c r="V28" i="29"/>
  <c r="W28" i="29" s="1"/>
  <c r="V24" i="29"/>
  <c r="W24" i="29" s="1"/>
  <c r="V20" i="29"/>
  <c r="W20" i="29" s="1"/>
  <c r="V31" i="29"/>
  <c r="W31" i="29" s="1"/>
  <c r="V23" i="29"/>
  <c r="W23" i="29" s="1"/>
  <c r="V19" i="29"/>
  <c r="W19" i="29" s="1"/>
  <c r="V26" i="29"/>
  <c r="W26" i="29" s="1"/>
  <c r="V22" i="29"/>
  <c r="W22" i="29" s="1"/>
  <c r="V29" i="29"/>
  <c r="W29" i="29" s="1"/>
  <c r="V25" i="29"/>
  <c r="W25" i="29" s="1"/>
  <c r="V21" i="29"/>
  <c r="V17" i="29"/>
  <c r="V27" i="29"/>
  <c r="W27" i="29" s="1"/>
  <c r="V30" i="29"/>
  <c r="W30" i="29" s="1"/>
  <c r="V18" i="29"/>
  <c r="W18" i="29" s="1"/>
  <c r="J30" i="40"/>
  <c r="E35" i="40"/>
  <c r="H8" i="29"/>
  <c r="I8" i="29" s="1"/>
  <c r="H24" i="29"/>
  <c r="I24" i="29" s="1"/>
  <c r="H40" i="29"/>
  <c r="I40" i="29" s="1"/>
  <c r="H13" i="29"/>
  <c r="I13" i="29" s="1"/>
  <c r="H29" i="29"/>
  <c r="I29" i="29" s="1"/>
  <c r="H45" i="29"/>
  <c r="I45" i="29" s="1"/>
  <c r="H18" i="29"/>
  <c r="I18" i="29" s="1"/>
  <c r="H34" i="29"/>
  <c r="I34" i="29" s="1"/>
  <c r="H11" i="29"/>
  <c r="I11" i="29" s="1"/>
  <c r="H27" i="29"/>
  <c r="I27" i="29" s="1"/>
  <c r="H43" i="29"/>
  <c r="H12" i="29"/>
  <c r="I12" i="29" s="1"/>
  <c r="H28" i="29"/>
  <c r="I28" i="29" s="1"/>
  <c r="H44" i="29"/>
  <c r="I44" i="29" s="1"/>
  <c r="H17" i="29"/>
  <c r="H33" i="29"/>
  <c r="H49" i="29"/>
  <c r="I49" i="29" s="1"/>
  <c r="H6" i="29"/>
  <c r="I6" i="29" s="1"/>
  <c r="H22" i="29"/>
  <c r="I22" i="29" s="1"/>
  <c r="H38" i="29"/>
  <c r="I38" i="29" s="1"/>
  <c r="H15" i="29"/>
  <c r="H31" i="29"/>
  <c r="I31" i="29" s="1"/>
  <c r="H47" i="29"/>
  <c r="I47" i="29" s="1"/>
  <c r="H16" i="29"/>
  <c r="H32" i="29"/>
  <c r="I32" i="29" s="1"/>
  <c r="H48" i="29"/>
  <c r="I48" i="29" s="1"/>
  <c r="H5" i="29"/>
  <c r="H21" i="29"/>
  <c r="I21" i="29" s="1"/>
  <c r="H37" i="29"/>
  <c r="I37" i="29" s="1"/>
  <c r="H10" i="29"/>
  <c r="I10" i="29" s="1"/>
  <c r="H26" i="29"/>
  <c r="I26" i="29" s="1"/>
  <c r="H42" i="29"/>
  <c r="I42" i="29" s="1"/>
  <c r="H19" i="29"/>
  <c r="I19" i="29" s="1"/>
  <c r="H35" i="29"/>
  <c r="I35" i="29" s="1"/>
  <c r="H20" i="29"/>
  <c r="I20" i="29" s="1"/>
  <c r="H36" i="29"/>
  <c r="I36" i="29" s="1"/>
  <c r="H9" i="29"/>
  <c r="I9" i="29" s="1"/>
  <c r="H25" i="29"/>
  <c r="I25" i="29" s="1"/>
  <c r="H41" i="29"/>
  <c r="I41" i="29" s="1"/>
  <c r="H14" i="29"/>
  <c r="I14" i="29" s="1"/>
  <c r="H30" i="29"/>
  <c r="I30" i="29" s="1"/>
  <c r="H46" i="29"/>
  <c r="I46" i="29" s="1"/>
  <c r="H7" i="29"/>
  <c r="I7" i="29" s="1"/>
  <c r="H23" i="29"/>
  <c r="I23" i="29" s="1"/>
  <c r="H39" i="29"/>
  <c r="I39" i="29" s="1"/>
  <c r="G28" i="40"/>
  <c r="J29" i="40" s="1"/>
  <c r="E31" i="40"/>
  <c r="T55" i="29" l="1"/>
  <c r="Z48" i="29"/>
  <c r="AB48" i="29" s="1"/>
  <c r="Z47" i="29"/>
  <c r="AB47" i="29" s="1"/>
  <c r="Z34" i="29"/>
  <c r="AB34" i="29" s="1"/>
  <c r="Y53" i="29"/>
  <c r="Z35" i="29"/>
  <c r="AB35" i="29" s="1"/>
  <c r="Y55" i="29"/>
  <c r="X53" i="29"/>
  <c r="Z38" i="29"/>
  <c r="AB38" i="29" s="1"/>
  <c r="Z39" i="29"/>
  <c r="AB39" i="29" s="1"/>
  <c r="Z44" i="29"/>
  <c r="AB44" i="29" s="1"/>
  <c r="Z41" i="29"/>
  <c r="AB41" i="29" s="1"/>
  <c r="Z45" i="29"/>
  <c r="AB45" i="29" s="1"/>
  <c r="X55" i="29"/>
  <c r="V54" i="29"/>
  <c r="W54" i="29"/>
  <c r="Z40" i="29"/>
  <c r="AB40" i="29" s="1"/>
  <c r="V55" i="29"/>
  <c r="Z37" i="29"/>
  <c r="AB37" i="29" s="1"/>
  <c r="W43" i="29"/>
  <c r="W55" i="29" s="1"/>
  <c r="X56" i="29"/>
  <c r="Z42" i="29"/>
  <c r="AB42" i="29" s="1"/>
  <c r="X54" i="29"/>
  <c r="Z16" i="29"/>
  <c r="AB16" i="29" s="1"/>
  <c r="AB52" i="29" s="1"/>
  <c r="Z36" i="29"/>
  <c r="AB36" i="29" s="1"/>
  <c r="Y54" i="29"/>
  <c r="Z33" i="29"/>
  <c r="U15" i="29"/>
  <c r="U51" i="29" s="1"/>
  <c r="W9" i="29"/>
  <c r="Z9" i="29" s="1"/>
  <c r="AB9" i="29" s="1"/>
  <c r="W15" i="29"/>
  <c r="W51" i="29" s="1"/>
  <c r="V51" i="29"/>
  <c r="U54" i="29"/>
  <c r="T54" i="29"/>
  <c r="W21" i="29"/>
  <c r="Z21" i="29" s="1"/>
  <c r="AB21" i="29" s="1"/>
  <c r="W10" i="29"/>
  <c r="Z10" i="29" s="1"/>
  <c r="AB10" i="29" s="1"/>
  <c r="W8" i="29"/>
  <c r="Z8" i="29" s="1"/>
  <c r="AB8" i="29" s="1"/>
  <c r="U50" i="29"/>
  <c r="Y56" i="29"/>
  <c r="W7" i="29"/>
  <c r="V53" i="29"/>
  <c r="W17" i="29"/>
  <c r="Z17" i="29" s="1"/>
  <c r="W11" i="29"/>
  <c r="Z11" i="29" s="1"/>
  <c r="AB11" i="29" s="1"/>
  <c r="V50" i="29"/>
  <c r="W5" i="29"/>
  <c r="V56" i="29"/>
  <c r="W14" i="29"/>
  <c r="Z14" i="29" s="1"/>
  <c r="AB14" i="29" s="1"/>
  <c r="W12" i="29"/>
  <c r="Z12" i="29" s="1"/>
  <c r="AB12" i="29" s="1"/>
  <c r="Z52" i="29"/>
  <c r="Q43" i="40"/>
  <c r="Z31" i="29"/>
  <c r="AB31" i="29" s="1"/>
  <c r="Z25" i="29"/>
  <c r="AB25" i="29" s="1"/>
  <c r="Z6" i="29"/>
  <c r="AB6" i="29" s="1"/>
  <c r="Z18" i="29"/>
  <c r="AB18" i="29" s="1"/>
  <c r="Z13" i="29"/>
  <c r="AB13" i="29" s="1"/>
  <c r="Z20" i="29"/>
  <c r="AB20" i="29" s="1"/>
  <c r="T50" i="29"/>
  <c r="Z27" i="29"/>
  <c r="AB27" i="29" s="1"/>
  <c r="Z29" i="29"/>
  <c r="AB29" i="29" s="1"/>
  <c r="Z28" i="29"/>
  <c r="AB28" i="29" s="1"/>
  <c r="T53" i="29"/>
  <c r="U53" i="29"/>
  <c r="Z26" i="29"/>
  <c r="AB26" i="29" s="1"/>
  <c r="Z19" i="29"/>
  <c r="AB19" i="29" s="1"/>
  <c r="Z23" i="29"/>
  <c r="AB23" i="29" s="1"/>
  <c r="Z24" i="29"/>
  <c r="AB24" i="29" s="1"/>
  <c r="Z22" i="29"/>
  <c r="AB22" i="29" s="1"/>
  <c r="Z30" i="29"/>
  <c r="AB30" i="29" s="1"/>
  <c r="Z32" i="29"/>
  <c r="AB32" i="29" s="1"/>
  <c r="T56" i="29"/>
  <c r="U55" i="29"/>
  <c r="J12" i="29"/>
  <c r="J28" i="29"/>
  <c r="J44" i="29"/>
  <c r="J17" i="29"/>
  <c r="J33" i="29"/>
  <c r="J49" i="29"/>
  <c r="J6" i="29"/>
  <c r="J22" i="29"/>
  <c r="J38" i="29"/>
  <c r="J15" i="29"/>
  <c r="J51" i="29" s="1"/>
  <c r="J31" i="29"/>
  <c r="J47" i="29"/>
  <c r="J16" i="29"/>
  <c r="J52" i="29" s="1"/>
  <c r="J32" i="29"/>
  <c r="J48" i="29"/>
  <c r="J21" i="29"/>
  <c r="J37" i="29"/>
  <c r="J10" i="29"/>
  <c r="J26" i="29"/>
  <c r="J42" i="29"/>
  <c r="J19" i="29"/>
  <c r="J35" i="29"/>
  <c r="J20" i="29"/>
  <c r="J36" i="29"/>
  <c r="J9" i="29"/>
  <c r="J25" i="29"/>
  <c r="J41" i="29"/>
  <c r="J14" i="29"/>
  <c r="J30" i="29"/>
  <c r="J46" i="29"/>
  <c r="J7" i="29"/>
  <c r="J23" i="29"/>
  <c r="J39" i="29"/>
  <c r="J8" i="29"/>
  <c r="J24" i="29"/>
  <c r="J40" i="29"/>
  <c r="J13" i="29"/>
  <c r="J29" i="29"/>
  <c r="J45" i="29"/>
  <c r="J18" i="29"/>
  <c r="J34" i="29"/>
  <c r="J11" i="29"/>
  <c r="J27" i="29"/>
  <c r="J43" i="29"/>
  <c r="I5" i="29"/>
  <c r="I50" i="29" s="1"/>
  <c r="H56" i="29"/>
  <c r="H50" i="29"/>
  <c r="I17" i="29"/>
  <c r="I53" i="29" s="1"/>
  <c r="H53" i="29"/>
  <c r="I43" i="29"/>
  <c r="H55" i="29"/>
  <c r="I15" i="29"/>
  <c r="I51" i="29" s="1"/>
  <c r="H51" i="29"/>
  <c r="I16" i="29"/>
  <c r="I52" i="29" s="1"/>
  <c r="H52" i="29"/>
  <c r="H54" i="29"/>
  <c r="I33" i="29"/>
  <c r="I54" i="29" s="1"/>
  <c r="J31" i="40"/>
  <c r="Z43" i="29" l="1"/>
  <c r="AB43" i="29" s="1"/>
  <c r="Z15" i="29"/>
  <c r="AB15" i="29" s="1"/>
  <c r="AB51" i="29" s="1"/>
  <c r="Z54" i="29"/>
  <c r="U56" i="29"/>
  <c r="AB33" i="29"/>
  <c r="AB54" i="29" s="1"/>
  <c r="W53" i="29"/>
  <c r="Z53" i="29"/>
  <c r="AB17" i="29"/>
  <c r="AB53" i="29" s="1"/>
  <c r="W50" i="29"/>
  <c r="W56" i="29"/>
  <c r="Z7" i="29"/>
  <c r="AB7" i="29" s="1"/>
  <c r="Z5" i="29"/>
  <c r="J55" i="29"/>
  <c r="J53" i="29"/>
  <c r="J54" i="29"/>
  <c r="H31" i="38"/>
  <c r="G31" i="38"/>
  <c r="F31" i="38"/>
  <c r="E31" i="38"/>
  <c r="D31" i="38"/>
  <c r="H30" i="38"/>
  <c r="G30" i="38"/>
  <c r="F30" i="38"/>
  <c r="D30" i="38"/>
  <c r="E30" i="38"/>
  <c r="H15" i="38"/>
  <c r="G15" i="38"/>
  <c r="F15" i="38"/>
  <c r="E15" i="38"/>
  <c r="D15" i="38"/>
  <c r="D32" i="38" s="1"/>
  <c r="Z55" i="29" l="1"/>
  <c r="G32" i="38"/>
  <c r="Z51" i="29"/>
  <c r="Z50" i="29"/>
  <c r="AB5" i="29"/>
  <c r="Z56" i="29"/>
  <c r="AA49" i="29" s="1"/>
  <c r="AB49" i="29" s="1"/>
  <c r="AB55" i="29" s="1"/>
  <c r="H32" i="38"/>
  <c r="F22" i="38"/>
  <c r="E21" i="38"/>
  <c r="H21" i="38"/>
  <c r="F20" i="38"/>
  <c r="H22" i="38"/>
  <c r="F32" i="38"/>
  <c r="E32" i="38"/>
  <c r="G20" i="38"/>
  <c r="D20" i="38"/>
  <c r="F21" i="38"/>
  <c r="G22" i="38"/>
  <c r="G21" i="38"/>
  <c r="D21" i="38"/>
  <c r="E22" i="38"/>
  <c r="E20" i="38"/>
  <c r="H20" i="38"/>
  <c r="D22" i="38"/>
  <c r="AB50" i="29" l="1"/>
  <c r="AB56" i="29"/>
  <c r="G49" i="29"/>
  <c r="L49" i="29" s="1"/>
  <c r="G48" i="29"/>
  <c r="L48" i="29" s="1"/>
  <c r="G47" i="29"/>
  <c r="L47" i="29" s="1"/>
  <c r="G46" i="29"/>
  <c r="L46" i="29" s="1"/>
  <c r="G45" i="29"/>
  <c r="L45" i="29" s="1"/>
  <c r="G44" i="29"/>
  <c r="L44" i="29" s="1"/>
  <c r="G43" i="29"/>
  <c r="L43" i="29" s="1"/>
  <c r="G42" i="29"/>
  <c r="L42" i="29" s="1"/>
  <c r="G41" i="29"/>
  <c r="L41" i="29" s="1"/>
  <c r="G40" i="29"/>
  <c r="L40" i="29" s="1"/>
  <c r="G39" i="29"/>
  <c r="L39" i="29" s="1"/>
  <c r="G38" i="29"/>
  <c r="L38" i="29" s="1"/>
  <c r="G37" i="29"/>
  <c r="L37" i="29" s="1"/>
  <c r="G36" i="29"/>
  <c r="L36" i="29" s="1"/>
  <c r="G35" i="29"/>
  <c r="L35" i="29" s="1"/>
  <c r="G34" i="29"/>
  <c r="L34" i="29" s="1"/>
  <c r="G33" i="29"/>
  <c r="L33" i="29" s="1"/>
  <c r="G32" i="29"/>
  <c r="L32" i="29" s="1"/>
  <c r="G31" i="29"/>
  <c r="L31" i="29" s="1"/>
  <c r="G30" i="29"/>
  <c r="L30" i="29" s="1"/>
  <c r="G29" i="29"/>
  <c r="L29" i="29" s="1"/>
  <c r="G28" i="29"/>
  <c r="L28" i="29" s="1"/>
  <c r="G27" i="29"/>
  <c r="L27" i="29" s="1"/>
  <c r="G26" i="29"/>
  <c r="L26" i="29" s="1"/>
  <c r="G25" i="29"/>
  <c r="L25" i="29" s="1"/>
  <c r="G24" i="29"/>
  <c r="L24" i="29" s="1"/>
  <c r="G23" i="29"/>
  <c r="L23" i="29" s="1"/>
  <c r="G22" i="29"/>
  <c r="L22" i="29" s="1"/>
  <c r="G21" i="29"/>
  <c r="L21" i="29" s="1"/>
  <c r="G20" i="29"/>
  <c r="L20" i="29" s="1"/>
  <c r="G19" i="29"/>
  <c r="L19" i="29" s="1"/>
  <c r="G18" i="29"/>
  <c r="L18" i="29" s="1"/>
  <c r="G17" i="29"/>
  <c r="L17" i="29" s="1"/>
  <c r="G16" i="29"/>
  <c r="L16" i="29" s="1"/>
  <c r="L52" i="29" s="1"/>
  <c r="G15" i="29"/>
  <c r="L15" i="29" s="1"/>
  <c r="L51" i="29" s="1"/>
  <c r="G14" i="29"/>
  <c r="L14" i="29" s="1"/>
  <c r="G13" i="29"/>
  <c r="L13" i="29" s="1"/>
  <c r="G12" i="29"/>
  <c r="L12" i="29" s="1"/>
  <c r="G11" i="29"/>
  <c r="L11" i="29" s="1"/>
  <c r="G10" i="29"/>
  <c r="L10" i="29" s="1"/>
  <c r="G9" i="29"/>
  <c r="L9" i="29" s="1"/>
  <c r="G8" i="29"/>
  <c r="L8" i="29" s="1"/>
  <c r="G7" i="29"/>
  <c r="L7" i="29" s="1"/>
  <c r="G6" i="29"/>
  <c r="L6" i="29" s="1"/>
  <c r="G5" i="29"/>
  <c r="L5" i="29" s="1"/>
  <c r="R70" i="36"/>
  <c r="R69" i="36"/>
  <c r="R68" i="36"/>
  <c r="R67" i="36"/>
  <c r="R66" i="36"/>
  <c r="R65" i="36"/>
  <c r="R64" i="36"/>
  <c r="R63" i="36"/>
  <c r="R62" i="36"/>
  <c r="R61" i="36"/>
  <c r="R60" i="36"/>
  <c r="R59" i="36"/>
  <c r="R58" i="36"/>
  <c r="R57" i="36"/>
  <c r="R56" i="36"/>
  <c r="R55" i="36"/>
  <c r="R54" i="36"/>
  <c r="R53" i="36"/>
  <c r="R52" i="36"/>
  <c r="R51" i="36"/>
  <c r="R50" i="36"/>
  <c r="R49" i="36"/>
  <c r="R48" i="36"/>
  <c r="R47" i="36"/>
  <c r="R46" i="36"/>
  <c r="R45" i="36"/>
  <c r="R44" i="36"/>
  <c r="R43" i="36"/>
  <c r="R42" i="36"/>
  <c r="R41" i="36"/>
  <c r="R40" i="36"/>
  <c r="R39" i="36"/>
  <c r="R38" i="36"/>
  <c r="R37" i="36"/>
  <c r="R35" i="36"/>
  <c r="R34" i="36"/>
  <c r="R33" i="36"/>
  <c r="R32" i="36"/>
  <c r="R31" i="36"/>
  <c r="R30" i="36"/>
  <c r="R29" i="36"/>
  <c r="R28" i="36"/>
  <c r="R27" i="36"/>
  <c r="R26" i="36"/>
  <c r="G70" i="36"/>
  <c r="G55" i="36"/>
  <c r="G79" i="36" s="1"/>
  <c r="G37" i="36"/>
  <c r="G32" i="36"/>
  <c r="G31" i="36"/>
  <c r="G29" i="36"/>
  <c r="G28" i="36"/>
  <c r="G27" i="36"/>
  <c r="G26" i="36"/>
  <c r="F70" i="36"/>
  <c r="F69" i="36"/>
  <c r="H69" i="36" s="1"/>
  <c r="J69" i="36" s="1"/>
  <c r="F68" i="36"/>
  <c r="F67" i="36"/>
  <c r="H67" i="36" s="1"/>
  <c r="J67" i="36" s="1"/>
  <c r="F66" i="36"/>
  <c r="H66" i="36" s="1"/>
  <c r="F65" i="36"/>
  <c r="H65" i="36" s="1"/>
  <c r="J65" i="36" s="1"/>
  <c r="F64" i="36"/>
  <c r="F63" i="36"/>
  <c r="F62" i="36"/>
  <c r="F61" i="36"/>
  <c r="H61" i="36" s="1"/>
  <c r="F60" i="36"/>
  <c r="F59" i="36"/>
  <c r="F58" i="36"/>
  <c r="F57" i="36"/>
  <c r="H57" i="36" s="1"/>
  <c r="J57" i="36" s="1"/>
  <c r="F56" i="36"/>
  <c r="F55" i="36"/>
  <c r="H55" i="36" s="1"/>
  <c r="F54" i="36"/>
  <c r="F53" i="36"/>
  <c r="H53" i="36" s="1"/>
  <c r="F52" i="36"/>
  <c r="F51" i="36"/>
  <c r="F50" i="36"/>
  <c r="H50" i="36" s="1"/>
  <c r="J50" i="36" s="1"/>
  <c r="F49" i="36"/>
  <c r="F48" i="36"/>
  <c r="H48" i="36" s="1"/>
  <c r="J48" i="36" s="1"/>
  <c r="F47" i="36"/>
  <c r="F46" i="36"/>
  <c r="H46" i="36" s="1"/>
  <c r="J46" i="36" s="1"/>
  <c r="F45" i="36"/>
  <c r="H45" i="36" s="1"/>
  <c r="F44" i="36"/>
  <c r="F43" i="36"/>
  <c r="F42" i="36"/>
  <c r="H42" i="36" s="1"/>
  <c r="J42" i="36" s="1"/>
  <c r="F41" i="36"/>
  <c r="F40" i="36"/>
  <c r="H40" i="36" s="1"/>
  <c r="J40" i="36" s="1"/>
  <c r="F39" i="36"/>
  <c r="F38" i="36"/>
  <c r="F37" i="36"/>
  <c r="F35" i="36"/>
  <c r="F34" i="36"/>
  <c r="H34" i="36" s="1"/>
  <c r="J34" i="36" s="1"/>
  <c r="F33" i="36"/>
  <c r="F32" i="36"/>
  <c r="F31" i="36"/>
  <c r="F30" i="36"/>
  <c r="H30" i="36" s="1"/>
  <c r="J30" i="36" s="1"/>
  <c r="F29" i="36"/>
  <c r="F28" i="36"/>
  <c r="F27" i="36"/>
  <c r="F26" i="36"/>
  <c r="F25" i="36"/>
  <c r="F74" i="36" s="1"/>
  <c r="G78" i="36"/>
  <c r="G80" i="36"/>
  <c r="H68" i="36"/>
  <c r="J68" i="36" s="1"/>
  <c r="H64" i="36"/>
  <c r="J64" i="36" s="1"/>
  <c r="H63" i="36"/>
  <c r="J62" i="36"/>
  <c r="H62" i="36"/>
  <c r="H60" i="36"/>
  <c r="J60" i="36" s="1"/>
  <c r="J59" i="36"/>
  <c r="H58" i="36"/>
  <c r="H56" i="36"/>
  <c r="H54" i="36"/>
  <c r="H52" i="36"/>
  <c r="J52" i="36" s="1"/>
  <c r="H51" i="36"/>
  <c r="H49" i="36"/>
  <c r="H47" i="36"/>
  <c r="H44" i="36"/>
  <c r="J44" i="36" s="1"/>
  <c r="H43" i="36"/>
  <c r="H41" i="36"/>
  <c r="H39" i="36"/>
  <c r="F77" i="36"/>
  <c r="W35" i="36"/>
  <c r="V35" i="36"/>
  <c r="H35" i="36"/>
  <c r="J35" i="36" s="1"/>
  <c r="W34" i="36"/>
  <c r="V34" i="36"/>
  <c r="H33" i="36"/>
  <c r="J33" i="36" s="1"/>
  <c r="U5" i="36"/>
  <c r="AA6" i="36" s="1"/>
  <c r="G78" i="35"/>
  <c r="F70" i="35"/>
  <c r="F69" i="35"/>
  <c r="H69" i="35" s="1"/>
  <c r="J69" i="35" s="1"/>
  <c r="F68" i="35"/>
  <c r="H68" i="35" s="1"/>
  <c r="J68" i="35" s="1"/>
  <c r="F67" i="35"/>
  <c r="H67" i="35" s="1"/>
  <c r="J67" i="35" s="1"/>
  <c r="F66" i="35"/>
  <c r="H66" i="35" s="1"/>
  <c r="J66" i="35" s="1"/>
  <c r="F65" i="35"/>
  <c r="H65" i="35" s="1"/>
  <c r="J65" i="35" s="1"/>
  <c r="F64" i="35"/>
  <c r="H64" i="35" s="1"/>
  <c r="J64" i="35" s="1"/>
  <c r="F63" i="35"/>
  <c r="H63" i="35" s="1"/>
  <c r="J63" i="35" s="1"/>
  <c r="F62" i="35"/>
  <c r="H62" i="35" s="1"/>
  <c r="F61" i="35"/>
  <c r="H61" i="35" s="1"/>
  <c r="F60" i="35"/>
  <c r="H60" i="35" s="1"/>
  <c r="J60" i="35" s="1"/>
  <c r="J59" i="35"/>
  <c r="F58" i="35"/>
  <c r="H58" i="35" s="1"/>
  <c r="J58" i="35" s="1"/>
  <c r="F57" i="35"/>
  <c r="H57" i="35" s="1"/>
  <c r="J57" i="35" s="1"/>
  <c r="F56" i="35"/>
  <c r="H56" i="35" s="1"/>
  <c r="F55" i="35"/>
  <c r="F54" i="35"/>
  <c r="F53" i="35"/>
  <c r="H53" i="35" s="1"/>
  <c r="F52" i="35"/>
  <c r="H52" i="35" s="1"/>
  <c r="J52" i="35" s="1"/>
  <c r="F51" i="35"/>
  <c r="H51" i="35" s="1"/>
  <c r="H50" i="35"/>
  <c r="J50" i="35" s="1"/>
  <c r="F50" i="35"/>
  <c r="F49" i="35"/>
  <c r="H49" i="35" s="1"/>
  <c r="F48" i="35"/>
  <c r="H48" i="35" s="1"/>
  <c r="J48" i="35" s="1"/>
  <c r="F47" i="35"/>
  <c r="H47" i="35" s="1"/>
  <c r="H46" i="35"/>
  <c r="J46" i="35" s="1"/>
  <c r="F46" i="35"/>
  <c r="F45" i="35"/>
  <c r="H45" i="35" s="1"/>
  <c r="F44" i="35"/>
  <c r="H44" i="35" s="1"/>
  <c r="J44" i="35" s="1"/>
  <c r="F43" i="35"/>
  <c r="H43" i="35" s="1"/>
  <c r="F42" i="35"/>
  <c r="H42" i="35" s="1"/>
  <c r="J42" i="35" s="1"/>
  <c r="F41" i="35"/>
  <c r="H41" i="35" s="1"/>
  <c r="F40" i="35"/>
  <c r="H40" i="35" s="1"/>
  <c r="J40" i="35" s="1"/>
  <c r="F39" i="35"/>
  <c r="F38" i="35"/>
  <c r="H38" i="35" s="1"/>
  <c r="F37" i="35"/>
  <c r="F77" i="35" s="1"/>
  <c r="F36" i="35"/>
  <c r="F76" i="35" s="1"/>
  <c r="W35" i="35"/>
  <c r="V35" i="35"/>
  <c r="F35" i="35"/>
  <c r="H35" i="35" s="1"/>
  <c r="J35" i="35" s="1"/>
  <c r="W34" i="35"/>
  <c r="V34" i="35"/>
  <c r="F34" i="35"/>
  <c r="H34" i="35" s="1"/>
  <c r="J34" i="35" s="1"/>
  <c r="F33" i="35"/>
  <c r="H33" i="35" s="1"/>
  <c r="J33" i="35" s="1"/>
  <c r="F32" i="35"/>
  <c r="F31" i="35"/>
  <c r="F30" i="35"/>
  <c r="H30" i="35" s="1"/>
  <c r="J30" i="35" s="1"/>
  <c r="F29" i="35"/>
  <c r="F28" i="35"/>
  <c r="F27" i="35"/>
  <c r="F26" i="35"/>
  <c r="F25" i="35"/>
  <c r="G26" i="35" s="1"/>
  <c r="Z6" i="35"/>
  <c r="U6" i="35"/>
  <c r="U5" i="35"/>
  <c r="AA6" i="35" s="1"/>
  <c r="L55" i="29" l="1"/>
  <c r="L56" i="29"/>
  <c r="L50" i="29"/>
  <c r="L53" i="29"/>
  <c r="L54" i="29"/>
  <c r="Y6" i="35"/>
  <c r="V6" i="35"/>
  <c r="X6" i="35"/>
  <c r="X6" i="36"/>
  <c r="Y6" i="36"/>
  <c r="U6" i="36"/>
  <c r="Z6" i="36"/>
  <c r="V6" i="36"/>
  <c r="F80" i="36"/>
  <c r="J39" i="36"/>
  <c r="J47" i="36"/>
  <c r="J53" i="36"/>
  <c r="J66" i="36"/>
  <c r="H26" i="36"/>
  <c r="J43" i="36"/>
  <c r="J55" i="36"/>
  <c r="J61" i="36"/>
  <c r="J41" i="36"/>
  <c r="J49" i="36"/>
  <c r="J58" i="36"/>
  <c r="J54" i="36"/>
  <c r="I63" i="36"/>
  <c r="I79" i="36" s="1"/>
  <c r="H29" i="36"/>
  <c r="J29" i="36" s="1"/>
  <c r="J45" i="36"/>
  <c r="J63" i="36"/>
  <c r="W6" i="36"/>
  <c r="F75" i="36"/>
  <c r="H31" i="36"/>
  <c r="J31" i="36" s="1"/>
  <c r="H32" i="36"/>
  <c r="J32" i="36" s="1"/>
  <c r="G77" i="36"/>
  <c r="J51" i="36"/>
  <c r="F79" i="36"/>
  <c r="J56" i="36"/>
  <c r="H70" i="36"/>
  <c r="I70" i="36" s="1"/>
  <c r="L64" i="36" s="1"/>
  <c r="H27" i="36"/>
  <c r="H28" i="36"/>
  <c r="J28" i="36" s="1"/>
  <c r="H38" i="36"/>
  <c r="F78" i="36"/>
  <c r="J45" i="35"/>
  <c r="F74" i="35"/>
  <c r="G70" i="35"/>
  <c r="G80" i="35" s="1"/>
  <c r="G55" i="35"/>
  <c r="G79" i="35" s="1"/>
  <c r="G36" i="35"/>
  <c r="G27" i="35"/>
  <c r="H27" i="35" s="1"/>
  <c r="G29" i="35"/>
  <c r="G28" i="35"/>
  <c r="H28" i="35" s="1"/>
  <c r="J28" i="35" s="1"/>
  <c r="G32" i="35"/>
  <c r="H32" i="35" s="1"/>
  <c r="J32" i="35" s="1"/>
  <c r="G31" i="35"/>
  <c r="H31" i="35" s="1"/>
  <c r="J31" i="35" s="1"/>
  <c r="H29" i="35"/>
  <c r="J29" i="35" s="1"/>
  <c r="J41" i="35"/>
  <c r="J47" i="35"/>
  <c r="G37" i="35"/>
  <c r="H39" i="35"/>
  <c r="F78" i="35"/>
  <c r="J49" i="35"/>
  <c r="J61" i="35"/>
  <c r="J51" i="35"/>
  <c r="J43" i="35"/>
  <c r="J53" i="35"/>
  <c r="J56" i="35"/>
  <c r="W6" i="35"/>
  <c r="F75" i="35"/>
  <c r="F79" i="35"/>
  <c r="H54" i="35"/>
  <c r="H70" i="35"/>
  <c r="I53" i="35"/>
  <c r="L53" i="35" s="1"/>
  <c r="N53" i="35" s="1"/>
  <c r="J38" i="35"/>
  <c r="J62" i="35"/>
  <c r="I70" i="35"/>
  <c r="F80" i="35"/>
  <c r="L49" i="35" l="1"/>
  <c r="N49" i="35" s="1"/>
  <c r="P49" i="35" s="1"/>
  <c r="L51" i="35"/>
  <c r="N51" i="35" s="1"/>
  <c r="P51" i="35" s="1"/>
  <c r="L47" i="35"/>
  <c r="N47" i="35" s="1"/>
  <c r="P47" i="35" s="1"/>
  <c r="L60" i="36"/>
  <c r="N60" i="36" s="1"/>
  <c r="P60" i="36" s="1"/>
  <c r="F81" i="36"/>
  <c r="L63" i="36"/>
  <c r="N63" i="36" s="1"/>
  <c r="N64" i="36"/>
  <c r="I53" i="36"/>
  <c r="J38" i="36"/>
  <c r="K53" i="36" s="1"/>
  <c r="K78" i="36" s="1"/>
  <c r="L68" i="36"/>
  <c r="N68" i="36" s="1"/>
  <c r="P68" i="36" s="1"/>
  <c r="K63" i="36"/>
  <c r="K79" i="36" s="1"/>
  <c r="L58" i="36"/>
  <c r="N58" i="36" s="1"/>
  <c r="P58" i="36" s="1"/>
  <c r="L66" i="36"/>
  <c r="N66" i="36" s="1"/>
  <c r="P66" i="36" s="1"/>
  <c r="H37" i="36"/>
  <c r="L55" i="36"/>
  <c r="N55" i="36" s="1"/>
  <c r="P55" i="36" s="1"/>
  <c r="I80" i="36"/>
  <c r="L67" i="36"/>
  <c r="N67" i="36" s="1"/>
  <c r="P67" i="36" s="1"/>
  <c r="L65" i="36"/>
  <c r="N65" i="36" s="1"/>
  <c r="P65" i="36" s="1"/>
  <c r="L69" i="36"/>
  <c r="N69" i="36" s="1"/>
  <c r="P69" i="36" s="1"/>
  <c r="G75" i="36"/>
  <c r="L62" i="36"/>
  <c r="N62" i="36" s="1"/>
  <c r="P62" i="36" s="1"/>
  <c r="J70" i="36"/>
  <c r="K70" i="36" s="1"/>
  <c r="K80" i="36" s="1"/>
  <c r="L70" i="36"/>
  <c r="N70" i="36" s="1"/>
  <c r="L57" i="36"/>
  <c r="N57" i="36" s="1"/>
  <c r="P57" i="36" s="1"/>
  <c r="L56" i="36"/>
  <c r="N56" i="36" s="1"/>
  <c r="P56" i="36" s="1"/>
  <c r="L54" i="36"/>
  <c r="L61" i="36"/>
  <c r="N61" i="36" s="1"/>
  <c r="P61" i="36" s="1"/>
  <c r="I35" i="36"/>
  <c r="I75" i="36" s="1"/>
  <c r="J26" i="36"/>
  <c r="F81" i="35"/>
  <c r="I78" i="35"/>
  <c r="L52" i="35"/>
  <c r="N52" i="35" s="1"/>
  <c r="P52" i="35" s="1"/>
  <c r="L50" i="35"/>
  <c r="N50" i="35" s="1"/>
  <c r="P50" i="35" s="1"/>
  <c r="L48" i="35"/>
  <c r="N48" i="35" s="1"/>
  <c r="P48" i="35" s="1"/>
  <c r="L46" i="35"/>
  <c r="N46" i="35" s="1"/>
  <c r="P46" i="35" s="1"/>
  <c r="L38" i="35"/>
  <c r="L40" i="35"/>
  <c r="N40" i="35" s="1"/>
  <c r="P40" i="35" s="1"/>
  <c r="L42" i="35"/>
  <c r="N42" i="35" s="1"/>
  <c r="P42" i="35" s="1"/>
  <c r="L44" i="35"/>
  <c r="N44" i="35" s="1"/>
  <c r="P44" i="35" s="1"/>
  <c r="J54" i="35"/>
  <c r="G76" i="35"/>
  <c r="H36" i="35"/>
  <c r="L70" i="35"/>
  <c r="N70" i="35" s="1"/>
  <c r="J70" i="35"/>
  <c r="K70" i="35" s="1"/>
  <c r="K80" i="35" s="1"/>
  <c r="L43" i="35"/>
  <c r="N43" i="35" s="1"/>
  <c r="P43" i="35" s="1"/>
  <c r="L41" i="35"/>
  <c r="N41" i="35" s="1"/>
  <c r="P41" i="35" s="1"/>
  <c r="L45" i="35"/>
  <c r="N45" i="35" s="1"/>
  <c r="P45" i="35" s="1"/>
  <c r="H55" i="35"/>
  <c r="J39" i="35"/>
  <c r="K53" i="35" s="1"/>
  <c r="K78" i="35" s="1"/>
  <c r="L39" i="35"/>
  <c r="N39" i="35" s="1"/>
  <c r="P39" i="35" s="1"/>
  <c r="G75" i="35"/>
  <c r="H26" i="35"/>
  <c r="G77" i="35"/>
  <c r="H37" i="35"/>
  <c r="I80" i="35"/>
  <c r="L69" i="35"/>
  <c r="N69" i="35" s="1"/>
  <c r="P69" i="35" s="1"/>
  <c r="L68" i="35"/>
  <c r="N68" i="35" s="1"/>
  <c r="P68" i="35" s="1"/>
  <c r="L67" i="35"/>
  <c r="N67" i="35" s="1"/>
  <c r="P67" i="35" s="1"/>
  <c r="L66" i="35"/>
  <c r="N66" i="35" s="1"/>
  <c r="P66" i="35" s="1"/>
  <c r="L65" i="35"/>
  <c r="N65" i="35" s="1"/>
  <c r="P65" i="35" s="1"/>
  <c r="L64" i="35"/>
  <c r="AE5" i="29"/>
  <c r="K35" i="36" l="1"/>
  <c r="M70" i="36"/>
  <c r="M80" i="36" s="1"/>
  <c r="P64" i="36"/>
  <c r="O70" i="36"/>
  <c r="I78" i="36"/>
  <c r="L39" i="36"/>
  <c r="N39" i="36" s="1"/>
  <c r="P39" i="36" s="1"/>
  <c r="L53" i="36"/>
  <c r="N53" i="36" s="1"/>
  <c r="L43" i="36"/>
  <c r="N43" i="36" s="1"/>
  <c r="P43" i="36" s="1"/>
  <c r="L49" i="36"/>
  <c r="N49" i="36" s="1"/>
  <c r="P49" i="36" s="1"/>
  <c r="L45" i="36"/>
  <c r="N45" i="36" s="1"/>
  <c r="P45" i="36" s="1"/>
  <c r="L42" i="36"/>
  <c r="N42" i="36" s="1"/>
  <c r="P42" i="36" s="1"/>
  <c r="L47" i="36"/>
  <c r="N47" i="36" s="1"/>
  <c r="P47" i="36" s="1"/>
  <c r="L44" i="36"/>
  <c r="N44" i="36" s="1"/>
  <c r="P44" i="36" s="1"/>
  <c r="L46" i="36"/>
  <c r="N46" i="36" s="1"/>
  <c r="P46" i="36" s="1"/>
  <c r="L41" i="36"/>
  <c r="N41" i="36" s="1"/>
  <c r="P41" i="36" s="1"/>
  <c r="L51" i="36"/>
  <c r="N51" i="36" s="1"/>
  <c r="P51" i="36" s="1"/>
  <c r="L48" i="36"/>
  <c r="N48" i="36" s="1"/>
  <c r="P48" i="36" s="1"/>
  <c r="L50" i="36"/>
  <c r="N50" i="36" s="1"/>
  <c r="P50" i="36" s="1"/>
  <c r="L40" i="36"/>
  <c r="N40" i="36" s="1"/>
  <c r="P40" i="36" s="1"/>
  <c r="L52" i="36"/>
  <c r="N52" i="36" s="1"/>
  <c r="P52" i="36" s="1"/>
  <c r="N54" i="36"/>
  <c r="M63" i="36"/>
  <c r="M79" i="36" s="1"/>
  <c r="I37" i="36"/>
  <c r="I77" i="36" s="1"/>
  <c r="J37" i="36"/>
  <c r="K37" i="36" s="1"/>
  <c r="K77" i="36" s="1"/>
  <c r="L38" i="36"/>
  <c r="J37" i="35"/>
  <c r="K37" i="35" s="1"/>
  <c r="K77" i="35" s="1"/>
  <c r="I37" i="35"/>
  <c r="I77" i="35" s="1"/>
  <c r="N64" i="35"/>
  <c r="M70" i="35"/>
  <c r="M80" i="35" s="1"/>
  <c r="J26" i="35"/>
  <c r="I35" i="35"/>
  <c r="I75" i="35" s="1"/>
  <c r="J55" i="35"/>
  <c r="K63" i="35" s="1"/>
  <c r="K79" i="35" s="1"/>
  <c r="J36" i="35"/>
  <c r="K36" i="35" s="1"/>
  <c r="K76" i="35" s="1"/>
  <c r="I36" i="35"/>
  <c r="I76" i="35" s="1"/>
  <c r="I63" i="35"/>
  <c r="M53" i="35"/>
  <c r="M78" i="35" s="1"/>
  <c r="N38" i="35"/>
  <c r="L36" i="35" l="1"/>
  <c r="N36" i="35" s="1"/>
  <c r="L37" i="35"/>
  <c r="M37" i="35" s="1"/>
  <c r="M77" i="35" s="1"/>
  <c r="I81" i="36"/>
  <c r="L27" i="36"/>
  <c r="N27" i="36" s="1"/>
  <c r="P27" i="36" s="1"/>
  <c r="K75" i="36"/>
  <c r="K81" i="36" s="1"/>
  <c r="L30" i="36"/>
  <c r="N30" i="36" s="1"/>
  <c r="P30" i="36" s="1"/>
  <c r="L33" i="36"/>
  <c r="N33" i="36" s="1"/>
  <c r="P33" i="36" s="1"/>
  <c r="L35" i="36"/>
  <c r="N35" i="36" s="1"/>
  <c r="L34" i="36"/>
  <c r="N34" i="36" s="1"/>
  <c r="P34" i="36" s="1"/>
  <c r="L28" i="36"/>
  <c r="N28" i="36" s="1"/>
  <c r="P28" i="36" s="1"/>
  <c r="L29" i="36"/>
  <c r="N29" i="36" s="1"/>
  <c r="P29" i="36" s="1"/>
  <c r="L32" i="36"/>
  <c r="N32" i="36" s="1"/>
  <c r="P32" i="36" s="1"/>
  <c r="L31" i="36"/>
  <c r="N31" i="36" s="1"/>
  <c r="P31" i="36" s="1"/>
  <c r="M53" i="36"/>
  <c r="M78" i="36" s="1"/>
  <c r="N38" i="36"/>
  <c r="L37" i="36"/>
  <c r="O63" i="36"/>
  <c r="P54" i="36"/>
  <c r="O80" i="36"/>
  <c r="AA7" i="36"/>
  <c r="P70" i="36" s="1"/>
  <c r="L26" i="36"/>
  <c r="I79" i="35"/>
  <c r="I81" i="35" s="1"/>
  <c r="L57" i="35"/>
  <c r="N57" i="35" s="1"/>
  <c r="P57" i="35" s="1"/>
  <c r="L60" i="35"/>
  <c r="N60" i="35" s="1"/>
  <c r="P60" i="35" s="1"/>
  <c r="L58" i="35"/>
  <c r="N58" i="35" s="1"/>
  <c r="P58" i="35" s="1"/>
  <c r="L62" i="35"/>
  <c r="N62" i="35" s="1"/>
  <c r="P62" i="35" s="1"/>
  <c r="L61" i="35"/>
  <c r="N61" i="35" s="1"/>
  <c r="P61" i="35" s="1"/>
  <c r="L56" i="35"/>
  <c r="N56" i="35" s="1"/>
  <c r="P56" i="35" s="1"/>
  <c r="L63" i="35"/>
  <c r="N63" i="35" s="1"/>
  <c r="L54" i="35"/>
  <c r="K35" i="35"/>
  <c r="O70" i="35"/>
  <c r="P64" i="35"/>
  <c r="N37" i="35"/>
  <c r="M36" i="35"/>
  <c r="M76" i="35" s="1"/>
  <c r="O53" i="35"/>
  <c r="P38" i="35"/>
  <c r="L55" i="35"/>
  <c r="N55" i="35" s="1"/>
  <c r="P55" i="35" s="1"/>
  <c r="R80" i="36" l="1"/>
  <c r="Q70" i="36"/>
  <c r="Q80" i="36" s="1"/>
  <c r="P38" i="36"/>
  <c r="O53" i="36"/>
  <c r="N26" i="36"/>
  <c r="M35" i="36"/>
  <c r="M75" i="36" s="1"/>
  <c r="W7" i="36"/>
  <c r="AA8" i="36"/>
  <c r="O79" i="36"/>
  <c r="Z7" i="36"/>
  <c r="P63" i="36" s="1"/>
  <c r="M37" i="36"/>
  <c r="M77" i="36" s="1"/>
  <c r="N37" i="36"/>
  <c r="O37" i="36" s="1"/>
  <c r="O36" i="35"/>
  <c r="O80" i="35"/>
  <c r="P70" i="35"/>
  <c r="AA7" i="35"/>
  <c r="M63" i="35"/>
  <c r="M79" i="35" s="1"/>
  <c r="N54" i="35"/>
  <c r="O78" i="35"/>
  <c r="P53" i="35"/>
  <c r="O37" i="35"/>
  <c r="K75" i="35"/>
  <c r="K81" i="35" s="1"/>
  <c r="L27" i="35"/>
  <c r="N27" i="35" s="1"/>
  <c r="P27" i="35" s="1"/>
  <c r="L30" i="35"/>
  <c r="N30" i="35" s="1"/>
  <c r="P30" i="35" s="1"/>
  <c r="L33" i="35"/>
  <c r="N33" i="35" s="1"/>
  <c r="P33" i="35" s="1"/>
  <c r="L35" i="35"/>
  <c r="N35" i="35" s="1"/>
  <c r="L34" i="35"/>
  <c r="N34" i="35" s="1"/>
  <c r="P34" i="35" s="1"/>
  <c r="L28" i="35"/>
  <c r="N28" i="35" s="1"/>
  <c r="P28" i="35" s="1"/>
  <c r="L32" i="35"/>
  <c r="N32" i="35" s="1"/>
  <c r="P32" i="35" s="1"/>
  <c r="L29" i="35"/>
  <c r="N29" i="35" s="1"/>
  <c r="P29" i="35" s="1"/>
  <c r="L31" i="35"/>
  <c r="N31" i="35" s="1"/>
  <c r="P31" i="35" s="1"/>
  <c r="Q70" i="35"/>
  <c r="L26" i="35"/>
  <c r="Q63" i="36" l="1"/>
  <c r="Q79" i="36" s="1"/>
  <c r="W8" i="36"/>
  <c r="O78" i="36"/>
  <c r="X7" i="36"/>
  <c r="P53" i="36" s="1"/>
  <c r="R79" i="36"/>
  <c r="M81" i="36"/>
  <c r="O35" i="36"/>
  <c r="P26" i="36"/>
  <c r="O77" i="36"/>
  <c r="Y7" i="36"/>
  <c r="P37" i="36"/>
  <c r="Q80" i="35"/>
  <c r="AA8" i="35"/>
  <c r="P37" i="35"/>
  <c r="O77" i="35"/>
  <c r="Y7" i="35"/>
  <c r="P54" i="35"/>
  <c r="O63" i="35"/>
  <c r="N26" i="35"/>
  <c r="M35" i="35"/>
  <c r="M75" i="35" s="1"/>
  <c r="M81" i="35" s="1"/>
  <c r="O76" i="35"/>
  <c r="P36" i="35"/>
  <c r="W7" i="35"/>
  <c r="AE49" i="29"/>
  <c r="AE48" i="29"/>
  <c r="AE47" i="29"/>
  <c r="AE46" i="29"/>
  <c r="AE45" i="29"/>
  <c r="AE44" i="29"/>
  <c r="AE43" i="29"/>
  <c r="AE42" i="29"/>
  <c r="AE41" i="29"/>
  <c r="AE40" i="29"/>
  <c r="AE39" i="29"/>
  <c r="AE38" i="29"/>
  <c r="AE37" i="29"/>
  <c r="AE36" i="29"/>
  <c r="AE35" i="29"/>
  <c r="AE34" i="29"/>
  <c r="AE33" i="29"/>
  <c r="AE32" i="29"/>
  <c r="AE31" i="29"/>
  <c r="AE30" i="29"/>
  <c r="AE29" i="29"/>
  <c r="AE28" i="29"/>
  <c r="AE27" i="29"/>
  <c r="AE26" i="29"/>
  <c r="AE25" i="29"/>
  <c r="AE24" i="29"/>
  <c r="AE23" i="29"/>
  <c r="AE22" i="29"/>
  <c r="AE21" i="29"/>
  <c r="AE20" i="29"/>
  <c r="AE19" i="29"/>
  <c r="AE18" i="29"/>
  <c r="AE17" i="29"/>
  <c r="AE16" i="29"/>
  <c r="AE15" i="29"/>
  <c r="AE14" i="29"/>
  <c r="AE13" i="29"/>
  <c r="AE12" i="29"/>
  <c r="AE11" i="29"/>
  <c r="AE10" i="29"/>
  <c r="AE9" i="29"/>
  <c r="AE8" i="29"/>
  <c r="AE7" i="29"/>
  <c r="AE6" i="29"/>
  <c r="E11" i="8" l="1"/>
  <c r="E31" i="8"/>
  <c r="E49" i="8"/>
  <c r="E28" i="8"/>
  <c r="E44" i="8"/>
  <c r="E24" i="8"/>
  <c r="E32" i="8"/>
  <c r="E36" i="8"/>
  <c r="E50" i="8"/>
  <c r="E23" i="8"/>
  <c r="E35" i="8"/>
  <c r="E13" i="8"/>
  <c r="E22" i="8"/>
  <c r="E34" i="8"/>
  <c r="E21" i="8"/>
  <c r="E27" i="8"/>
  <c r="E33" i="8"/>
  <c r="E39" i="8"/>
  <c r="Z8" i="36"/>
  <c r="R78" i="36"/>
  <c r="Q53" i="36"/>
  <c r="Q37" i="36"/>
  <c r="R77" i="36"/>
  <c r="O75" i="36"/>
  <c r="O81" i="36" s="1"/>
  <c r="V7" i="36"/>
  <c r="U7" i="36" s="1"/>
  <c r="X8" i="35"/>
  <c r="Q78" i="35"/>
  <c r="Q36" i="35"/>
  <c r="O79" i="35"/>
  <c r="Z7" i="35"/>
  <c r="P63" i="35"/>
  <c r="Q37" i="35"/>
  <c r="O35" i="35"/>
  <c r="P26" i="35"/>
  <c r="F51" i="29"/>
  <c r="G51" i="29"/>
  <c r="Q63" i="35" l="1"/>
  <c r="F5" i="29"/>
  <c r="J5" i="29" s="1"/>
  <c r="P35" i="36"/>
  <c r="R75" i="36" s="1"/>
  <c r="R81" i="36" s="1"/>
  <c r="Q77" i="36"/>
  <c r="Y8" i="36"/>
  <c r="Q78" i="36"/>
  <c r="X8" i="36"/>
  <c r="O75" i="35"/>
  <c r="O81" i="35" s="1"/>
  <c r="P35" i="35"/>
  <c r="V7" i="35"/>
  <c r="Q76" i="35"/>
  <c r="W8" i="35"/>
  <c r="R76" i="35"/>
  <c r="R79" i="35"/>
  <c r="Q77" i="35"/>
  <c r="Y8" i="35"/>
  <c r="Q79" i="35"/>
  <c r="Z8" i="35"/>
  <c r="R77" i="35"/>
  <c r="K38" i="29"/>
  <c r="K15" i="29"/>
  <c r="K51" i="29" s="1"/>
  <c r="J56" i="29" l="1"/>
  <c r="J50" i="29"/>
  <c r="R75" i="35"/>
  <c r="Q35" i="36"/>
  <c r="V8" i="36" s="1"/>
  <c r="U8" i="36" s="1"/>
  <c r="Q35" i="35"/>
  <c r="R80" i="35"/>
  <c r="R78" i="35"/>
  <c r="M15" i="29"/>
  <c r="M51" i="29" s="1"/>
  <c r="R81" i="35" l="1"/>
  <c r="Q75" i="36"/>
  <c r="Q81" i="36" s="1"/>
  <c r="Q75" i="35"/>
  <c r="Q81" i="35" s="1"/>
  <c r="V8" i="35"/>
  <c r="U8" i="35" s="1"/>
  <c r="E30" i="8" l="1"/>
  <c r="E25" i="8"/>
  <c r="E51" i="29"/>
  <c r="E53" i="29"/>
  <c r="E55" i="29"/>
  <c r="E52" i="29"/>
  <c r="E54" i="29"/>
  <c r="K45" i="29"/>
  <c r="K28" i="29"/>
  <c r="K37" i="29"/>
  <c r="K44" i="29"/>
  <c r="K27" i="29"/>
  <c r="K39" i="29"/>
  <c r="K42" i="29"/>
  <c r="K12" i="29"/>
  <c r="K9" i="29"/>
  <c r="K41" i="29"/>
  <c r="K24" i="29"/>
  <c r="K34" i="29"/>
  <c r="K29" i="29"/>
  <c r="K40" i="29"/>
  <c r="K23" i="29"/>
  <c r="K30" i="29"/>
  <c r="K7" i="29"/>
  <c r="K13" i="29"/>
  <c r="K14" i="29"/>
  <c r="K36" i="29"/>
  <c r="K20" i="29"/>
  <c r="K22" i="29"/>
  <c r="K21" i="29"/>
  <c r="K35" i="29"/>
  <c r="K19" i="29"/>
  <c r="K26" i="29"/>
  <c r="K25" i="29"/>
  <c r="K8" i="29"/>
  <c r="K10" i="29"/>
  <c r="K49" i="29"/>
  <c r="K32" i="29"/>
  <c r="K46" i="29"/>
  <c r="K48" i="29"/>
  <c r="K31" i="29"/>
  <c r="K47" i="29"/>
  <c r="K18" i="29"/>
  <c r="K11" i="29"/>
  <c r="K6" i="29"/>
  <c r="E56" i="29" l="1"/>
  <c r="F53" i="29"/>
  <c r="F52" i="29"/>
  <c r="F54" i="29"/>
  <c r="F50" i="29"/>
  <c r="F55" i="29"/>
  <c r="M14" i="29"/>
  <c r="N14" i="29" s="1"/>
  <c r="P14" i="29" s="1"/>
  <c r="AC14" i="29" s="1"/>
  <c r="M42" i="29"/>
  <c r="N42" i="29" s="1"/>
  <c r="P42" i="29" s="1"/>
  <c r="AC42" i="29" s="1"/>
  <c r="M29" i="29"/>
  <c r="N29" i="29" s="1"/>
  <c r="P29" i="29" s="1"/>
  <c r="AC29" i="29" s="1"/>
  <c r="M20" i="29"/>
  <c r="N20" i="29" s="1"/>
  <c r="P20" i="29" s="1"/>
  <c r="AC20" i="29" s="1"/>
  <c r="M19" i="29"/>
  <c r="N19" i="29" s="1"/>
  <c r="P19" i="29" s="1"/>
  <c r="AC19" i="29" s="1"/>
  <c r="AI7" i="29" s="1"/>
  <c r="G12" i="8" s="1"/>
  <c r="M31" i="29"/>
  <c r="N31" i="29" s="1"/>
  <c r="P31" i="29" s="1"/>
  <c r="AC31" i="29" s="1"/>
  <c r="M22" i="29"/>
  <c r="N22" i="29" s="1"/>
  <c r="P22" i="29" s="1"/>
  <c r="AC22" i="29" s="1"/>
  <c r="M25" i="29"/>
  <c r="N25" i="29" s="1"/>
  <c r="P25" i="29" s="1"/>
  <c r="AC25" i="29" s="1"/>
  <c r="AI15" i="29" s="1"/>
  <c r="G20" i="8" s="1"/>
  <c r="M23" i="29"/>
  <c r="N23" i="29" s="1"/>
  <c r="P23" i="29" s="1"/>
  <c r="AC23" i="29" s="1"/>
  <c r="AI10" i="29" s="1"/>
  <c r="G15" i="8" s="1"/>
  <c r="M30" i="29"/>
  <c r="N30" i="29" s="1"/>
  <c r="P30" i="29" s="1"/>
  <c r="AC30" i="29" s="1"/>
  <c r="AI21" i="29" s="1"/>
  <c r="G26" i="8" s="1"/>
  <c r="M24" i="29"/>
  <c r="N24" i="29" s="1"/>
  <c r="P24" i="29" s="1"/>
  <c r="AC24" i="29" s="1"/>
  <c r="M26" i="29"/>
  <c r="N26" i="29" s="1"/>
  <c r="P26" i="29" s="1"/>
  <c r="AC26" i="29" s="1"/>
  <c r="AI12" i="29" s="1"/>
  <c r="G17" i="8" s="1"/>
  <c r="M18" i="29"/>
  <c r="N18" i="29" s="1"/>
  <c r="P18" i="29" s="1"/>
  <c r="AC18" i="29" s="1"/>
  <c r="M21" i="29"/>
  <c r="N21" i="29" s="1"/>
  <c r="P21" i="29" s="1"/>
  <c r="AC21" i="29" s="1"/>
  <c r="M27" i="29"/>
  <c r="N27" i="29" s="1"/>
  <c r="P27" i="29" s="1"/>
  <c r="AC27" i="29" s="1"/>
  <c r="AI11" i="29" s="1"/>
  <c r="G16" i="8" s="1"/>
  <c r="M28" i="29"/>
  <c r="N28" i="29" s="1"/>
  <c r="P28" i="29" s="1"/>
  <c r="AC28" i="29" s="1"/>
  <c r="M44" i="29"/>
  <c r="N44" i="29" s="1"/>
  <c r="P44" i="29" s="1"/>
  <c r="AC44" i="29" s="1"/>
  <c r="M45" i="29"/>
  <c r="N45" i="29" s="1"/>
  <c r="P45" i="29" s="1"/>
  <c r="AC45" i="29" s="1"/>
  <c r="AI36" i="29" s="1"/>
  <c r="G41" i="8" s="1"/>
  <c r="M48" i="29"/>
  <c r="N48" i="29" s="1"/>
  <c r="P48" i="29" s="1"/>
  <c r="AC48" i="29" s="1"/>
  <c r="M47" i="29"/>
  <c r="N47" i="29" s="1"/>
  <c r="P47" i="29" s="1"/>
  <c r="AC47" i="29" s="1"/>
  <c r="AI33" i="29" s="1"/>
  <c r="G38" i="8" s="1"/>
  <c r="M46" i="29"/>
  <c r="N46" i="29" s="1"/>
  <c r="P46" i="29" s="1"/>
  <c r="AC46" i="29" s="1"/>
  <c r="M32" i="29"/>
  <c r="N32" i="29" s="1"/>
  <c r="P32" i="29" s="1"/>
  <c r="AC32" i="29" s="1"/>
  <c r="M40" i="29"/>
  <c r="N40" i="29" s="1"/>
  <c r="P40" i="29" s="1"/>
  <c r="AC40" i="29" s="1"/>
  <c r="AI37" i="29" s="1"/>
  <c r="G42" i="8" s="1"/>
  <c r="M37" i="29"/>
  <c r="N37" i="29" s="1"/>
  <c r="P37" i="29" s="1"/>
  <c r="AC37" i="29" s="1"/>
  <c r="M12" i="29"/>
  <c r="N12" i="29" s="1"/>
  <c r="P12" i="29" s="1"/>
  <c r="AC12" i="29" s="1"/>
  <c r="AI14" i="29" s="1"/>
  <c r="G19" i="8" s="1"/>
  <c r="M39" i="29"/>
  <c r="N39" i="29" s="1"/>
  <c r="P39" i="29" s="1"/>
  <c r="AC39" i="29" s="1"/>
  <c r="M38" i="29"/>
  <c r="N38" i="29" s="1"/>
  <c r="P38" i="29" s="1"/>
  <c r="AC38" i="29" s="1"/>
  <c r="M7" i="29"/>
  <c r="N7" i="29" s="1"/>
  <c r="P7" i="29" s="1"/>
  <c r="AC7" i="29" s="1"/>
  <c r="M41" i="29"/>
  <c r="N41" i="29" s="1"/>
  <c r="P41" i="29" s="1"/>
  <c r="AC41" i="29" s="1"/>
  <c r="M11" i="29"/>
  <c r="N11" i="29" s="1"/>
  <c r="P11" i="29" s="1"/>
  <c r="AC11" i="29" s="1"/>
  <c r="AI38" i="29" s="1"/>
  <c r="G43" i="8" s="1"/>
  <c r="M8" i="29"/>
  <c r="N8" i="29" s="1"/>
  <c r="P8" i="29" s="1"/>
  <c r="AC8" i="29" s="1"/>
  <c r="M6" i="29"/>
  <c r="N6" i="29" s="1"/>
  <c r="P6" i="29" s="1"/>
  <c r="AC6" i="29" s="1"/>
  <c r="M10" i="29"/>
  <c r="N10" i="29" s="1"/>
  <c r="P10" i="29" s="1"/>
  <c r="AC10" i="29" s="1"/>
  <c r="M35" i="29"/>
  <c r="N35" i="29" s="1"/>
  <c r="P35" i="29" s="1"/>
  <c r="AC35" i="29" s="1"/>
  <c r="AI35" i="29" s="1"/>
  <c r="G40" i="8" s="1"/>
  <c r="M36" i="29"/>
  <c r="N36" i="29" s="1"/>
  <c r="P36" i="29" s="1"/>
  <c r="AC36" i="29" s="1"/>
  <c r="M49" i="29"/>
  <c r="M13" i="29"/>
  <c r="N13" i="29" s="1"/>
  <c r="P13" i="29" s="1"/>
  <c r="AC13" i="29" s="1"/>
  <c r="M9" i="29"/>
  <c r="N9" i="29" s="1"/>
  <c r="P9" i="29" s="1"/>
  <c r="AC9" i="29" s="1"/>
  <c r="AI13" i="29" l="1"/>
  <c r="G18" i="8" s="1"/>
  <c r="AI9" i="29"/>
  <c r="G14" i="8" s="1"/>
  <c r="AI24" i="29"/>
  <c r="G29" i="8" s="1"/>
  <c r="N15" i="29"/>
  <c r="F56" i="29"/>
  <c r="K16" i="29"/>
  <c r="K52" i="29" s="1"/>
  <c r="K43" i="29"/>
  <c r="K55" i="29" s="1"/>
  <c r="K33" i="29"/>
  <c r="K54" i="29" s="1"/>
  <c r="K17" i="29"/>
  <c r="K53" i="29" s="1"/>
  <c r="K5" i="29"/>
  <c r="G53" i="29"/>
  <c r="G50" i="29"/>
  <c r="G55" i="29"/>
  <c r="M33" i="29"/>
  <c r="E29" i="8" l="1"/>
  <c r="E16" i="8"/>
  <c r="E15" i="8"/>
  <c r="E17" i="8"/>
  <c r="E18" i="8"/>
  <c r="E41" i="8"/>
  <c r="E38" i="8"/>
  <c r="E26" i="8"/>
  <c r="E20" i="8"/>
  <c r="E42" i="8"/>
  <c r="E19" i="8"/>
  <c r="E14" i="8"/>
  <c r="E40" i="8"/>
  <c r="E12" i="8"/>
  <c r="E43" i="8"/>
  <c r="N51" i="29"/>
  <c r="P15" i="29"/>
  <c r="AC15" i="29" s="1"/>
  <c r="AI40" i="29" s="1"/>
  <c r="G45" i="8" s="1"/>
  <c r="K50" i="29"/>
  <c r="N33" i="29"/>
  <c r="K56" i="29"/>
  <c r="G54" i="29"/>
  <c r="M17" i="29"/>
  <c r="G52" i="29"/>
  <c r="M43" i="29"/>
  <c r="M5" i="29"/>
  <c r="M50" i="29" s="1"/>
  <c r="E45" i="8" l="1"/>
  <c r="P51" i="29"/>
  <c r="P33" i="29"/>
  <c r="AC33" i="29" s="1"/>
  <c r="N43" i="29"/>
  <c r="M55" i="29"/>
  <c r="N5" i="29"/>
  <c r="N50" i="29" s="1"/>
  <c r="N17" i="29"/>
  <c r="M53" i="29"/>
  <c r="G56" i="29"/>
  <c r="M34" i="29"/>
  <c r="M16" i="29"/>
  <c r="N53" i="29" l="1"/>
  <c r="P17" i="29"/>
  <c r="AC17" i="29" s="1"/>
  <c r="AI5" i="29" s="1"/>
  <c r="G10" i="8" s="1"/>
  <c r="P5" i="29"/>
  <c r="P43" i="29"/>
  <c r="AC43" i="29" s="1"/>
  <c r="N16" i="29"/>
  <c r="M52" i="29"/>
  <c r="N34" i="29"/>
  <c r="M54" i="29"/>
  <c r="M56" i="29"/>
  <c r="F27" i="4"/>
  <c r="F23" i="4"/>
  <c r="I21" i="4"/>
  <c r="D7" i="3"/>
  <c r="E46" i="3"/>
  <c r="D46" i="3"/>
  <c r="E45" i="3"/>
  <c r="D45" i="3"/>
  <c r="E44" i="3"/>
  <c r="D44" i="3"/>
  <c r="E43" i="3"/>
  <c r="D43" i="3"/>
  <c r="E42" i="3"/>
  <c r="D42" i="3"/>
  <c r="E41" i="3"/>
  <c r="D41" i="3"/>
  <c r="E40" i="3"/>
  <c r="D40" i="3"/>
  <c r="E39" i="3"/>
  <c r="D39" i="3"/>
  <c r="E38" i="3"/>
  <c r="D38" i="3"/>
  <c r="E37" i="3"/>
  <c r="D37" i="3"/>
  <c r="E36" i="3"/>
  <c r="D36" i="3"/>
  <c r="E35" i="3"/>
  <c r="D35" i="3"/>
  <c r="E34" i="3"/>
  <c r="D34" i="3"/>
  <c r="D33" i="3"/>
  <c r="E32" i="3"/>
  <c r="D32" i="3"/>
  <c r="E31" i="3"/>
  <c r="D31" i="3"/>
  <c r="E30" i="3"/>
  <c r="E29" i="3"/>
  <c r="D29" i="3"/>
  <c r="E28" i="3"/>
  <c r="D28" i="3"/>
  <c r="E27" i="3"/>
  <c r="D27" i="3"/>
  <c r="E26" i="3"/>
  <c r="D26" i="3"/>
  <c r="E25" i="3"/>
  <c r="D25" i="3"/>
  <c r="E24" i="3"/>
  <c r="D24" i="3"/>
  <c r="E23" i="3"/>
  <c r="D23" i="3"/>
  <c r="E22" i="3"/>
  <c r="D22" i="3"/>
  <c r="E21" i="3"/>
  <c r="D21" i="3"/>
  <c r="E20" i="3"/>
  <c r="D20" i="3"/>
  <c r="E19" i="3"/>
  <c r="D19" i="3"/>
  <c r="E18" i="3"/>
  <c r="D18" i="3"/>
  <c r="E17" i="3"/>
  <c r="D17" i="3"/>
  <c r="E16" i="3"/>
  <c r="D16" i="3"/>
  <c r="E15" i="3"/>
  <c r="D15" i="3"/>
  <c r="E14" i="3"/>
  <c r="D14" i="3"/>
  <c r="E13" i="3"/>
  <c r="D13" i="3"/>
  <c r="E12" i="3"/>
  <c r="D12" i="3"/>
  <c r="E11" i="3"/>
  <c r="D11" i="3"/>
  <c r="E10" i="3"/>
  <c r="D10" i="3"/>
  <c r="E9" i="3"/>
  <c r="D9" i="3"/>
  <c r="E8" i="3"/>
  <c r="D8" i="3"/>
  <c r="E7" i="3"/>
  <c r="E6" i="3"/>
  <c r="D6" i="3"/>
  <c r="I45" i="4"/>
  <c r="I44" i="4"/>
  <c r="I43" i="4"/>
  <c r="I42" i="4"/>
  <c r="I41" i="4"/>
  <c r="I40" i="4"/>
  <c r="I39" i="4"/>
  <c r="I38" i="4"/>
  <c r="I37" i="4"/>
  <c r="I36" i="4"/>
  <c r="I35" i="4"/>
  <c r="I34" i="4"/>
  <c r="I33" i="4"/>
  <c r="I32" i="4"/>
  <c r="I31" i="4"/>
  <c r="I30" i="4"/>
  <c r="I29" i="4"/>
  <c r="I28" i="4"/>
  <c r="I27" i="4"/>
  <c r="I26" i="4"/>
  <c r="I25" i="4"/>
  <c r="I24" i="4"/>
  <c r="I23" i="4"/>
  <c r="I22" i="4"/>
  <c r="I20" i="4"/>
  <c r="I19" i="4"/>
  <c r="I18" i="4"/>
  <c r="I17" i="4"/>
  <c r="I16" i="4"/>
  <c r="I15" i="4"/>
  <c r="I14" i="4"/>
  <c r="I13" i="4"/>
  <c r="I12" i="4"/>
  <c r="I11" i="4"/>
  <c r="I10" i="4"/>
  <c r="I9" i="4"/>
  <c r="I8" i="4"/>
  <c r="I7" i="4"/>
  <c r="I6" i="4"/>
  <c r="I5" i="4"/>
  <c r="H5" i="4" a="1"/>
  <c r="H6" i="4" s="1"/>
  <c r="H5" i="4"/>
  <c r="H8" i="4"/>
  <c r="H9" i="4"/>
  <c r="H12" i="4"/>
  <c r="H13" i="4"/>
  <c r="H16" i="4"/>
  <c r="H17" i="4"/>
  <c r="H20" i="4"/>
  <c r="H21" i="4"/>
  <c r="H24" i="4"/>
  <c r="H25" i="4"/>
  <c r="H28" i="4"/>
  <c r="H29" i="4"/>
  <c r="H32" i="4"/>
  <c r="H33" i="4"/>
  <c r="H36" i="4"/>
  <c r="H37" i="4"/>
  <c r="H40" i="4"/>
  <c r="H41" i="4"/>
  <c r="H44" i="4"/>
  <c r="H45" i="4"/>
  <c r="G5" i="4" a="1"/>
  <c r="G5" i="4" s="1"/>
  <c r="G6" i="4"/>
  <c r="G7" i="4"/>
  <c r="G8" i="4"/>
  <c r="G11" i="4"/>
  <c r="G12" i="4"/>
  <c r="G14" i="4"/>
  <c r="G16" i="4"/>
  <c r="G18" i="4"/>
  <c r="G19" i="4"/>
  <c r="G22" i="4"/>
  <c r="G23" i="4"/>
  <c r="G24" i="4"/>
  <c r="G27" i="4"/>
  <c r="G28" i="4"/>
  <c r="G30" i="4"/>
  <c r="G32" i="4"/>
  <c r="G34" i="4"/>
  <c r="G35" i="4"/>
  <c r="G38" i="4"/>
  <c r="G39" i="4"/>
  <c r="G40" i="4"/>
  <c r="G43" i="4"/>
  <c r="G44" i="4"/>
  <c r="F5" i="4"/>
  <c r="D5" i="4" s="1"/>
  <c r="E45" i="4"/>
  <c r="F45" i="4" s="1"/>
  <c r="D45" i="4" s="1"/>
  <c r="E42" i="4"/>
  <c r="E41" i="4"/>
  <c r="E38" i="4"/>
  <c r="E34" i="4"/>
  <c r="F34" i="4" s="1"/>
  <c r="D34" i="4" s="1"/>
  <c r="E30" i="4"/>
  <c r="F30" i="4" s="1"/>
  <c r="D30" i="4" s="1"/>
  <c r="E27" i="4"/>
  <c r="E26" i="4"/>
  <c r="F26" i="4" s="1"/>
  <c r="D26" i="4" s="1"/>
  <c r="E23" i="4"/>
  <c r="E22" i="4"/>
  <c r="F22" i="4" s="1"/>
  <c r="D22" i="4" s="1"/>
  <c r="E14" i="4"/>
  <c r="F14" i="4" s="1"/>
  <c r="D14" i="4" s="1"/>
  <c r="E10" i="4"/>
  <c r="F10" i="4" s="1"/>
  <c r="E6" i="4"/>
  <c r="F6" i="4" s="1"/>
  <c r="E5" i="4"/>
  <c r="C45" i="4"/>
  <c r="C44" i="4"/>
  <c r="E44" i="4" s="1"/>
  <c r="F44" i="4" s="1"/>
  <c r="D44" i="4" s="1"/>
  <c r="C43" i="4"/>
  <c r="E43" i="4" s="1"/>
  <c r="C42" i="4"/>
  <c r="C41" i="4"/>
  <c r="C40" i="4"/>
  <c r="E40" i="4" s="1"/>
  <c r="C39" i="4"/>
  <c r="E39" i="4" s="1"/>
  <c r="F39" i="4" s="1"/>
  <c r="D39" i="4" s="1"/>
  <c r="C38" i="4"/>
  <c r="C37" i="4"/>
  <c r="E37" i="4" s="1"/>
  <c r="F37" i="4" s="1"/>
  <c r="C36" i="4"/>
  <c r="E36" i="4" s="1"/>
  <c r="C35" i="4"/>
  <c r="E35" i="4" s="1"/>
  <c r="C34" i="4"/>
  <c r="C33" i="4"/>
  <c r="E33" i="4" s="1"/>
  <c r="F33" i="4" s="1"/>
  <c r="D33" i="4" s="1"/>
  <c r="C32" i="4"/>
  <c r="E32" i="4" s="1"/>
  <c r="C31" i="4"/>
  <c r="E31" i="4" s="1"/>
  <c r="F31" i="4" s="1"/>
  <c r="D31" i="4" s="1"/>
  <c r="C30" i="4"/>
  <c r="C29" i="4"/>
  <c r="E29" i="4" s="1"/>
  <c r="C28" i="4"/>
  <c r="E28" i="4" s="1"/>
  <c r="F28" i="4" s="1"/>
  <c r="C27" i="4"/>
  <c r="C26" i="4"/>
  <c r="C25" i="4"/>
  <c r="E25" i="4" s="1"/>
  <c r="F25" i="4" s="1"/>
  <c r="D25" i="4" s="1"/>
  <c r="C24" i="4"/>
  <c r="E24" i="4" s="1"/>
  <c r="F24" i="4" s="1"/>
  <c r="D24" i="4" s="1"/>
  <c r="C23" i="4"/>
  <c r="C22" i="4"/>
  <c r="C21" i="4"/>
  <c r="E21" i="4" s="1"/>
  <c r="F21" i="4" s="1"/>
  <c r="C20" i="4"/>
  <c r="E20" i="4" s="1"/>
  <c r="F20" i="4" s="1"/>
  <c r="D20" i="4" s="1"/>
  <c r="C19" i="4"/>
  <c r="E19" i="4" s="1"/>
  <c r="F19" i="4" s="1"/>
  <c r="D19" i="4" s="1"/>
  <c r="C18" i="4"/>
  <c r="E18" i="4" s="1"/>
  <c r="F18" i="4" s="1"/>
  <c r="D18" i="4" s="1"/>
  <c r="C17" i="4"/>
  <c r="E17" i="4" s="1"/>
  <c r="F17" i="4" s="1"/>
  <c r="D17" i="4" s="1"/>
  <c r="C16" i="4"/>
  <c r="E16" i="4" s="1"/>
  <c r="F16" i="4" s="1"/>
  <c r="D16" i="4" s="1"/>
  <c r="C15" i="4"/>
  <c r="E15" i="4" s="1"/>
  <c r="F15" i="4" s="1"/>
  <c r="D15" i="4" s="1"/>
  <c r="C14" i="4"/>
  <c r="C13" i="4"/>
  <c r="E13" i="4" s="1"/>
  <c r="F13" i="4" s="1"/>
  <c r="D13" i="4" s="1"/>
  <c r="C12" i="4"/>
  <c r="E12" i="4" s="1"/>
  <c r="F12" i="4" s="1"/>
  <c r="D12" i="4" s="1"/>
  <c r="C11" i="4"/>
  <c r="E11" i="4" s="1"/>
  <c r="F11" i="4" s="1"/>
  <c r="D11" i="4" s="1"/>
  <c r="C10" i="4"/>
  <c r="D10" i="4"/>
  <c r="C9" i="4"/>
  <c r="E9" i="4" s="1"/>
  <c r="F9" i="4" s="1"/>
  <c r="D9" i="4" s="1"/>
  <c r="C8" i="4"/>
  <c r="E8" i="4" s="1"/>
  <c r="F8" i="4" s="1"/>
  <c r="D8" i="4" s="1"/>
  <c r="C7" i="4"/>
  <c r="E7" i="4" s="1"/>
  <c r="F7" i="4" s="1"/>
  <c r="D7" i="4" s="1"/>
  <c r="C6" i="4"/>
  <c r="C5" i="4"/>
  <c r="D9" i="11"/>
  <c r="D43" i="4"/>
  <c r="D42" i="4"/>
  <c r="D41" i="4"/>
  <c r="D40" i="4"/>
  <c r="D38" i="4"/>
  <c r="D36" i="4"/>
  <c r="D35" i="4"/>
  <c r="D32" i="4"/>
  <c r="D29" i="4"/>
  <c r="D28" i="4"/>
  <c r="H14" i="11"/>
  <c r="M4" i="10"/>
  <c r="O2" i="13"/>
  <c r="C3" i="10"/>
  <c r="D3" i="13"/>
  <c r="D12" i="11"/>
  <c r="C7" i="3"/>
  <c r="C46" i="3"/>
  <c r="G46" i="3" s="1"/>
  <c r="C45" i="3"/>
  <c r="F45" i="3" s="1"/>
  <c r="C41" i="3"/>
  <c r="G41" i="3" s="1"/>
  <c r="C40" i="3"/>
  <c r="C39" i="3"/>
  <c r="C38" i="3"/>
  <c r="F38" i="3" s="1"/>
  <c r="C37" i="3"/>
  <c r="F37" i="3" s="1"/>
  <c r="C36" i="3"/>
  <c r="C35" i="3"/>
  <c r="C34" i="3"/>
  <c r="F34" i="3" s="1"/>
  <c r="C32" i="3"/>
  <c r="C31" i="3"/>
  <c r="C30" i="3"/>
  <c r="G30" i="3" s="1"/>
  <c r="H30" i="3" s="1"/>
  <c r="C29" i="3"/>
  <c r="F29" i="3" s="1"/>
  <c r="C28" i="3"/>
  <c r="F28" i="3" s="1"/>
  <c r="C27" i="3"/>
  <c r="C26" i="3"/>
  <c r="F26" i="3" s="1"/>
  <c r="C25" i="3"/>
  <c r="F25" i="3" s="1"/>
  <c r="C24" i="3"/>
  <c r="G24" i="3" s="1"/>
  <c r="C23" i="3"/>
  <c r="C22" i="3"/>
  <c r="F22" i="3" s="1"/>
  <c r="C21" i="3"/>
  <c r="F21" i="3" s="1"/>
  <c r="C20" i="3"/>
  <c r="G20" i="3" s="1"/>
  <c r="C19" i="3"/>
  <c r="C18" i="3"/>
  <c r="F18" i="3" s="1"/>
  <c r="C17" i="3"/>
  <c r="C16" i="3"/>
  <c r="G16" i="3" s="1"/>
  <c r="C15" i="3"/>
  <c r="C14" i="3"/>
  <c r="C13" i="3"/>
  <c r="F13" i="3" s="1"/>
  <c r="C12" i="3"/>
  <c r="F12" i="3" s="1"/>
  <c r="C11" i="3"/>
  <c r="C10" i="3"/>
  <c r="F10" i="3" s="1"/>
  <c r="C9" i="3"/>
  <c r="F9" i="3" s="1"/>
  <c r="C8" i="3"/>
  <c r="M46" i="9"/>
  <c r="N6" i="4"/>
  <c r="G45" i="4"/>
  <c r="G41" i="4"/>
  <c r="G37" i="4"/>
  <c r="G33" i="4"/>
  <c r="G29" i="4"/>
  <c r="G25" i="4"/>
  <c r="G21" i="4"/>
  <c r="G17" i="4"/>
  <c r="G13" i="4"/>
  <c r="G9" i="4"/>
  <c r="D37" i="4"/>
  <c r="D21" i="4"/>
  <c r="D23" i="4"/>
  <c r="D27" i="4"/>
  <c r="D6" i="4"/>
  <c r="P50" i="29" l="1"/>
  <c r="AC5" i="29"/>
  <c r="AI32" i="29" s="1"/>
  <c r="G37" i="8" s="1"/>
  <c r="G17" i="3"/>
  <c r="F32" i="3"/>
  <c r="G45" i="3"/>
  <c r="H45" i="3" s="1"/>
  <c r="J45" i="3" s="1"/>
  <c r="C44" i="9" s="1"/>
  <c r="D44" i="9" s="1"/>
  <c r="G11" i="3"/>
  <c r="G23" i="3"/>
  <c r="G27" i="3"/>
  <c r="G40" i="3"/>
  <c r="G7" i="3"/>
  <c r="G14" i="3"/>
  <c r="F35" i="3"/>
  <c r="G39" i="3"/>
  <c r="F15" i="3"/>
  <c r="F19" i="3"/>
  <c r="G31" i="3"/>
  <c r="G29" i="3"/>
  <c r="H29" i="3" s="1"/>
  <c r="J29" i="3" s="1"/>
  <c r="C28" i="9" s="1"/>
  <c r="D28" i="9" s="1"/>
  <c r="F28" i="9" s="1"/>
  <c r="E30" i="12" s="1"/>
  <c r="P34" i="29"/>
  <c r="AC34" i="29" s="1"/>
  <c r="AI42" i="29" s="1"/>
  <c r="G47" i="8" s="1"/>
  <c r="N54" i="29"/>
  <c r="P53" i="29"/>
  <c r="N52" i="29"/>
  <c r="P16" i="29"/>
  <c r="AC16" i="29" s="1"/>
  <c r="AI41" i="29" s="1"/>
  <c r="E10" i="8"/>
  <c r="G9" i="3"/>
  <c r="H9" i="3" s="1"/>
  <c r="J9" i="3" s="1"/>
  <c r="C8" i="9" s="1"/>
  <c r="D8" i="9" s="1"/>
  <c r="F27" i="3"/>
  <c r="G35" i="3"/>
  <c r="F41" i="3"/>
  <c r="H41" i="3" s="1"/>
  <c r="J41" i="3" s="1"/>
  <c r="C40" i="9" s="1"/>
  <c r="D40" i="9" s="1"/>
  <c r="C42" i="12" s="1"/>
  <c r="F17" i="3"/>
  <c r="G21" i="3"/>
  <c r="H21" i="3" s="1"/>
  <c r="J21" i="3" s="1"/>
  <c r="C20" i="9" s="1"/>
  <c r="D20" i="9" s="1"/>
  <c r="X20" i="9" s="1"/>
  <c r="G37" i="3"/>
  <c r="H37" i="3" s="1"/>
  <c r="J37" i="3" s="1"/>
  <c r="C36" i="9" s="1"/>
  <c r="D36" i="9" s="1"/>
  <c r="G13" i="3"/>
  <c r="H13" i="3" s="1"/>
  <c r="J13" i="3" s="1"/>
  <c r="C12" i="9" s="1"/>
  <c r="D12" i="9" s="1"/>
  <c r="X12" i="9" s="1"/>
  <c r="G25" i="3"/>
  <c r="H25" i="3" s="1"/>
  <c r="J25" i="3" s="1"/>
  <c r="C24" i="9" s="1"/>
  <c r="D24" i="9" s="1"/>
  <c r="X24" i="9" s="1"/>
  <c r="F40" i="3"/>
  <c r="F16" i="3"/>
  <c r="H16" i="3" s="1"/>
  <c r="J16" i="3" s="1"/>
  <c r="C15" i="9" s="1"/>
  <c r="D15" i="9" s="1"/>
  <c r="F7" i="3"/>
  <c r="F11" i="3"/>
  <c r="G15" i="3"/>
  <c r="F23" i="3"/>
  <c r="G19" i="3"/>
  <c r="G18" i="3"/>
  <c r="H18" i="3" s="1"/>
  <c r="J18" i="3" s="1"/>
  <c r="C17" i="9" s="1"/>
  <c r="G10" i="3"/>
  <c r="H10" i="3" s="1"/>
  <c r="J10" i="3" s="1"/>
  <c r="C9" i="9" s="1"/>
  <c r="D9" i="9" s="1"/>
  <c r="G26" i="3"/>
  <c r="H26" i="3" s="1"/>
  <c r="J26" i="3" s="1"/>
  <c r="C25" i="9" s="1"/>
  <c r="D25" i="9" s="1"/>
  <c r="AB25" i="9" s="1"/>
  <c r="G27" i="12" s="1"/>
  <c r="G34" i="3"/>
  <c r="H34" i="3" s="1"/>
  <c r="J34" i="3" s="1"/>
  <c r="C33" i="9" s="1"/>
  <c r="D33" i="9" s="1"/>
  <c r="F14" i="3"/>
  <c r="G38" i="3"/>
  <c r="H38" i="3" s="1"/>
  <c r="J38" i="3" s="1"/>
  <c r="C37" i="9" s="1"/>
  <c r="D37" i="9" s="1"/>
  <c r="C39" i="12" s="1"/>
  <c r="G22" i="3"/>
  <c r="H22" i="3" s="1"/>
  <c r="J22" i="3" s="1"/>
  <c r="C21" i="9" s="1"/>
  <c r="D21" i="9" s="1"/>
  <c r="X21" i="9" s="1"/>
  <c r="F23" i="12" s="1"/>
  <c r="F39" i="3"/>
  <c r="F31" i="3"/>
  <c r="F46" i="3"/>
  <c r="H46" i="3" s="1"/>
  <c r="J46" i="3" s="1"/>
  <c r="C45" i="9" s="1"/>
  <c r="D45" i="9" s="1"/>
  <c r="C47" i="12" s="1"/>
  <c r="G36" i="3"/>
  <c r="G12" i="3"/>
  <c r="H12" i="3" s="1"/>
  <c r="J12" i="3" s="1"/>
  <c r="C11" i="9" s="1"/>
  <c r="D11" i="9" s="1"/>
  <c r="G32" i="3"/>
  <c r="G8" i="3"/>
  <c r="F36" i="3"/>
  <c r="F24" i="3"/>
  <c r="H24" i="3" s="1"/>
  <c r="J24" i="3" s="1"/>
  <c r="C23" i="9" s="1"/>
  <c r="D23" i="9" s="1"/>
  <c r="G28" i="3"/>
  <c r="H28" i="3" s="1"/>
  <c r="J28" i="3" s="1"/>
  <c r="C27" i="9" s="1"/>
  <c r="D27" i="9" s="1"/>
  <c r="C29" i="12" s="1"/>
  <c r="F20" i="3"/>
  <c r="H20" i="3" s="1"/>
  <c r="J20" i="3" s="1"/>
  <c r="C19" i="9" s="1"/>
  <c r="D19" i="9" s="1"/>
  <c r="F8" i="3"/>
  <c r="G42" i="4"/>
  <c r="G36" i="4"/>
  <c r="G31" i="4"/>
  <c r="G26" i="4"/>
  <c r="G20" i="4"/>
  <c r="G15" i="4"/>
  <c r="G10" i="4"/>
  <c r="H43" i="4"/>
  <c r="H39" i="4"/>
  <c r="H35" i="4"/>
  <c r="H31" i="4"/>
  <c r="H27" i="4"/>
  <c r="H23" i="4"/>
  <c r="H19" i="4"/>
  <c r="H15" i="4"/>
  <c r="H11" i="4"/>
  <c r="H7" i="4"/>
  <c r="H42" i="4"/>
  <c r="H38" i="4"/>
  <c r="H34" i="4"/>
  <c r="H30" i="4"/>
  <c r="H26" i="4"/>
  <c r="H22" i="4"/>
  <c r="H18" i="4"/>
  <c r="H14" i="4"/>
  <c r="H10" i="4"/>
  <c r="G46" i="8" l="1"/>
  <c r="E46" i="8" s="1"/>
  <c r="C42" i="3" s="1"/>
  <c r="H11" i="3"/>
  <c r="J11" i="3" s="1"/>
  <c r="C10" i="9" s="1"/>
  <c r="D10" i="9" s="1"/>
  <c r="AB10" i="9" s="1"/>
  <c r="G12" i="12" s="1"/>
  <c r="H32" i="3"/>
  <c r="J32" i="3" s="1"/>
  <c r="C31" i="9" s="1"/>
  <c r="D31" i="9" s="1"/>
  <c r="C33" i="12" s="1"/>
  <c r="H31" i="3"/>
  <c r="J31" i="3" s="1"/>
  <c r="C30" i="9" s="1"/>
  <c r="D30" i="9" s="1"/>
  <c r="AB30" i="9" s="1"/>
  <c r="G32" i="12" s="1"/>
  <c r="H14" i="3"/>
  <c r="J14" i="3" s="1"/>
  <c r="C13" i="9" s="1"/>
  <c r="D13" i="9" s="1"/>
  <c r="E13" i="9" s="1"/>
  <c r="D15" i="12" s="1"/>
  <c r="H35" i="3"/>
  <c r="J35" i="3" s="1"/>
  <c r="C34" i="9" s="1"/>
  <c r="D34" i="9" s="1"/>
  <c r="C36" i="12" s="1"/>
  <c r="H17" i="3"/>
  <c r="J17" i="3" s="1"/>
  <c r="C16" i="9" s="1"/>
  <c r="D16" i="9" s="1"/>
  <c r="AB16" i="9" s="1"/>
  <c r="G18" i="12" s="1"/>
  <c r="H19" i="3"/>
  <c r="J19" i="3" s="1"/>
  <c r="C18" i="9" s="1"/>
  <c r="D18" i="9" s="1"/>
  <c r="F18" i="9" s="1"/>
  <c r="H23" i="3"/>
  <c r="J23" i="3" s="1"/>
  <c r="C22" i="9" s="1"/>
  <c r="D22" i="9" s="1"/>
  <c r="F22" i="9" s="1"/>
  <c r="E24" i="12" s="1"/>
  <c r="E47" i="8"/>
  <c r="C43" i="3" s="1"/>
  <c r="H27" i="3"/>
  <c r="J27" i="3" s="1"/>
  <c r="C26" i="9" s="1"/>
  <c r="D26" i="9" s="1"/>
  <c r="C28" i="12" s="1"/>
  <c r="H15" i="3"/>
  <c r="J15" i="3" s="1"/>
  <c r="C14" i="9" s="1"/>
  <c r="D14" i="9" s="1"/>
  <c r="E14" i="9" s="1"/>
  <c r="D16" i="12" s="1"/>
  <c r="H7" i="3"/>
  <c r="J7" i="3" s="1"/>
  <c r="C6" i="9" s="1"/>
  <c r="D6" i="9" s="1"/>
  <c r="X6" i="9" s="1"/>
  <c r="F8" i="12" s="1"/>
  <c r="H40" i="3"/>
  <c r="J40" i="3" s="1"/>
  <c r="C39" i="9" s="1"/>
  <c r="D39" i="9" s="1"/>
  <c r="AB39" i="9" s="1"/>
  <c r="G41" i="12" s="1"/>
  <c r="H39" i="3"/>
  <c r="J39" i="3" s="1"/>
  <c r="C38" i="9" s="1"/>
  <c r="D38" i="9" s="1"/>
  <c r="E38" i="9" s="1"/>
  <c r="D40" i="12" s="1"/>
  <c r="P52" i="29"/>
  <c r="C6" i="3"/>
  <c r="P54" i="29"/>
  <c r="X28" i="9"/>
  <c r="F30" i="12" s="1"/>
  <c r="E21" i="9"/>
  <c r="D23" i="12" s="1"/>
  <c r="F36" i="9"/>
  <c r="E38" i="12" s="1"/>
  <c r="X36" i="9"/>
  <c r="F38" i="12" s="1"/>
  <c r="AB28" i="9"/>
  <c r="G30" i="12" s="1"/>
  <c r="E28" i="9"/>
  <c r="D30" i="12" s="1"/>
  <c r="C30" i="12"/>
  <c r="X40" i="9"/>
  <c r="F42" i="12" s="1"/>
  <c r="AB9" i="9"/>
  <c r="G11" i="12" s="1"/>
  <c r="C11" i="12"/>
  <c r="F45" i="9"/>
  <c r="E47" i="12" s="1"/>
  <c r="AB40" i="9"/>
  <c r="G42" i="12" s="1"/>
  <c r="F40" i="9"/>
  <c r="E42" i="12" s="1"/>
  <c r="E40" i="9"/>
  <c r="D42" i="12" s="1"/>
  <c r="AB19" i="9"/>
  <c r="G21" i="12" s="1"/>
  <c r="C21" i="12"/>
  <c r="E20" i="9"/>
  <c r="D22" i="12" s="1"/>
  <c r="AB27" i="9"/>
  <c r="G29" i="12" s="1"/>
  <c r="AB36" i="9"/>
  <c r="G38" i="12" s="1"/>
  <c r="F20" i="9"/>
  <c r="E22" i="12" s="1"/>
  <c r="E45" i="9"/>
  <c r="D47" i="12" s="1"/>
  <c r="H8" i="3"/>
  <c r="J8" i="3" s="1"/>
  <c r="C7" i="9" s="1"/>
  <c r="D7" i="9" s="1"/>
  <c r="F7" i="9" s="1"/>
  <c r="F8" i="9"/>
  <c r="E10" i="12" s="1"/>
  <c r="AB8" i="9"/>
  <c r="G10" i="12" s="1"/>
  <c r="AB12" i="9"/>
  <c r="G14" i="12" s="1"/>
  <c r="E25" i="9"/>
  <c r="D27" i="12" s="1"/>
  <c r="H36" i="3"/>
  <c r="J36" i="3" s="1"/>
  <c r="C35" i="9" s="1"/>
  <c r="D35" i="9" s="1"/>
  <c r="F35" i="9" s="1"/>
  <c r="E37" i="12" s="1"/>
  <c r="F19" i="9"/>
  <c r="E21" i="12" s="1"/>
  <c r="E36" i="9"/>
  <c r="D38" i="12" s="1"/>
  <c r="AB21" i="9"/>
  <c r="G23" i="12" s="1"/>
  <c r="C38" i="12"/>
  <c r="C23" i="12"/>
  <c r="F37" i="9"/>
  <c r="E39" i="12" s="1"/>
  <c r="F21" i="9"/>
  <c r="E23" i="12" s="1"/>
  <c r="X25" i="9"/>
  <c r="F27" i="12" s="1"/>
  <c r="E9" i="9"/>
  <c r="D11" i="12" s="1"/>
  <c r="E23" i="9"/>
  <c r="D25" i="12" s="1"/>
  <c r="X23" i="9"/>
  <c r="F25" i="12" s="1"/>
  <c r="AB23" i="9"/>
  <c r="G25" i="12" s="1"/>
  <c r="C25" i="12"/>
  <c r="AB45" i="9"/>
  <c r="G47" i="12" s="1"/>
  <c r="E8" i="9"/>
  <c r="D10" i="12" s="1"/>
  <c r="E24" i="9"/>
  <c r="D26" i="12" s="1"/>
  <c r="C26" i="12"/>
  <c r="AB24" i="9"/>
  <c r="G26" i="12" s="1"/>
  <c r="F27" i="9"/>
  <c r="E29" i="12" s="1"/>
  <c r="X37" i="9"/>
  <c r="F39" i="12" s="1"/>
  <c r="F25" i="9"/>
  <c r="E27" i="12" s="1"/>
  <c r="X45" i="9"/>
  <c r="F47" i="12" s="1"/>
  <c r="X19" i="9"/>
  <c r="F21" i="12" s="1"/>
  <c r="C10" i="12"/>
  <c r="AB37" i="9"/>
  <c r="G39" i="12" s="1"/>
  <c r="X9" i="9"/>
  <c r="F11" i="12" s="1"/>
  <c r="E27" i="9"/>
  <c r="D29" i="12" s="1"/>
  <c r="F23" i="9"/>
  <c r="E25" i="12" s="1"/>
  <c r="F12" i="9"/>
  <c r="E14" i="12" s="1"/>
  <c r="E12" i="9"/>
  <c r="D14" i="12" s="1"/>
  <c r="C14" i="12"/>
  <c r="E19" i="9"/>
  <c r="D21" i="12" s="1"/>
  <c r="E37" i="9"/>
  <c r="D39" i="12" s="1"/>
  <c r="C27" i="12"/>
  <c r="X8" i="9"/>
  <c r="F10" i="12" s="1"/>
  <c r="X27" i="9"/>
  <c r="F29" i="12" s="1"/>
  <c r="F24" i="9"/>
  <c r="E26" i="12" s="1"/>
  <c r="F9" i="9"/>
  <c r="E11" i="12" s="1"/>
  <c r="AB20" i="9"/>
  <c r="G22" i="12" s="1"/>
  <c r="C22" i="12"/>
  <c r="F14" i="12"/>
  <c r="F22" i="12"/>
  <c r="D17" i="9"/>
  <c r="C35" i="12"/>
  <c r="F33" i="9"/>
  <c r="E33" i="9"/>
  <c r="X33" i="9"/>
  <c r="AB33" i="9"/>
  <c r="C13" i="12"/>
  <c r="AB11" i="9"/>
  <c r="F11" i="9"/>
  <c r="E11" i="9"/>
  <c r="X11" i="9"/>
  <c r="AB15" i="9"/>
  <c r="E15" i="9"/>
  <c r="F15" i="9"/>
  <c r="C17" i="12"/>
  <c r="X15" i="9"/>
  <c r="F26" i="12"/>
  <c r="C46" i="12"/>
  <c r="E44" i="9"/>
  <c r="X44" i="9"/>
  <c r="F44" i="9"/>
  <c r="AB44" i="9"/>
  <c r="G42" i="3" l="1"/>
  <c r="F42" i="3"/>
  <c r="C12" i="12"/>
  <c r="F10" i="9"/>
  <c r="E12" i="12" s="1"/>
  <c r="F31" i="9"/>
  <c r="E33" i="12" s="1"/>
  <c r="AB13" i="9"/>
  <c r="G15" i="12" s="1"/>
  <c r="F13" i="9"/>
  <c r="E15" i="12" s="1"/>
  <c r="F16" i="9"/>
  <c r="E18" i="12" s="1"/>
  <c r="C18" i="12"/>
  <c r="C15" i="12"/>
  <c r="X38" i="9"/>
  <c r="F40" i="12" s="1"/>
  <c r="E31" i="9"/>
  <c r="D33" i="12" s="1"/>
  <c r="X31" i="9"/>
  <c r="F33" i="12" s="1"/>
  <c r="E30" i="9"/>
  <c r="D32" i="12" s="1"/>
  <c r="AB31" i="9"/>
  <c r="G33" i="12" s="1"/>
  <c r="C32" i="12"/>
  <c r="E10" i="9"/>
  <c r="D12" i="12" s="1"/>
  <c r="E34" i="9"/>
  <c r="D36" i="12" s="1"/>
  <c r="E18" i="9"/>
  <c r="D20" i="12" s="1"/>
  <c r="AB34" i="9"/>
  <c r="G36" i="12" s="1"/>
  <c r="X10" i="9"/>
  <c r="F12" i="12" s="1"/>
  <c r="X30" i="9"/>
  <c r="F32" i="12" s="1"/>
  <c r="F30" i="9"/>
  <c r="E32" i="12" s="1"/>
  <c r="AB26" i="9"/>
  <c r="G28" i="12" s="1"/>
  <c r="AB18" i="9"/>
  <c r="G20" i="12" s="1"/>
  <c r="C20" i="12"/>
  <c r="AB14" i="9"/>
  <c r="G16" i="12" s="1"/>
  <c r="X14" i="9"/>
  <c r="F16" i="12" s="1"/>
  <c r="X13" i="9"/>
  <c r="F15" i="12" s="1"/>
  <c r="F26" i="9"/>
  <c r="E28" i="12" s="1"/>
  <c r="X26" i="9"/>
  <c r="F28" i="12" s="1"/>
  <c r="X18" i="9"/>
  <c r="F20" i="12" s="1"/>
  <c r="X34" i="9"/>
  <c r="F36" i="12" s="1"/>
  <c r="F34" i="9"/>
  <c r="E36" i="12" s="1"/>
  <c r="E26" i="9"/>
  <c r="D28" i="12" s="1"/>
  <c r="F43" i="3"/>
  <c r="G43" i="3"/>
  <c r="E16" i="9"/>
  <c r="D18" i="12" s="1"/>
  <c r="X16" i="9"/>
  <c r="F18" i="12" s="1"/>
  <c r="F6" i="9"/>
  <c r="E8" i="12" s="1"/>
  <c r="E6" i="9"/>
  <c r="D8" i="12" s="1"/>
  <c r="AB6" i="9"/>
  <c r="G8" i="12" s="1"/>
  <c r="C16" i="12"/>
  <c r="F14" i="9"/>
  <c r="E16" i="12" s="1"/>
  <c r="E39" i="9"/>
  <c r="D41" i="12" s="1"/>
  <c r="C41" i="12"/>
  <c r="X39" i="9"/>
  <c r="F41" i="12" s="1"/>
  <c r="F39" i="9"/>
  <c r="E41" i="12" s="1"/>
  <c r="C8" i="12"/>
  <c r="AB38" i="9"/>
  <c r="G40" i="12" s="1"/>
  <c r="F38" i="9"/>
  <c r="E40" i="12" s="1"/>
  <c r="C40" i="12"/>
  <c r="F6" i="3"/>
  <c r="G6" i="3"/>
  <c r="X35" i="9"/>
  <c r="F37" i="12" s="1"/>
  <c r="C9" i="12"/>
  <c r="E7" i="9"/>
  <c r="D9" i="12" s="1"/>
  <c r="X7" i="9"/>
  <c r="F9" i="12" s="1"/>
  <c r="C37" i="12"/>
  <c r="AB7" i="9"/>
  <c r="G9" i="12" s="1"/>
  <c r="AB35" i="9"/>
  <c r="G37" i="12" s="1"/>
  <c r="E35" i="9"/>
  <c r="D37" i="12" s="1"/>
  <c r="AB22" i="9"/>
  <c r="G24" i="12" s="1"/>
  <c r="E22" i="9"/>
  <c r="D24" i="12" s="1"/>
  <c r="C24" i="12"/>
  <c r="X22" i="9"/>
  <c r="F24" i="12" s="1"/>
  <c r="E46" i="12"/>
  <c r="D17" i="12"/>
  <c r="G35" i="12"/>
  <c r="F46" i="12"/>
  <c r="F17" i="12"/>
  <c r="G17" i="12"/>
  <c r="G13" i="12"/>
  <c r="F35" i="12"/>
  <c r="D46" i="12"/>
  <c r="E9" i="12"/>
  <c r="F13" i="12"/>
  <c r="D35" i="12"/>
  <c r="AB17" i="9"/>
  <c r="E17" i="9"/>
  <c r="C19" i="12"/>
  <c r="F17" i="9"/>
  <c r="X17" i="9"/>
  <c r="E13" i="12"/>
  <c r="G46" i="12"/>
  <c r="E17" i="12"/>
  <c r="D13" i="12"/>
  <c r="E35" i="12"/>
  <c r="E20" i="12"/>
  <c r="H42" i="3" l="1"/>
  <c r="J42" i="3" s="1"/>
  <c r="C41" i="9" s="1"/>
  <c r="D41" i="9" s="1"/>
  <c r="E41" i="9" s="1"/>
  <c r="D43" i="12" s="1"/>
  <c r="H43" i="3"/>
  <c r="J43" i="3" s="1"/>
  <c r="C42" i="9" s="1"/>
  <c r="D42" i="9" s="1"/>
  <c r="AB42" i="9" s="1"/>
  <c r="G44" i="12" s="1"/>
  <c r="H6" i="3"/>
  <c r="D19" i="12"/>
  <c r="F19" i="12"/>
  <c r="G19" i="12"/>
  <c r="E19" i="12"/>
  <c r="AB41" i="9" l="1"/>
  <c r="G43" i="12" s="1"/>
  <c r="X41" i="9"/>
  <c r="F43" i="12" s="1"/>
  <c r="F41" i="9"/>
  <c r="E43" i="12" s="1"/>
  <c r="C43" i="12"/>
  <c r="C44" i="12"/>
  <c r="F42" i="9"/>
  <c r="E44" i="12" s="1"/>
  <c r="X42" i="9"/>
  <c r="F44" i="12" s="1"/>
  <c r="E42" i="9"/>
  <c r="D44" i="12" s="1"/>
  <c r="J6" i="3"/>
  <c r="C5" i="9" l="1"/>
  <c r="D5" i="9" l="1"/>
  <c r="E5" i="9" l="1"/>
  <c r="F5" i="9"/>
  <c r="AB5" i="9"/>
  <c r="C7" i="12"/>
  <c r="X5" i="9"/>
  <c r="G7" i="12" l="1"/>
  <c r="E7" i="12"/>
  <c r="F7" i="12"/>
  <c r="D7" i="12"/>
  <c r="I55" i="29" l="1"/>
  <c r="N49" i="29"/>
  <c r="I56" i="29"/>
  <c r="N56" i="29" l="1"/>
  <c r="O49" i="29" s="1"/>
  <c r="N55" i="29"/>
  <c r="E37" i="8"/>
  <c r="P49" i="29" l="1"/>
  <c r="AC49" i="29" s="1"/>
  <c r="AI43" i="29" s="1"/>
  <c r="G48" i="8" s="1"/>
  <c r="C33" i="3"/>
  <c r="AI46" i="29" l="1"/>
  <c r="F33" i="3"/>
  <c r="P55" i="29"/>
  <c r="P56" i="29"/>
  <c r="E48" i="8" l="1"/>
  <c r="G51" i="8"/>
  <c r="H33" i="3"/>
  <c r="C44" i="3" l="1"/>
  <c r="E51" i="8"/>
  <c r="G44" i="3" l="1"/>
  <c r="G47" i="3" s="1"/>
  <c r="I33" i="3" s="1"/>
  <c r="J33" i="3" s="1"/>
  <c r="C32" i="9" s="1"/>
  <c r="D32" i="9" s="1"/>
  <c r="E32" i="9" s="1"/>
  <c r="F44" i="3"/>
  <c r="C47" i="3"/>
  <c r="C34" i="12" l="1"/>
  <c r="X32" i="9"/>
  <c r="F34" i="12" s="1"/>
  <c r="AB32" i="9"/>
  <c r="G34" i="12" s="1"/>
  <c r="H44" i="3"/>
  <c r="F47" i="3"/>
  <c r="I30" i="3" s="1"/>
  <c r="F32" i="9"/>
  <c r="E34" i="12" s="1"/>
  <c r="D34" i="12"/>
  <c r="J44" i="3" l="1"/>
  <c r="C43" i="9" s="1"/>
  <c r="D43" i="9" s="1"/>
  <c r="H47" i="3"/>
  <c r="J30" i="3"/>
  <c r="I47" i="3"/>
  <c r="X43" i="9" l="1"/>
  <c r="F45" i="12" s="1"/>
  <c r="E43" i="9"/>
  <c r="D45" i="12" s="1"/>
  <c r="AB43" i="9"/>
  <c r="G45" i="12" s="1"/>
  <c r="C45" i="12"/>
  <c r="F43" i="9"/>
  <c r="E45" i="12" s="1"/>
  <c r="C29" i="9"/>
  <c r="J47" i="3"/>
  <c r="C46" i="9" l="1"/>
  <c r="D29" i="9"/>
  <c r="X29" i="9" l="1"/>
  <c r="AB29" i="9"/>
  <c r="E29" i="9"/>
  <c r="D46" i="9"/>
  <c r="F29" i="9"/>
  <c r="C31" i="12"/>
  <c r="C48" i="12" s="1"/>
  <c r="D20" i="11" s="1"/>
  <c r="C59" i="7" a="1"/>
  <c r="D10" i="11"/>
  <c r="G6" i="13"/>
  <c r="E31" i="12" l="1"/>
  <c r="E48" i="12" s="1"/>
  <c r="F20" i="11" s="1"/>
  <c r="F46" i="9"/>
  <c r="K16" i="13" s="1"/>
  <c r="F31" i="12"/>
  <c r="F48" i="12" s="1"/>
  <c r="G20" i="11" s="1"/>
  <c r="X46" i="9"/>
  <c r="O10" i="13" s="1"/>
  <c r="D11" i="11"/>
  <c r="G11" i="13"/>
  <c r="G31" i="12"/>
  <c r="G48" i="12" s="1"/>
  <c r="H20" i="11" s="1"/>
  <c r="AB46" i="9"/>
  <c r="O11" i="13" s="1"/>
  <c r="AF59" i="7"/>
  <c r="E59" i="7"/>
  <c r="AC59" i="7"/>
  <c r="N59" i="7"/>
  <c r="AI59" i="7"/>
  <c r="L59" i="7"/>
  <c r="I59" i="7"/>
  <c r="J59" i="7"/>
  <c r="C59" i="7"/>
  <c r="D59" i="7"/>
  <c r="AA59" i="7"/>
  <c r="Y59" i="7"/>
  <c r="V59" i="7"/>
  <c r="AG59" i="7"/>
  <c r="M59" i="7"/>
  <c r="AP59" i="7"/>
  <c r="Q59" i="7"/>
  <c r="AN59" i="7"/>
  <c r="AQ59" i="7"/>
  <c r="AJ59" i="7"/>
  <c r="AB59" i="7"/>
  <c r="G59" i="7"/>
  <c r="AK59" i="7"/>
  <c r="AE59" i="7"/>
  <c r="K59" i="7"/>
  <c r="AO59" i="7"/>
  <c r="AL59" i="7"/>
  <c r="W59" i="7"/>
  <c r="S59" i="7"/>
  <c r="AH59" i="7"/>
  <c r="F59" i="7"/>
  <c r="AM59" i="7"/>
  <c r="T59" i="7"/>
  <c r="X59" i="7"/>
  <c r="P59" i="7"/>
  <c r="O59" i="7"/>
  <c r="H59" i="7"/>
  <c r="R59" i="7"/>
  <c r="U59" i="7"/>
  <c r="Z59" i="7"/>
  <c r="AD59" i="7"/>
  <c r="E46" i="9"/>
  <c r="K15" i="13" s="1"/>
  <c r="D31" i="12"/>
  <c r="D48" i="12" s="1"/>
  <c r="E20" i="11" s="1"/>
  <c r="R88" i="7" l="1"/>
  <c r="R83" i="7"/>
  <c r="R85" i="7"/>
  <c r="R105" i="7"/>
  <c r="R69" i="7"/>
  <c r="R62" i="7"/>
  <c r="R73" i="7"/>
  <c r="R104" i="7"/>
  <c r="R86" i="7"/>
  <c r="R64" i="7"/>
  <c r="R61" i="7"/>
  <c r="R106" i="7"/>
  <c r="R101" i="7"/>
  <c r="R66" i="7"/>
  <c r="R108" i="7"/>
  <c r="R109" i="7"/>
  <c r="R75" i="7"/>
  <c r="R107" i="7"/>
  <c r="R65" i="7"/>
  <c r="R103" i="7"/>
  <c r="R94" i="7"/>
  <c r="R93" i="7"/>
  <c r="R99" i="7"/>
  <c r="R81" i="7"/>
  <c r="R90" i="7"/>
  <c r="R82" i="7"/>
  <c r="R95" i="7"/>
  <c r="R92" i="7"/>
  <c r="R77" i="7"/>
  <c r="R60" i="7"/>
  <c r="R70" i="7"/>
  <c r="R87" i="7"/>
  <c r="R76" i="7"/>
  <c r="R89" i="7"/>
  <c r="R97" i="7"/>
  <c r="R91" i="7"/>
  <c r="R102" i="7"/>
  <c r="R78" i="7"/>
  <c r="R68" i="7"/>
  <c r="R71" i="7"/>
  <c r="R80" i="7"/>
  <c r="R100" i="7"/>
  <c r="R84" i="7"/>
  <c r="R98" i="7"/>
  <c r="R74" i="7"/>
  <c r="R96" i="7"/>
  <c r="R72" i="7"/>
  <c r="R79" i="7"/>
  <c r="R63" i="7"/>
  <c r="R67" i="7"/>
  <c r="X63" i="7"/>
  <c r="X83" i="7"/>
  <c r="X97" i="7"/>
  <c r="X102" i="7"/>
  <c r="X93" i="7"/>
  <c r="X78" i="7"/>
  <c r="X65" i="7"/>
  <c r="X101" i="7"/>
  <c r="X74" i="7"/>
  <c r="X92" i="7"/>
  <c r="X85" i="7"/>
  <c r="X106" i="7"/>
  <c r="X68" i="7"/>
  <c r="X62" i="7"/>
  <c r="X108" i="7"/>
  <c r="X107" i="7"/>
  <c r="X84" i="7"/>
  <c r="X80" i="7"/>
  <c r="X60" i="7"/>
  <c r="X98" i="7"/>
  <c r="X64" i="7"/>
  <c r="X88" i="7"/>
  <c r="X105" i="7"/>
  <c r="X76" i="7"/>
  <c r="X72" i="7"/>
  <c r="X90" i="7"/>
  <c r="X75" i="7"/>
  <c r="X61" i="7"/>
  <c r="X69" i="7"/>
  <c r="X66" i="7"/>
  <c r="X86" i="7"/>
  <c r="X109" i="7"/>
  <c r="X82" i="7"/>
  <c r="X87" i="7"/>
  <c r="X89" i="7"/>
  <c r="X71" i="7"/>
  <c r="X100" i="7"/>
  <c r="X79" i="7"/>
  <c r="X70" i="7"/>
  <c r="X103" i="7"/>
  <c r="X96" i="7"/>
  <c r="X77" i="7"/>
  <c r="X91" i="7"/>
  <c r="X104" i="7"/>
  <c r="X95" i="7"/>
  <c r="X99" i="7"/>
  <c r="X81" i="7"/>
  <c r="X94" i="7"/>
  <c r="X73" i="7"/>
  <c r="X67" i="7"/>
  <c r="AH67" i="7"/>
  <c r="AH91" i="7"/>
  <c r="AH70" i="7"/>
  <c r="AH69" i="7"/>
  <c r="AH95" i="7"/>
  <c r="AH68" i="7"/>
  <c r="AH77" i="7"/>
  <c r="AH61" i="7"/>
  <c r="AH92" i="7"/>
  <c r="AH78" i="7"/>
  <c r="AH90" i="7"/>
  <c r="AH97" i="7"/>
  <c r="AH86" i="7"/>
  <c r="AH89" i="7"/>
  <c r="AH72" i="7"/>
  <c r="AH81" i="7"/>
  <c r="AH79" i="7"/>
  <c r="AH71" i="7"/>
  <c r="AH82" i="7"/>
  <c r="AH96" i="7"/>
  <c r="AH99" i="7"/>
  <c r="AH106" i="7"/>
  <c r="AH101" i="7"/>
  <c r="AH76" i="7"/>
  <c r="AH84" i="7"/>
  <c r="AH94" i="7"/>
  <c r="AH85" i="7"/>
  <c r="AH80" i="7"/>
  <c r="AH64" i="7"/>
  <c r="AH60" i="7"/>
  <c r="AH104" i="7"/>
  <c r="AH107" i="7"/>
  <c r="AH102" i="7"/>
  <c r="AH88" i="7"/>
  <c r="AH83" i="7"/>
  <c r="AH74" i="7"/>
  <c r="AH87" i="7"/>
  <c r="AH108" i="7"/>
  <c r="AH105" i="7"/>
  <c r="AH109" i="7"/>
  <c r="AH75" i="7"/>
  <c r="AH63" i="7"/>
  <c r="AH73" i="7"/>
  <c r="AH62" i="7"/>
  <c r="AH100" i="7"/>
  <c r="AH93" i="7"/>
  <c r="AH98" i="7"/>
  <c r="AH103" i="7"/>
  <c r="AH65" i="7"/>
  <c r="AH66" i="7"/>
  <c r="AO71" i="7"/>
  <c r="AO92" i="7"/>
  <c r="AO66" i="7"/>
  <c r="AO96" i="7"/>
  <c r="AO109" i="7"/>
  <c r="AO94" i="7"/>
  <c r="AO101" i="7"/>
  <c r="AO97" i="7"/>
  <c r="AO62" i="7"/>
  <c r="AO102" i="7"/>
  <c r="AO68" i="7"/>
  <c r="AO85" i="7"/>
  <c r="AO105" i="7"/>
  <c r="AO100" i="7"/>
  <c r="AO63" i="7"/>
  <c r="AO81" i="7"/>
  <c r="AO107" i="7"/>
  <c r="AO104" i="7"/>
  <c r="AO76" i="7"/>
  <c r="AO60" i="7"/>
  <c r="AO69" i="7"/>
  <c r="AO73" i="7"/>
  <c r="AO75" i="7"/>
  <c r="AO64" i="7"/>
  <c r="AO74" i="7"/>
  <c r="AO95" i="7"/>
  <c r="AO88" i="7"/>
  <c r="AO103" i="7"/>
  <c r="AO93" i="7"/>
  <c r="AO83" i="7"/>
  <c r="AO106" i="7"/>
  <c r="AO77" i="7"/>
  <c r="AO99" i="7"/>
  <c r="AO61" i="7"/>
  <c r="AO79" i="7"/>
  <c r="AO84" i="7"/>
  <c r="AO78" i="7"/>
  <c r="AO108" i="7"/>
  <c r="AO86" i="7"/>
  <c r="AO72" i="7"/>
  <c r="AO90" i="7"/>
  <c r="AO98" i="7"/>
  <c r="AO91" i="7"/>
  <c r="AO70" i="7"/>
  <c r="AO80" i="7"/>
  <c r="AO89" i="7"/>
  <c r="AO67" i="7"/>
  <c r="AO82" i="7"/>
  <c r="AO87" i="7"/>
  <c r="AO65" i="7"/>
  <c r="G65" i="7"/>
  <c r="G60" i="7"/>
  <c r="G69" i="7"/>
  <c r="G101" i="7"/>
  <c r="G97" i="7"/>
  <c r="G94" i="7"/>
  <c r="G79" i="7"/>
  <c r="G70" i="7"/>
  <c r="G82" i="7"/>
  <c r="G85" i="7"/>
  <c r="G103" i="7"/>
  <c r="G68" i="7"/>
  <c r="G100" i="7"/>
  <c r="G62" i="7"/>
  <c r="G109" i="7"/>
  <c r="G102" i="7"/>
  <c r="G61" i="7"/>
  <c r="G99" i="7"/>
  <c r="G78" i="7"/>
  <c r="G72" i="7"/>
  <c r="G87" i="7"/>
  <c r="G81" i="7"/>
  <c r="G66" i="7"/>
  <c r="G84" i="7"/>
  <c r="G67" i="7"/>
  <c r="G104" i="7"/>
  <c r="G75" i="7"/>
  <c r="G90" i="7"/>
  <c r="G63" i="7"/>
  <c r="G77" i="7"/>
  <c r="G80" i="7"/>
  <c r="G91" i="7"/>
  <c r="G106" i="7"/>
  <c r="G86" i="7"/>
  <c r="G105" i="7"/>
  <c r="G71" i="7"/>
  <c r="G76" i="7"/>
  <c r="G74" i="7"/>
  <c r="G73" i="7"/>
  <c r="G96" i="7"/>
  <c r="G89" i="7"/>
  <c r="G108" i="7"/>
  <c r="G64" i="7"/>
  <c r="G107" i="7"/>
  <c r="G88" i="7"/>
  <c r="G92" i="7"/>
  <c r="G83" i="7"/>
  <c r="G98" i="7"/>
  <c r="G93" i="7"/>
  <c r="G95" i="7"/>
  <c r="AN71" i="7"/>
  <c r="AN78" i="7"/>
  <c r="AN89" i="7"/>
  <c r="AN65" i="7"/>
  <c r="AN97" i="7"/>
  <c r="AN72" i="7"/>
  <c r="AN81" i="7"/>
  <c r="AN109" i="7"/>
  <c r="AN85" i="7"/>
  <c r="AN108" i="7"/>
  <c r="AN77" i="7"/>
  <c r="AN64" i="7"/>
  <c r="AN87" i="7"/>
  <c r="AN95" i="7"/>
  <c r="AN106" i="7"/>
  <c r="AN90" i="7"/>
  <c r="AN92" i="7"/>
  <c r="AN82" i="7"/>
  <c r="AN102" i="7"/>
  <c r="AN84" i="7"/>
  <c r="AN79" i="7"/>
  <c r="AN91" i="7"/>
  <c r="AN105" i="7"/>
  <c r="AN88" i="7"/>
  <c r="AN70" i="7"/>
  <c r="AN74" i="7"/>
  <c r="AN69" i="7"/>
  <c r="AN62" i="7"/>
  <c r="AN61" i="7"/>
  <c r="AN99" i="7"/>
  <c r="AN103" i="7"/>
  <c r="AN63" i="7"/>
  <c r="AN68" i="7"/>
  <c r="AN98" i="7"/>
  <c r="AN67" i="7"/>
  <c r="AN94" i="7"/>
  <c r="AN101" i="7"/>
  <c r="AN76" i="7"/>
  <c r="AN75" i="7"/>
  <c r="AN104" i="7"/>
  <c r="AN80" i="7"/>
  <c r="AN86" i="7"/>
  <c r="AN66" i="7"/>
  <c r="AN107" i="7"/>
  <c r="AN96" i="7"/>
  <c r="AN83" i="7"/>
  <c r="AN73" i="7"/>
  <c r="AN93" i="7"/>
  <c r="AN100" i="7"/>
  <c r="AN60" i="7"/>
  <c r="AG85" i="7"/>
  <c r="AG74" i="7"/>
  <c r="AG96" i="7"/>
  <c r="AG60" i="7"/>
  <c r="AG108" i="7"/>
  <c r="AG80" i="7"/>
  <c r="AG61" i="7"/>
  <c r="AG63" i="7"/>
  <c r="AG100" i="7"/>
  <c r="AG102" i="7"/>
  <c r="AG65" i="7"/>
  <c r="AG72" i="7"/>
  <c r="AG87" i="7"/>
  <c r="AG91" i="7"/>
  <c r="AG79" i="7"/>
  <c r="AG99" i="7"/>
  <c r="AG81" i="7"/>
  <c r="AG64" i="7"/>
  <c r="AG106" i="7"/>
  <c r="AG93" i="7"/>
  <c r="AG78" i="7"/>
  <c r="AG98" i="7"/>
  <c r="AG95" i="7"/>
  <c r="AG71" i="7"/>
  <c r="AG92" i="7"/>
  <c r="AG69" i="7"/>
  <c r="AG86" i="7"/>
  <c r="AG66" i="7"/>
  <c r="AG84" i="7"/>
  <c r="AG105" i="7"/>
  <c r="AG97" i="7"/>
  <c r="AG82" i="7"/>
  <c r="AG89" i="7"/>
  <c r="AG70" i="7"/>
  <c r="AG88" i="7"/>
  <c r="AG103" i="7"/>
  <c r="AG75" i="7"/>
  <c r="AG109" i="7"/>
  <c r="AG90" i="7"/>
  <c r="AG73" i="7"/>
  <c r="AG76" i="7"/>
  <c r="AG94" i="7"/>
  <c r="AG77" i="7"/>
  <c r="AG83" i="7"/>
  <c r="AG67" i="7"/>
  <c r="AG104" i="7"/>
  <c r="AG107" i="7"/>
  <c r="AG68" i="7"/>
  <c r="AG101" i="7"/>
  <c r="AG62" i="7"/>
  <c r="D101" i="7"/>
  <c r="D74" i="7"/>
  <c r="D105" i="7"/>
  <c r="D65" i="7"/>
  <c r="D94" i="7"/>
  <c r="D80" i="7"/>
  <c r="D73" i="7"/>
  <c r="D100" i="7"/>
  <c r="D109" i="7"/>
  <c r="D72" i="7"/>
  <c r="D85" i="7"/>
  <c r="D60" i="7"/>
  <c r="D88" i="7"/>
  <c r="D99" i="7"/>
  <c r="D92" i="7"/>
  <c r="D106" i="7"/>
  <c r="D63" i="7"/>
  <c r="D90" i="7"/>
  <c r="D102" i="7"/>
  <c r="D83" i="7"/>
  <c r="D66" i="7"/>
  <c r="D79" i="7"/>
  <c r="D98" i="7"/>
  <c r="D77" i="7"/>
  <c r="D78" i="7"/>
  <c r="D104" i="7"/>
  <c r="D108" i="7"/>
  <c r="D87" i="7"/>
  <c r="D89" i="7"/>
  <c r="D84" i="7"/>
  <c r="D103" i="7"/>
  <c r="D96" i="7"/>
  <c r="D97" i="7"/>
  <c r="D61" i="7"/>
  <c r="D82" i="7"/>
  <c r="D95" i="7"/>
  <c r="D75" i="7"/>
  <c r="D76" i="7"/>
  <c r="D81" i="7"/>
  <c r="D91" i="7"/>
  <c r="D68" i="7"/>
  <c r="D70" i="7"/>
  <c r="D93" i="7"/>
  <c r="D67" i="7"/>
  <c r="D69" i="7"/>
  <c r="D86" i="7"/>
  <c r="D64" i="7"/>
  <c r="D62" i="7"/>
  <c r="D107" i="7"/>
  <c r="D71" i="7"/>
  <c r="L98" i="7"/>
  <c r="L66" i="7"/>
  <c r="L76" i="7"/>
  <c r="L61" i="7"/>
  <c r="L70" i="7"/>
  <c r="L91" i="7"/>
  <c r="L67" i="7"/>
  <c r="L73" i="7"/>
  <c r="L75" i="7"/>
  <c r="L85" i="7"/>
  <c r="L93" i="7"/>
  <c r="L92" i="7"/>
  <c r="L60" i="7"/>
  <c r="L72" i="7"/>
  <c r="L106" i="7"/>
  <c r="L95" i="7"/>
  <c r="L99" i="7"/>
  <c r="L68" i="7"/>
  <c r="L104" i="7"/>
  <c r="L69" i="7"/>
  <c r="L65" i="7"/>
  <c r="L87" i="7"/>
  <c r="L108" i="7"/>
  <c r="L78" i="7"/>
  <c r="L105" i="7"/>
  <c r="L63" i="7"/>
  <c r="L84" i="7"/>
  <c r="L77" i="7"/>
  <c r="L79" i="7"/>
  <c r="L71" i="7"/>
  <c r="L102" i="7"/>
  <c r="L82" i="7"/>
  <c r="L100" i="7"/>
  <c r="L88" i="7"/>
  <c r="L80" i="7"/>
  <c r="L89" i="7"/>
  <c r="L86" i="7"/>
  <c r="L109" i="7"/>
  <c r="L107" i="7"/>
  <c r="L83" i="7"/>
  <c r="L96" i="7"/>
  <c r="L64" i="7"/>
  <c r="L62" i="7"/>
  <c r="L90" i="7"/>
  <c r="L97" i="7"/>
  <c r="L74" i="7"/>
  <c r="L101" i="7"/>
  <c r="L94" i="7"/>
  <c r="L103" i="7"/>
  <c r="L81" i="7"/>
  <c r="E101" i="7"/>
  <c r="E90" i="7"/>
  <c r="E106" i="7"/>
  <c r="E76" i="7"/>
  <c r="E107" i="7"/>
  <c r="E68" i="7"/>
  <c r="E93" i="7"/>
  <c r="E100" i="7"/>
  <c r="E69" i="7"/>
  <c r="E67" i="7"/>
  <c r="E77" i="7"/>
  <c r="E61" i="7"/>
  <c r="E66" i="7"/>
  <c r="E83" i="7"/>
  <c r="E102" i="7"/>
  <c r="E95" i="7"/>
  <c r="E109" i="7"/>
  <c r="E84" i="7"/>
  <c r="E85" i="7"/>
  <c r="E70" i="7"/>
  <c r="E91" i="7"/>
  <c r="E104" i="7"/>
  <c r="E79" i="7"/>
  <c r="E105" i="7"/>
  <c r="E62" i="7"/>
  <c r="E78" i="7"/>
  <c r="E71" i="7"/>
  <c r="E99" i="7"/>
  <c r="E65" i="7"/>
  <c r="E96" i="7"/>
  <c r="E89" i="7"/>
  <c r="E60" i="7"/>
  <c r="E82" i="7"/>
  <c r="E108" i="7"/>
  <c r="E75" i="7"/>
  <c r="E63" i="7"/>
  <c r="E73" i="7"/>
  <c r="E98" i="7"/>
  <c r="E74" i="7"/>
  <c r="E94" i="7"/>
  <c r="E86" i="7"/>
  <c r="E97" i="7"/>
  <c r="E103" i="7"/>
  <c r="E72" i="7"/>
  <c r="E81" i="7"/>
  <c r="E87" i="7"/>
  <c r="E92" i="7"/>
  <c r="E64" i="7"/>
  <c r="E80" i="7"/>
  <c r="E88" i="7"/>
  <c r="H96" i="7"/>
  <c r="H97" i="7"/>
  <c r="H93" i="7"/>
  <c r="H94" i="7"/>
  <c r="H95" i="7"/>
  <c r="H107" i="7"/>
  <c r="H72" i="7"/>
  <c r="H86" i="7"/>
  <c r="H67" i="7"/>
  <c r="H60" i="7"/>
  <c r="H76" i="7"/>
  <c r="H74" i="7"/>
  <c r="H88" i="7"/>
  <c r="H71" i="7"/>
  <c r="H85" i="7"/>
  <c r="H105" i="7"/>
  <c r="H70" i="7"/>
  <c r="H64" i="7"/>
  <c r="H99" i="7"/>
  <c r="H69" i="7"/>
  <c r="H78" i="7"/>
  <c r="H65" i="7"/>
  <c r="H98" i="7"/>
  <c r="H108" i="7"/>
  <c r="H106" i="7"/>
  <c r="H75" i="7"/>
  <c r="H83" i="7"/>
  <c r="H87" i="7"/>
  <c r="H89" i="7"/>
  <c r="H101" i="7"/>
  <c r="H81" i="7"/>
  <c r="H100" i="7"/>
  <c r="H102" i="7"/>
  <c r="H92" i="7"/>
  <c r="H84" i="7"/>
  <c r="H61" i="7"/>
  <c r="H66" i="7"/>
  <c r="H77" i="7"/>
  <c r="H62" i="7"/>
  <c r="H73" i="7"/>
  <c r="H68" i="7"/>
  <c r="H103" i="7"/>
  <c r="H80" i="7"/>
  <c r="H109" i="7"/>
  <c r="H82" i="7"/>
  <c r="H90" i="7"/>
  <c r="H79" i="7"/>
  <c r="H91" i="7"/>
  <c r="H104" i="7"/>
  <c r="H63" i="7"/>
  <c r="Z108" i="7"/>
  <c r="Z107" i="7"/>
  <c r="Z93" i="7"/>
  <c r="Z103" i="7"/>
  <c r="Z63" i="7"/>
  <c r="Z99" i="7"/>
  <c r="Z83" i="7"/>
  <c r="Z90" i="7"/>
  <c r="Z105" i="7"/>
  <c r="Z78" i="7"/>
  <c r="Z86" i="7"/>
  <c r="Z65" i="7"/>
  <c r="Z85" i="7"/>
  <c r="Z95" i="7"/>
  <c r="Z73" i="7"/>
  <c r="Z109" i="7"/>
  <c r="Z69" i="7"/>
  <c r="Z79" i="7"/>
  <c r="Z97" i="7"/>
  <c r="Z96" i="7"/>
  <c r="Z62" i="7"/>
  <c r="Z102" i="7"/>
  <c r="Z91" i="7"/>
  <c r="Z89" i="7"/>
  <c r="Z100" i="7"/>
  <c r="Z64" i="7"/>
  <c r="Z75" i="7"/>
  <c r="Z67" i="7"/>
  <c r="Z70" i="7"/>
  <c r="Z101" i="7"/>
  <c r="Z106" i="7"/>
  <c r="Z60" i="7"/>
  <c r="Z74" i="7"/>
  <c r="Z71" i="7"/>
  <c r="Z104" i="7"/>
  <c r="Z72" i="7"/>
  <c r="Z92" i="7"/>
  <c r="Z82" i="7"/>
  <c r="Z68" i="7"/>
  <c r="Z98" i="7"/>
  <c r="Z87" i="7"/>
  <c r="Z77" i="7"/>
  <c r="Z76" i="7"/>
  <c r="Z80" i="7"/>
  <c r="Z84" i="7"/>
  <c r="Z88" i="7"/>
  <c r="Z61" i="7"/>
  <c r="Z66" i="7"/>
  <c r="Z81" i="7"/>
  <c r="Z94" i="7"/>
  <c r="O75" i="7"/>
  <c r="O105" i="7"/>
  <c r="O64" i="7"/>
  <c r="O99" i="7"/>
  <c r="O107" i="7"/>
  <c r="O108" i="7"/>
  <c r="O70" i="7"/>
  <c r="O92" i="7"/>
  <c r="O102" i="7"/>
  <c r="O60" i="7"/>
  <c r="O89" i="7"/>
  <c r="O85" i="7"/>
  <c r="O79" i="7"/>
  <c r="O106" i="7"/>
  <c r="O68" i="7"/>
  <c r="O83" i="7"/>
  <c r="O65" i="7"/>
  <c r="O95" i="7"/>
  <c r="O73" i="7"/>
  <c r="O93" i="7"/>
  <c r="O97" i="7"/>
  <c r="O66" i="7"/>
  <c r="O71" i="7"/>
  <c r="O81" i="7"/>
  <c r="O104" i="7"/>
  <c r="O91" i="7"/>
  <c r="O80" i="7"/>
  <c r="O63" i="7"/>
  <c r="O77" i="7"/>
  <c r="O61" i="7"/>
  <c r="O69" i="7"/>
  <c r="O109" i="7"/>
  <c r="O94" i="7"/>
  <c r="O86" i="7"/>
  <c r="O96" i="7"/>
  <c r="O100" i="7"/>
  <c r="O87" i="7"/>
  <c r="O76" i="7"/>
  <c r="O98" i="7"/>
  <c r="O62" i="7"/>
  <c r="O67" i="7"/>
  <c r="O74" i="7"/>
  <c r="O101" i="7"/>
  <c r="O82" i="7"/>
  <c r="O72" i="7"/>
  <c r="O103" i="7"/>
  <c r="O88" i="7"/>
  <c r="O84" i="7"/>
  <c r="O90" i="7"/>
  <c r="O78" i="7"/>
  <c r="AM73" i="7"/>
  <c r="AM91" i="7"/>
  <c r="AM90" i="7"/>
  <c r="AM92" i="7"/>
  <c r="AM70" i="7"/>
  <c r="AM67" i="7"/>
  <c r="AM102" i="7"/>
  <c r="AM77" i="7"/>
  <c r="AM88" i="7"/>
  <c r="AM89" i="7"/>
  <c r="AM69" i="7"/>
  <c r="AM75" i="7"/>
  <c r="AM95" i="7"/>
  <c r="AM61" i="7"/>
  <c r="AM103" i="7"/>
  <c r="AM86" i="7"/>
  <c r="AM100" i="7"/>
  <c r="AM64" i="7"/>
  <c r="AM93" i="7"/>
  <c r="AM105" i="7"/>
  <c r="AM101" i="7"/>
  <c r="AM96" i="7"/>
  <c r="AM66" i="7"/>
  <c r="AM80" i="7"/>
  <c r="AM109" i="7"/>
  <c r="AM82" i="7"/>
  <c r="AM79" i="7"/>
  <c r="AM65" i="7"/>
  <c r="AM94" i="7"/>
  <c r="AM60" i="7"/>
  <c r="AM62" i="7"/>
  <c r="AM76" i="7"/>
  <c r="AM99" i="7"/>
  <c r="AM74" i="7"/>
  <c r="AM87" i="7"/>
  <c r="AM107" i="7"/>
  <c r="AM68" i="7"/>
  <c r="AM104" i="7"/>
  <c r="AM97" i="7"/>
  <c r="AM83" i="7"/>
  <c r="AM81" i="7"/>
  <c r="AM84" i="7"/>
  <c r="AM85" i="7"/>
  <c r="AM71" i="7"/>
  <c r="AM98" i="7"/>
  <c r="AM108" i="7"/>
  <c r="AM78" i="7"/>
  <c r="AM72" i="7"/>
  <c r="AM63" i="7"/>
  <c r="AM106" i="7"/>
  <c r="W106" i="7"/>
  <c r="W107" i="7"/>
  <c r="W93" i="7"/>
  <c r="W65" i="7"/>
  <c r="W89" i="7"/>
  <c r="W83" i="7"/>
  <c r="W66" i="7"/>
  <c r="W99" i="7"/>
  <c r="W71" i="7"/>
  <c r="W76" i="7"/>
  <c r="W84" i="7"/>
  <c r="W109" i="7"/>
  <c r="W81" i="7"/>
  <c r="W79" i="7"/>
  <c r="W98" i="7"/>
  <c r="W91" i="7"/>
  <c r="W102" i="7"/>
  <c r="W105" i="7"/>
  <c r="W73" i="7"/>
  <c r="W75" i="7"/>
  <c r="W82" i="7"/>
  <c r="W61" i="7"/>
  <c r="W64" i="7"/>
  <c r="W96" i="7"/>
  <c r="W103" i="7"/>
  <c r="W97" i="7"/>
  <c r="W60" i="7"/>
  <c r="W88" i="7"/>
  <c r="W78" i="7"/>
  <c r="W87" i="7"/>
  <c r="W85" i="7"/>
  <c r="W72" i="7"/>
  <c r="W94" i="7"/>
  <c r="W90" i="7"/>
  <c r="W92" i="7"/>
  <c r="W104" i="7"/>
  <c r="W74" i="7"/>
  <c r="W63" i="7"/>
  <c r="W86" i="7"/>
  <c r="W68" i="7"/>
  <c r="W108" i="7"/>
  <c r="W77" i="7"/>
  <c r="W62" i="7"/>
  <c r="W70" i="7"/>
  <c r="W69" i="7"/>
  <c r="W95" i="7"/>
  <c r="W101" i="7"/>
  <c r="W80" i="7"/>
  <c r="W67" i="7"/>
  <c r="W100" i="7"/>
  <c r="AE99" i="7"/>
  <c r="AE79" i="7"/>
  <c r="AE68" i="7"/>
  <c r="AE97" i="7"/>
  <c r="AE63" i="7"/>
  <c r="AE67" i="7"/>
  <c r="AE98" i="7"/>
  <c r="AE70" i="7"/>
  <c r="AE78" i="7"/>
  <c r="AE103" i="7"/>
  <c r="AE83" i="7"/>
  <c r="AE94" i="7"/>
  <c r="AE106" i="7"/>
  <c r="AE105" i="7"/>
  <c r="AE81" i="7"/>
  <c r="AE88" i="7"/>
  <c r="AE60" i="7"/>
  <c r="AE65" i="7"/>
  <c r="AE75" i="7"/>
  <c r="AE61" i="7"/>
  <c r="AE85" i="7"/>
  <c r="AE62" i="7"/>
  <c r="AE108" i="7"/>
  <c r="AE101" i="7"/>
  <c r="AE90" i="7"/>
  <c r="AE91" i="7"/>
  <c r="AE96" i="7"/>
  <c r="AE87" i="7"/>
  <c r="AE73" i="7"/>
  <c r="AE95" i="7"/>
  <c r="AE74" i="7"/>
  <c r="AE64" i="7"/>
  <c r="AE71" i="7"/>
  <c r="AE82" i="7"/>
  <c r="AE92" i="7"/>
  <c r="AE69" i="7"/>
  <c r="AE80" i="7"/>
  <c r="AE102" i="7"/>
  <c r="AE77" i="7"/>
  <c r="AE107" i="7"/>
  <c r="AE76" i="7"/>
  <c r="AE109" i="7"/>
  <c r="AE72" i="7"/>
  <c r="AE89" i="7"/>
  <c r="AE100" i="7"/>
  <c r="AE84" i="7"/>
  <c r="AE66" i="7"/>
  <c r="AE86" i="7"/>
  <c r="AE93" i="7"/>
  <c r="AE104" i="7"/>
  <c r="AJ69" i="7"/>
  <c r="AJ92" i="7"/>
  <c r="AJ74" i="7"/>
  <c r="AJ88" i="7"/>
  <c r="AJ78" i="7"/>
  <c r="AJ71" i="7"/>
  <c r="AJ84" i="7"/>
  <c r="AJ89" i="7"/>
  <c r="AJ65" i="7"/>
  <c r="AJ94" i="7"/>
  <c r="AJ72" i="7"/>
  <c r="AJ67" i="7"/>
  <c r="AJ106" i="7"/>
  <c r="AJ102" i="7"/>
  <c r="AJ79" i="7"/>
  <c r="AJ83" i="7"/>
  <c r="AJ107" i="7"/>
  <c r="AJ95" i="7"/>
  <c r="AJ100" i="7"/>
  <c r="AJ82" i="7"/>
  <c r="AJ101" i="7"/>
  <c r="AJ86" i="7"/>
  <c r="AJ73" i="7"/>
  <c r="AJ97" i="7"/>
  <c r="AJ64" i="7"/>
  <c r="AJ70" i="7"/>
  <c r="AJ96" i="7"/>
  <c r="AJ109" i="7"/>
  <c r="AJ62" i="7"/>
  <c r="AJ80" i="7"/>
  <c r="AJ90" i="7"/>
  <c r="AJ66" i="7"/>
  <c r="AJ99" i="7"/>
  <c r="AJ61" i="7"/>
  <c r="AJ104" i="7"/>
  <c r="AJ87" i="7"/>
  <c r="AJ105" i="7"/>
  <c r="AJ108" i="7"/>
  <c r="AJ103" i="7"/>
  <c r="AJ81" i="7"/>
  <c r="AJ91" i="7"/>
  <c r="AJ75" i="7"/>
  <c r="AJ93" i="7"/>
  <c r="AJ77" i="7"/>
  <c r="AJ76" i="7"/>
  <c r="AJ85" i="7"/>
  <c r="AJ98" i="7"/>
  <c r="AJ63" i="7"/>
  <c r="AJ68" i="7"/>
  <c r="AJ60" i="7"/>
  <c r="AP87" i="7"/>
  <c r="AP109" i="7"/>
  <c r="AP91" i="7"/>
  <c r="AP108" i="7"/>
  <c r="AP88" i="7"/>
  <c r="AP65" i="7"/>
  <c r="AP93" i="7"/>
  <c r="AP102" i="7"/>
  <c r="AP77" i="7"/>
  <c r="AP71" i="7"/>
  <c r="AP107" i="7"/>
  <c r="AP68" i="7"/>
  <c r="AP104" i="7"/>
  <c r="AP73" i="7"/>
  <c r="AP94" i="7"/>
  <c r="AP76" i="7"/>
  <c r="AP84" i="7"/>
  <c r="AP89" i="7"/>
  <c r="AP95" i="7"/>
  <c r="AP79" i="7"/>
  <c r="AP99" i="7"/>
  <c r="AP90" i="7"/>
  <c r="AP64" i="7"/>
  <c r="AP70" i="7"/>
  <c r="AP80" i="7"/>
  <c r="AP72" i="7"/>
  <c r="AP74" i="7"/>
  <c r="AP61" i="7"/>
  <c r="AP97" i="7"/>
  <c r="AP96" i="7"/>
  <c r="AP78" i="7"/>
  <c r="AP62" i="7"/>
  <c r="AP103" i="7"/>
  <c r="AP66" i="7"/>
  <c r="AP60" i="7"/>
  <c r="AP69" i="7"/>
  <c r="AP83" i="7"/>
  <c r="AP100" i="7"/>
  <c r="AP105" i="7"/>
  <c r="AP63" i="7"/>
  <c r="AP82" i="7"/>
  <c r="AP92" i="7"/>
  <c r="AP101" i="7"/>
  <c r="AP85" i="7"/>
  <c r="AP81" i="7"/>
  <c r="AP75" i="7"/>
  <c r="AP106" i="7"/>
  <c r="AP86" i="7"/>
  <c r="AP67" i="7"/>
  <c r="AP98" i="7"/>
  <c r="Y107" i="7"/>
  <c r="Y77" i="7"/>
  <c r="Y82" i="7"/>
  <c r="Y80" i="7"/>
  <c r="Y63" i="7"/>
  <c r="Y60" i="7"/>
  <c r="Y109" i="7"/>
  <c r="Y101" i="7"/>
  <c r="Y79" i="7"/>
  <c r="Y106" i="7"/>
  <c r="Y75" i="7"/>
  <c r="Y95" i="7"/>
  <c r="Y69" i="7"/>
  <c r="Y96" i="7"/>
  <c r="Y92" i="7"/>
  <c r="Y62" i="7"/>
  <c r="Y100" i="7"/>
  <c r="Y64" i="7"/>
  <c r="Y97" i="7"/>
  <c r="Y84" i="7"/>
  <c r="Y71" i="7"/>
  <c r="Y99" i="7"/>
  <c r="Y105" i="7"/>
  <c r="Y88" i="7"/>
  <c r="Y86" i="7"/>
  <c r="Y68" i="7"/>
  <c r="Y70" i="7"/>
  <c r="Y83" i="7"/>
  <c r="Y98" i="7"/>
  <c r="Y108" i="7"/>
  <c r="Y94" i="7"/>
  <c r="Y76" i="7"/>
  <c r="Y72" i="7"/>
  <c r="Y104" i="7"/>
  <c r="Y61" i="7"/>
  <c r="Y67" i="7"/>
  <c r="Y65" i="7"/>
  <c r="Y73" i="7"/>
  <c r="Y81" i="7"/>
  <c r="Y78" i="7"/>
  <c r="Y102" i="7"/>
  <c r="Y85" i="7"/>
  <c r="Y66" i="7"/>
  <c r="Y87" i="7"/>
  <c r="Y89" i="7"/>
  <c r="Y90" i="7"/>
  <c r="Y93" i="7"/>
  <c r="Y74" i="7"/>
  <c r="Y103" i="7"/>
  <c r="Y91" i="7"/>
  <c r="J92" i="7"/>
  <c r="J60" i="7"/>
  <c r="J98" i="7"/>
  <c r="J86" i="7"/>
  <c r="J89" i="7"/>
  <c r="J96" i="7"/>
  <c r="J62" i="7"/>
  <c r="J94" i="7"/>
  <c r="J88" i="7"/>
  <c r="J107" i="7"/>
  <c r="J63" i="7"/>
  <c r="J91" i="7"/>
  <c r="J76" i="7"/>
  <c r="J93" i="7"/>
  <c r="J83" i="7"/>
  <c r="J68" i="7"/>
  <c r="J85" i="7"/>
  <c r="J100" i="7"/>
  <c r="J108" i="7"/>
  <c r="J69" i="7"/>
  <c r="J101" i="7"/>
  <c r="J65" i="7"/>
  <c r="J103" i="7"/>
  <c r="J61" i="7"/>
  <c r="J109" i="7"/>
  <c r="J105" i="7"/>
  <c r="J71" i="7"/>
  <c r="J67" i="7"/>
  <c r="J73" i="7"/>
  <c r="J82" i="7"/>
  <c r="J84" i="7"/>
  <c r="J66" i="7"/>
  <c r="J64" i="7"/>
  <c r="J97" i="7"/>
  <c r="J72" i="7"/>
  <c r="J104" i="7"/>
  <c r="J80" i="7"/>
  <c r="J75" i="7"/>
  <c r="J106" i="7"/>
  <c r="J95" i="7"/>
  <c r="J90" i="7"/>
  <c r="J87" i="7"/>
  <c r="J77" i="7"/>
  <c r="J78" i="7"/>
  <c r="J99" i="7"/>
  <c r="J81" i="7"/>
  <c r="J79" i="7"/>
  <c r="J102" i="7"/>
  <c r="J70" i="7"/>
  <c r="J74" i="7"/>
  <c r="N78" i="7"/>
  <c r="N83" i="7"/>
  <c r="N74" i="7"/>
  <c r="N88" i="7"/>
  <c r="N63" i="7"/>
  <c r="N72" i="7"/>
  <c r="N76" i="7"/>
  <c r="N92" i="7"/>
  <c r="N70" i="7"/>
  <c r="N99" i="7"/>
  <c r="N65" i="7"/>
  <c r="N100" i="7"/>
  <c r="N66" i="7"/>
  <c r="N79" i="7"/>
  <c r="N77" i="7"/>
  <c r="N85" i="7"/>
  <c r="N96" i="7"/>
  <c r="N107" i="7"/>
  <c r="N73" i="7"/>
  <c r="N90" i="7"/>
  <c r="N109" i="7"/>
  <c r="N84" i="7"/>
  <c r="N64" i="7"/>
  <c r="N103" i="7"/>
  <c r="N81" i="7"/>
  <c r="N89" i="7"/>
  <c r="N71" i="7"/>
  <c r="N60" i="7"/>
  <c r="N98" i="7"/>
  <c r="N69" i="7"/>
  <c r="N106" i="7"/>
  <c r="N102" i="7"/>
  <c r="N105" i="7"/>
  <c r="N86" i="7"/>
  <c r="N61" i="7"/>
  <c r="N101" i="7"/>
  <c r="N94" i="7"/>
  <c r="N67" i="7"/>
  <c r="N82" i="7"/>
  <c r="N87" i="7"/>
  <c r="N68" i="7"/>
  <c r="N75" i="7"/>
  <c r="N80" i="7"/>
  <c r="N95" i="7"/>
  <c r="N108" i="7"/>
  <c r="N62" i="7"/>
  <c r="N91" i="7"/>
  <c r="N93" i="7"/>
  <c r="N104" i="7"/>
  <c r="N97" i="7"/>
  <c r="AD88" i="7"/>
  <c r="AD63" i="7"/>
  <c r="AD89" i="7"/>
  <c r="AD108" i="7"/>
  <c r="AD97" i="7"/>
  <c r="AD60" i="7"/>
  <c r="AD70" i="7"/>
  <c r="AD100" i="7"/>
  <c r="AD106" i="7"/>
  <c r="AD66" i="7"/>
  <c r="AD95" i="7"/>
  <c r="AD85" i="7"/>
  <c r="AD73" i="7"/>
  <c r="AD74" i="7"/>
  <c r="AD102" i="7"/>
  <c r="AD76" i="7"/>
  <c r="AD82" i="7"/>
  <c r="AD71" i="7"/>
  <c r="AD101" i="7"/>
  <c r="AD68" i="7"/>
  <c r="AD67" i="7"/>
  <c r="AD103" i="7"/>
  <c r="AD77" i="7"/>
  <c r="AD99" i="7"/>
  <c r="AD104" i="7"/>
  <c r="AD78" i="7"/>
  <c r="AD80" i="7"/>
  <c r="AD107" i="7"/>
  <c r="AD90" i="7"/>
  <c r="AD105" i="7"/>
  <c r="AD79" i="7"/>
  <c r="AD98" i="7"/>
  <c r="AD87" i="7"/>
  <c r="AD81" i="7"/>
  <c r="AD69" i="7"/>
  <c r="AD93" i="7"/>
  <c r="AD83" i="7"/>
  <c r="AD109" i="7"/>
  <c r="AD84" i="7"/>
  <c r="AD96" i="7"/>
  <c r="AD64" i="7"/>
  <c r="AD62" i="7"/>
  <c r="AD86" i="7"/>
  <c r="AD94" i="7"/>
  <c r="AD72" i="7"/>
  <c r="AD75" i="7"/>
  <c r="AD91" i="7"/>
  <c r="AD65" i="7"/>
  <c r="AD61" i="7"/>
  <c r="AD92" i="7"/>
  <c r="T65" i="7"/>
  <c r="T80" i="7"/>
  <c r="T103" i="7"/>
  <c r="T75" i="7"/>
  <c r="T60" i="7"/>
  <c r="T66" i="7"/>
  <c r="T105" i="7"/>
  <c r="T81" i="7"/>
  <c r="T94" i="7"/>
  <c r="T76" i="7"/>
  <c r="T107" i="7"/>
  <c r="T97" i="7"/>
  <c r="T82" i="7"/>
  <c r="T64" i="7"/>
  <c r="T72" i="7"/>
  <c r="T87" i="7"/>
  <c r="T62" i="7"/>
  <c r="T73" i="7"/>
  <c r="T102" i="7"/>
  <c r="T98" i="7"/>
  <c r="T85" i="7"/>
  <c r="T108" i="7"/>
  <c r="T95" i="7"/>
  <c r="T67" i="7"/>
  <c r="T92" i="7"/>
  <c r="T77" i="7"/>
  <c r="T63" i="7"/>
  <c r="T104" i="7"/>
  <c r="T71" i="7"/>
  <c r="T84" i="7"/>
  <c r="T109" i="7"/>
  <c r="T96" i="7"/>
  <c r="T83" i="7"/>
  <c r="T89" i="7"/>
  <c r="T69" i="7"/>
  <c r="T68" i="7"/>
  <c r="T91" i="7"/>
  <c r="T79" i="7"/>
  <c r="T88" i="7"/>
  <c r="T93" i="7"/>
  <c r="T101" i="7"/>
  <c r="T61" i="7"/>
  <c r="T86" i="7"/>
  <c r="T90" i="7"/>
  <c r="T106" i="7"/>
  <c r="T74" i="7"/>
  <c r="T100" i="7"/>
  <c r="T70" i="7"/>
  <c r="T99" i="7"/>
  <c r="T78" i="7"/>
  <c r="S91" i="7"/>
  <c r="S81" i="7"/>
  <c r="S93" i="7"/>
  <c r="S75" i="7"/>
  <c r="S61" i="7"/>
  <c r="S80" i="7"/>
  <c r="S88" i="7"/>
  <c r="S90" i="7"/>
  <c r="S109" i="7"/>
  <c r="S77" i="7"/>
  <c r="S71" i="7"/>
  <c r="S97" i="7"/>
  <c r="S86" i="7"/>
  <c r="S60" i="7"/>
  <c r="S100" i="7"/>
  <c r="S67" i="7"/>
  <c r="S78" i="7"/>
  <c r="S94" i="7"/>
  <c r="S73" i="7"/>
  <c r="S104" i="7"/>
  <c r="S103" i="7"/>
  <c r="S87" i="7"/>
  <c r="S70" i="7"/>
  <c r="S72" i="7"/>
  <c r="S105" i="7"/>
  <c r="S64" i="7"/>
  <c r="S76" i="7"/>
  <c r="S99" i="7"/>
  <c r="S66" i="7"/>
  <c r="S102" i="7"/>
  <c r="S95" i="7"/>
  <c r="S79" i="7"/>
  <c r="S101" i="7"/>
  <c r="S83" i="7"/>
  <c r="S98" i="7"/>
  <c r="S82" i="7"/>
  <c r="S84" i="7"/>
  <c r="S107" i="7"/>
  <c r="S74" i="7"/>
  <c r="S106" i="7"/>
  <c r="S96" i="7"/>
  <c r="S62" i="7"/>
  <c r="S85" i="7"/>
  <c r="S65" i="7"/>
  <c r="S92" i="7"/>
  <c r="S69" i="7"/>
  <c r="S68" i="7"/>
  <c r="S89" i="7"/>
  <c r="S108" i="7"/>
  <c r="S63" i="7"/>
  <c r="K107" i="7"/>
  <c r="K105" i="7"/>
  <c r="K73" i="7"/>
  <c r="K80" i="7"/>
  <c r="K97" i="7"/>
  <c r="K74" i="7"/>
  <c r="K81" i="7"/>
  <c r="K86" i="7"/>
  <c r="K87" i="7"/>
  <c r="K101" i="7"/>
  <c r="K61" i="7"/>
  <c r="K96" i="7"/>
  <c r="K62" i="7"/>
  <c r="K88" i="7"/>
  <c r="K100" i="7"/>
  <c r="K75" i="7"/>
  <c r="K79" i="7"/>
  <c r="K69" i="7"/>
  <c r="K71" i="7"/>
  <c r="K68" i="7"/>
  <c r="K93" i="7"/>
  <c r="K66" i="7"/>
  <c r="K82" i="7"/>
  <c r="K103" i="7"/>
  <c r="K90" i="7"/>
  <c r="K91" i="7"/>
  <c r="K94" i="7"/>
  <c r="K60" i="7"/>
  <c r="K109" i="7"/>
  <c r="K95" i="7"/>
  <c r="K78" i="7"/>
  <c r="K65" i="7"/>
  <c r="K63" i="7"/>
  <c r="K76" i="7"/>
  <c r="K85" i="7"/>
  <c r="K64" i="7"/>
  <c r="K106" i="7"/>
  <c r="K72" i="7"/>
  <c r="K77" i="7"/>
  <c r="K108" i="7"/>
  <c r="K89" i="7"/>
  <c r="K70" i="7"/>
  <c r="K102" i="7"/>
  <c r="K84" i="7"/>
  <c r="K104" i="7"/>
  <c r="K67" i="7"/>
  <c r="K98" i="7"/>
  <c r="K99" i="7"/>
  <c r="K92" i="7"/>
  <c r="K83" i="7"/>
  <c r="AB82" i="7"/>
  <c r="AB84" i="7"/>
  <c r="AB80" i="7"/>
  <c r="AB105" i="7"/>
  <c r="AB97" i="7"/>
  <c r="AB90" i="7"/>
  <c r="AB101" i="7"/>
  <c r="AB100" i="7"/>
  <c r="AB79" i="7"/>
  <c r="AB62" i="7"/>
  <c r="AB76" i="7"/>
  <c r="AB87" i="7"/>
  <c r="AB93" i="7"/>
  <c r="AB71" i="7"/>
  <c r="AB104" i="7"/>
  <c r="AB68" i="7"/>
  <c r="AB77" i="7"/>
  <c r="AB61" i="7"/>
  <c r="AB74" i="7"/>
  <c r="AB78" i="7"/>
  <c r="AB73" i="7"/>
  <c r="AB89" i="7"/>
  <c r="AB102" i="7"/>
  <c r="AB70" i="7"/>
  <c r="AB108" i="7"/>
  <c r="AB65" i="7"/>
  <c r="AB60" i="7"/>
  <c r="AB67" i="7"/>
  <c r="AB95" i="7"/>
  <c r="AB64" i="7"/>
  <c r="AB66" i="7"/>
  <c r="AB92" i="7"/>
  <c r="AB91" i="7"/>
  <c r="AB103" i="7"/>
  <c r="AB86" i="7"/>
  <c r="AB109" i="7"/>
  <c r="AB96" i="7"/>
  <c r="AB85" i="7"/>
  <c r="AB106" i="7"/>
  <c r="AB81" i="7"/>
  <c r="AB88" i="7"/>
  <c r="AB69" i="7"/>
  <c r="AB98" i="7"/>
  <c r="AB107" i="7"/>
  <c r="AB94" i="7"/>
  <c r="AB63" i="7"/>
  <c r="AB75" i="7"/>
  <c r="AB99" i="7"/>
  <c r="AB83" i="7"/>
  <c r="AB72" i="7"/>
  <c r="Q72" i="7"/>
  <c r="Q92" i="7"/>
  <c r="Q74" i="7"/>
  <c r="Q69" i="7"/>
  <c r="Q68" i="7"/>
  <c r="Q89" i="7"/>
  <c r="Q85" i="7"/>
  <c r="Q103" i="7"/>
  <c r="Q86" i="7"/>
  <c r="Q106" i="7"/>
  <c r="Q102" i="7"/>
  <c r="Q101" i="7"/>
  <c r="Q82" i="7"/>
  <c r="Q77" i="7"/>
  <c r="Q78" i="7"/>
  <c r="Q91" i="7"/>
  <c r="Q64" i="7"/>
  <c r="Q108" i="7"/>
  <c r="Q107" i="7"/>
  <c r="Q60" i="7"/>
  <c r="Q96" i="7"/>
  <c r="Q62" i="7"/>
  <c r="Q99" i="7"/>
  <c r="Q81" i="7"/>
  <c r="Q98" i="7"/>
  <c r="Q71" i="7"/>
  <c r="Q67" i="7"/>
  <c r="Q80" i="7"/>
  <c r="Q90" i="7"/>
  <c r="Q109" i="7"/>
  <c r="Q84" i="7"/>
  <c r="Q95" i="7"/>
  <c r="Q87" i="7"/>
  <c r="Q63" i="7"/>
  <c r="Q88" i="7"/>
  <c r="Q97" i="7"/>
  <c r="Q94" i="7"/>
  <c r="Q76" i="7"/>
  <c r="Q100" i="7"/>
  <c r="Q83" i="7"/>
  <c r="Q73" i="7"/>
  <c r="Q79" i="7"/>
  <c r="Q65" i="7"/>
  <c r="Q61" i="7"/>
  <c r="Q104" i="7"/>
  <c r="Q75" i="7"/>
  <c r="Q70" i="7"/>
  <c r="Q105" i="7"/>
  <c r="Q93" i="7"/>
  <c r="Q66" i="7"/>
  <c r="V93" i="7"/>
  <c r="V65" i="7"/>
  <c r="V89" i="7"/>
  <c r="V88" i="7"/>
  <c r="V86" i="7"/>
  <c r="V62" i="7"/>
  <c r="V70" i="7"/>
  <c r="V64" i="7"/>
  <c r="V74" i="7"/>
  <c r="V90" i="7"/>
  <c r="V63" i="7"/>
  <c r="V109" i="7"/>
  <c r="V97" i="7"/>
  <c r="V66" i="7"/>
  <c r="V102" i="7"/>
  <c r="V96" i="7"/>
  <c r="V85" i="7"/>
  <c r="V106" i="7"/>
  <c r="V100" i="7"/>
  <c r="V61" i="7"/>
  <c r="V98" i="7"/>
  <c r="V68" i="7"/>
  <c r="V91" i="7"/>
  <c r="V75" i="7"/>
  <c r="V67" i="7"/>
  <c r="V71" i="7"/>
  <c r="V84" i="7"/>
  <c r="V108" i="7"/>
  <c r="V73" i="7"/>
  <c r="V76" i="7"/>
  <c r="V78" i="7"/>
  <c r="V79" i="7"/>
  <c r="V72" i="7"/>
  <c r="V82" i="7"/>
  <c r="V92" i="7"/>
  <c r="V104" i="7"/>
  <c r="V107" i="7"/>
  <c r="V83" i="7"/>
  <c r="V105" i="7"/>
  <c r="V81" i="7"/>
  <c r="V99" i="7"/>
  <c r="V80" i="7"/>
  <c r="V94" i="7"/>
  <c r="V69" i="7"/>
  <c r="V101" i="7"/>
  <c r="V60" i="7"/>
  <c r="V87" i="7"/>
  <c r="V103" i="7"/>
  <c r="V77" i="7"/>
  <c r="V95" i="7"/>
  <c r="C99" i="7"/>
  <c r="C74" i="7"/>
  <c r="C63" i="7"/>
  <c r="C105" i="7"/>
  <c r="C93" i="7"/>
  <c r="C84" i="7"/>
  <c r="C104" i="7"/>
  <c r="C87" i="7"/>
  <c r="C70" i="7"/>
  <c r="C71" i="7"/>
  <c r="C82" i="7"/>
  <c r="C76" i="7"/>
  <c r="C83" i="7"/>
  <c r="C81" i="7"/>
  <c r="C80" i="7"/>
  <c r="C89" i="7"/>
  <c r="C73" i="7"/>
  <c r="C62" i="7"/>
  <c r="C101" i="7"/>
  <c r="C60" i="7"/>
  <c r="C90" i="7"/>
  <c r="C85" i="7"/>
  <c r="C107" i="7"/>
  <c r="C64" i="7"/>
  <c r="C98" i="7"/>
  <c r="C91" i="7"/>
  <c r="C75" i="7"/>
  <c r="C78" i="7"/>
  <c r="C68" i="7"/>
  <c r="C94" i="7"/>
  <c r="C88" i="7"/>
  <c r="C92" i="7"/>
  <c r="C69" i="7"/>
  <c r="C66" i="7"/>
  <c r="C95" i="7"/>
  <c r="C77" i="7"/>
  <c r="C108" i="7"/>
  <c r="C67" i="7"/>
  <c r="C79" i="7"/>
  <c r="AR59" i="7"/>
  <c r="C103" i="7"/>
  <c r="C102" i="7"/>
  <c r="C97" i="7"/>
  <c r="C106" i="7"/>
  <c r="C109" i="7"/>
  <c r="C65" i="7"/>
  <c r="C100" i="7"/>
  <c r="C86" i="7"/>
  <c r="C61" i="7"/>
  <c r="C72" i="7"/>
  <c r="C96" i="7"/>
  <c r="AI77" i="7"/>
  <c r="AI63" i="7"/>
  <c r="AI94" i="7"/>
  <c r="AI70" i="7"/>
  <c r="AI65" i="7"/>
  <c r="AI62" i="7"/>
  <c r="AI76" i="7"/>
  <c r="AI60" i="7"/>
  <c r="AI68" i="7"/>
  <c r="AI71" i="7"/>
  <c r="AI93" i="7"/>
  <c r="AI83" i="7"/>
  <c r="AI108" i="7"/>
  <c r="AI101" i="7"/>
  <c r="AI64" i="7"/>
  <c r="AI97" i="7"/>
  <c r="AI106" i="7"/>
  <c r="AI85" i="7"/>
  <c r="AI72" i="7"/>
  <c r="AI90" i="7"/>
  <c r="AI86" i="7"/>
  <c r="AI98" i="7"/>
  <c r="AI81" i="7"/>
  <c r="AI104" i="7"/>
  <c r="AI87" i="7"/>
  <c r="AI105" i="7"/>
  <c r="AI80" i="7"/>
  <c r="AI75" i="7"/>
  <c r="AI102" i="7"/>
  <c r="AI109" i="7"/>
  <c r="AI67" i="7"/>
  <c r="AI96" i="7"/>
  <c r="AI107" i="7"/>
  <c r="AI99" i="7"/>
  <c r="AI66" i="7"/>
  <c r="AI74" i="7"/>
  <c r="AI73" i="7"/>
  <c r="AI91" i="7"/>
  <c r="AI78" i="7"/>
  <c r="AI84" i="7"/>
  <c r="AI82" i="7"/>
  <c r="AI69" i="7"/>
  <c r="AI89" i="7"/>
  <c r="AI79" i="7"/>
  <c r="AI92" i="7"/>
  <c r="AI88" i="7"/>
  <c r="AI103" i="7"/>
  <c r="AI100" i="7"/>
  <c r="AI95" i="7"/>
  <c r="AI61" i="7"/>
  <c r="AF60" i="7"/>
  <c r="AF104" i="7"/>
  <c r="AF79" i="7"/>
  <c r="AF92" i="7"/>
  <c r="AF83" i="7"/>
  <c r="AF91" i="7"/>
  <c r="AF84" i="7"/>
  <c r="AF90" i="7"/>
  <c r="AF71" i="7"/>
  <c r="AF82" i="7"/>
  <c r="AF105" i="7"/>
  <c r="AF88" i="7"/>
  <c r="AF66" i="7"/>
  <c r="AF80" i="7"/>
  <c r="AF107" i="7"/>
  <c r="AF95" i="7"/>
  <c r="AF69" i="7"/>
  <c r="AF99" i="7"/>
  <c r="AF103" i="7"/>
  <c r="AF96" i="7"/>
  <c r="AF75" i="7"/>
  <c r="AF65" i="7"/>
  <c r="AF68" i="7"/>
  <c r="AF61" i="7"/>
  <c r="AF73" i="7"/>
  <c r="AF81" i="7"/>
  <c r="AF97" i="7"/>
  <c r="AF64" i="7"/>
  <c r="AF106" i="7"/>
  <c r="AF67" i="7"/>
  <c r="AF86" i="7"/>
  <c r="AF93" i="7"/>
  <c r="AF108" i="7"/>
  <c r="AF94" i="7"/>
  <c r="AF72" i="7"/>
  <c r="AF100" i="7"/>
  <c r="AF85" i="7"/>
  <c r="AF78" i="7"/>
  <c r="AF109" i="7"/>
  <c r="AF102" i="7"/>
  <c r="AF74" i="7"/>
  <c r="AF62" i="7"/>
  <c r="AF101" i="7"/>
  <c r="AF77" i="7"/>
  <c r="AF98" i="7"/>
  <c r="AF89" i="7"/>
  <c r="AF87" i="7"/>
  <c r="AF76" i="7"/>
  <c r="AF70" i="7"/>
  <c r="AF63" i="7"/>
  <c r="U67" i="7"/>
  <c r="U101" i="7"/>
  <c r="U74" i="7"/>
  <c r="U62" i="7"/>
  <c r="U68" i="7"/>
  <c r="U65" i="7"/>
  <c r="U70" i="7"/>
  <c r="U108" i="7"/>
  <c r="U107" i="7"/>
  <c r="U64" i="7"/>
  <c r="U106" i="7"/>
  <c r="U82" i="7"/>
  <c r="U83" i="7"/>
  <c r="U66" i="7"/>
  <c r="U79" i="7"/>
  <c r="U88" i="7"/>
  <c r="U73" i="7"/>
  <c r="U61" i="7"/>
  <c r="U92" i="7"/>
  <c r="U69" i="7"/>
  <c r="U78" i="7"/>
  <c r="U86" i="7"/>
  <c r="U98" i="7"/>
  <c r="U90" i="7"/>
  <c r="U105" i="7"/>
  <c r="U91" i="7"/>
  <c r="U76" i="7"/>
  <c r="U109" i="7"/>
  <c r="U60" i="7"/>
  <c r="U81" i="7"/>
  <c r="U100" i="7"/>
  <c r="U77" i="7"/>
  <c r="U99" i="7"/>
  <c r="U72" i="7"/>
  <c r="U85" i="7"/>
  <c r="U87" i="7"/>
  <c r="U95" i="7"/>
  <c r="U102" i="7"/>
  <c r="U97" i="7"/>
  <c r="U94" i="7"/>
  <c r="U103" i="7"/>
  <c r="U63" i="7"/>
  <c r="U89" i="7"/>
  <c r="U75" i="7"/>
  <c r="U84" i="7"/>
  <c r="U96" i="7"/>
  <c r="U71" i="7"/>
  <c r="U80" i="7"/>
  <c r="U104" i="7"/>
  <c r="U93" i="7"/>
  <c r="P64" i="7"/>
  <c r="P71" i="7"/>
  <c r="P91" i="7"/>
  <c r="P108" i="7"/>
  <c r="P106" i="7"/>
  <c r="P63" i="7"/>
  <c r="P97" i="7"/>
  <c r="P62" i="7"/>
  <c r="P89" i="7"/>
  <c r="P95" i="7"/>
  <c r="P77" i="7"/>
  <c r="P100" i="7"/>
  <c r="P80" i="7"/>
  <c r="P69" i="7"/>
  <c r="P72" i="7"/>
  <c r="P60" i="7"/>
  <c r="P67" i="7"/>
  <c r="P101" i="7"/>
  <c r="P94" i="7"/>
  <c r="P103" i="7"/>
  <c r="P93" i="7"/>
  <c r="P92" i="7"/>
  <c r="P81" i="7"/>
  <c r="P76" i="7"/>
  <c r="P99" i="7"/>
  <c r="P70" i="7"/>
  <c r="P104" i="7"/>
  <c r="P102" i="7"/>
  <c r="P98" i="7"/>
  <c r="P87" i="7"/>
  <c r="P75" i="7"/>
  <c r="P109" i="7"/>
  <c r="P61" i="7"/>
  <c r="P88" i="7"/>
  <c r="P85" i="7"/>
  <c r="P78" i="7"/>
  <c r="P73" i="7"/>
  <c r="P66" i="7"/>
  <c r="P74" i="7"/>
  <c r="P107" i="7"/>
  <c r="P65" i="7"/>
  <c r="P90" i="7"/>
  <c r="P105" i="7"/>
  <c r="P84" i="7"/>
  <c r="P68" i="7"/>
  <c r="P96" i="7"/>
  <c r="P83" i="7"/>
  <c r="P86" i="7"/>
  <c r="P79" i="7"/>
  <c r="P82" i="7"/>
  <c r="F107" i="7"/>
  <c r="F72" i="7"/>
  <c r="F68" i="7"/>
  <c r="F64" i="7"/>
  <c r="F61" i="7"/>
  <c r="F105" i="7"/>
  <c r="F95" i="7"/>
  <c r="F85" i="7"/>
  <c r="F93" i="7"/>
  <c r="F73" i="7"/>
  <c r="F67" i="7"/>
  <c r="F91" i="7"/>
  <c r="F100" i="7"/>
  <c r="F90" i="7"/>
  <c r="F99" i="7"/>
  <c r="F86" i="7"/>
  <c r="F76" i="7"/>
  <c r="F88" i="7"/>
  <c r="F66" i="7"/>
  <c r="F78" i="7"/>
  <c r="F89" i="7"/>
  <c r="F71" i="7"/>
  <c r="F81" i="7"/>
  <c r="F69" i="7"/>
  <c r="F63" i="7"/>
  <c r="F83" i="7"/>
  <c r="F65" i="7"/>
  <c r="F96" i="7"/>
  <c r="F62" i="7"/>
  <c r="F87" i="7"/>
  <c r="F106" i="7"/>
  <c r="F82" i="7"/>
  <c r="F109" i="7"/>
  <c r="F84" i="7"/>
  <c r="F74" i="7"/>
  <c r="F60" i="7"/>
  <c r="F102" i="7"/>
  <c r="F98" i="7"/>
  <c r="F101" i="7"/>
  <c r="F75" i="7"/>
  <c r="F92" i="7"/>
  <c r="F97" i="7"/>
  <c r="F104" i="7"/>
  <c r="F103" i="7"/>
  <c r="F108" i="7"/>
  <c r="F77" i="7"/>
  <c r="F70" i="7"/>
  <c r="F80" i="7"/>
  <c r="F79" i="7"/>
  <c r="F94" i="7"/>
  <c r="AL95" i="7"/>
  <c r="AL87" i="7"/>
  <c r="AL72" i="7"/>
  <c r="AL102" i="7"/>
  <c r="AL71" i="7"/>
  <c r="AL84" i="7"/>
  <c r="AL76" i="7"/>
  <c r="AL104" i="7"/>
  <c r="AL85" i="7"/>
  <c r="AL65" i="7"/>
  <c r="AL64" i="7"/>
  <c r="AL86" i="7"/>
  <c r="AL79" i="7"/>
  <c r="AL93" i="7"/>
  <c r="AL89" i="7"/>
  <c r="AL62" i="7"/>
  <c r="AL91" i="7"/>
  <c r="AL74" i="7"/>
  <c r="AL66" i="7"/>
  <c r="AL90" i="7"/>
  <c r="AL60" i="7"/>
  <c r="AL75" i="7"/>
  <c r="AL70" i="7"/>
  <c r="AL98" i="7"/>
  <c r="AL103" i="7"/>
  <c r="AL69" i="7"/>
  <c r="AL106" i="7"/>
  <c r="AL81" i="7"/>
  <c r="AL99" i="7"/>
  <c r="AL83" i="7"/>
  <c r="AL88" i="7"/>
  <c r="AL107" i="7"/>
  <c r="AL73" i="7"/>
  <c r="AL97" i="7"/>
  <c r="AL108" i="7"/>
  <c r="AL109" i="7"/>
  <c r="AL67" i="7"/>
  <c r="AL68" i="7"/>
  <c r="AL92" i="7"/>
  <c r="AL100" i="7"/>
  <c r="AL77" i="7"/>
  <c r="AL78" i="7"/>
  <c r="AL94" i="7"/>
  <c r="AL101" i="7"/>
  <c r="AL105" i="7"/>
  <c r="AL63" i="7"/>
  <c r="AL80" i="7"/>
  <c r="AL61" i="7"/>
  <c r="AL96" i="7"/>
  <c r="AL82" i="7"/>
  <c r="AK70" i="7"/>
  <c r="AK63" i="7"/>
  <c r="AK109" i="7"/>
  <c r="AK75" i="7"/>
  <c r="AK89" i="7"/>
  <c r="AK65" i="7"/>
  <c r="AK62" i="7"/>
  <c r="AK92" i="7"/>
  <c r="AK84" i="7"/>
  <c r="AK103" i="7"/>
  <c r="AK67" i="7"/>
  <c r="AK81" i="7"/>
  <c r="AK99" i="7"/>
  <c r="AK107" i="7"/>
  <c r="AK106" i="7"/>
  <c r="AK76" i="7"/>
  <c r="AK79" i="7"/>
  <c r="AK83" i="7"/>
  <c r="AK96" i="7"/>
  <c r="AK87" i="7"/>
  <c r="AK78" i="7"/>
  <c r="AK77" i="7"/>
  <c r="AK82" i="7"/>
  <c r="AK66" i="7"/>
  <c r="AK74" i="7"/>
  <c r="AK71" i="7"/>
  <c r="AK72" i="7"/>
  <c r="AK64" i="7"/>
  <c r="AK85" i="7"/>
  <c r="AK95" i="7"/>
  <c r="AK90" i="7"/>
  <c r="AK94" i="7"/>
  <c r="AK102" i="7"/>
  <c r="AK73" i="7"/>
  <c r="AK97" i="7"/>
  <c r="AK88" i="7"/>
  <c r="AK93" i="7"/>
  <c r="AK69" i="7"/>
  <c r="AK80" i="7"/>
  <c r="AK60" i="7"/>
  <c r="AK98" i="7"/>
  <c r="AK101" i="7"/>
  <c r="AK108" i="7"/>
  <c r="AK68" i="7"/>
  <c r="AK86" i="7"/>
  <c r="AK105" i="7"/>
  <c r="AK104" i="7"/>
  <c r="AK100" i="7"/>
  <c r="AK61" i="7"/>
  <c r="AK91" i="7"/>
  <c r="AQ81" i="7"/>
  <c r="AQ102" i="7"/>
  <c r="AQ105" i="7"/>
  <c r="AQ79" i="7"/>
  <c r="AQ83" i="7"/>
  <c r="AQ66" i="7"/>
  <c r="AQ82" i="7"/>
  <c r="AQ100" i="7"/>
  <c r="AQ95" i="7"/>
  <c r="AQ85" i="7"/>
  <c r="AQ86" i="7"/>
  <c r="AQ109" i="7"/>
  <c r="AQ63" i="7"/>
  <c r="AQ106" i="7"/>
  <c r="AQ69" i="7"/>
  <c r="AQ103" i="7"/>
  <c r="AQ89" i="7"/>
  <c r="AQ94" i="7"/>
  <c r="AQ67" i="7"/>
  <c r="AQ64" i="7"/>
  <c r="AQ93" i="7"/>
  <c r="AQ108" i="7"/>
  <c r="AQ87" i="7"/>
  <c r="AQ80" i="7"/>
  <c r="AQ73" i="7"/>
  <c r="AQ61" i="7"/>
  <c r="AQ68" i="7"/>
  <c r="AQ92" i="7"/>
  <c r="AQ74" i="7"/>
  <c r="AQ65" i="7"/>
  <c r="AQ96" i="7"/>
  <c r="AQ72" i="7"/>
  <c r="AQ75" i="7"/>
  <c r="AQ62" i="7"/>
  <c r="AQ71" i="7"/>
  <c r="AQ97" i="7"/>
  <c r="AQ88" i="7"/>
  <c r="AQ77" i="7"/>
  <c r="AQ107" i="7"/>
  <c r="AQ101" i="7"/>
  <c r="AQ76" i="7"/>
  <c r="AQ78" i="7"/>
  <c r="AQ98" i="7"/>
  <c r="AQ70" i="7"/>
  <c r="AQ104" i="7"/>
  <c r="AQ84" i="7"/>
  <c r="AQ60" i="7"/>
  <c r="AQ91" i="7"/>
  <c r="AQ99" i="7"/>
  <c r="AQ90" i="7"/>
  <c r="M99" i="7"/>
  <c r="M107" i="7"/>
  <c r="M103" i="7"/>
  <c r="M98" i="7"/>
  <c r="M75" i="7"/>
  <c r="M78" i="7"/>
  <c r="M61" i="7"/>
  <c r="M76" i="7"/>
  <c r="M94" i="7"/>
  <c r="M60" i="7"/>
  <c r="M108" i="7"/>
  <c r="M72" i="7"/>
  <c r="M66" i="7"/>
  <c r="M85" i="7"/>
  <c r="M70" i="7"/>
  <c r="M82" i="7"/>
  <c r="M90" i="7"/>
  <c r="M81" i="7"/>
  <c r="M87" i="7"/>
  <c r="M91" i="7"/>
  <c r="M71" i="7"/>
  <c r="M84" i="7"/>
  <c r="M83" i="7"/>
  <c r="M109" i="7"/>
  <c r="M100" i="7"/>
  <c r="M80" i="7"/>
  <c r="M68" i="7"/>
  <c r="M92" i="7"/>
  <c r="M105" i="7"/>
  <c r="M101" i="7"/>
  <c r="M88" i="7"/>
  <c r="M97" i="7"/>
  <c r="M64" i="7"/>
  <c r="M74" i="7"/>
  <c r="M86" i="7"/>
  <c r="M102" i="7"/>
  <c r="M93" i="7"/>
  <c r="M104" i="7"/>
  <c r="M65" i="7"/>
  <c r="M89" i="7"/>
  <c r="M95" i="7"/>
  <c r="M67" i="7"/>
  <c r="M79" i="7"/>
  <c r="M77" i="7"/>
  <c r="M62" i="7"/>
  <c r="M69" i="7"/>
  <c r="M73" i="7"/>
  <c r="M96" i="7"/>
  <c r="M106" i="7"/>
  <c r="M63" i="7"/>
  <c r="AA90" i="7"/>
  <c r="AA74" i="7"/>
  <c r="AA79" i="7"/>
  <c r="AA102" i="7"/>
  <c r="AA65" i="7"/>
  <c r="AA85" i="7"/>
  <c r="AA63" i="7"/>
  <c r="AA101" i="7"/>
  <c r="AA96" i="7"/>
  <c r="AA106" i="7"/>
  <c r="AA77" i="7"/>
  <c r="AA64" i="7"/>
  <c r="AA84" i="7"/>
  <c r="AA89" i="7"/>
  <c r="AA100" i="7"/>
  <c r="AA97" i="7"/>
  <c r="AA108" i="7"/>
  <c r="AA81" i="7"/>
  <c r="AA83" i="7"/>
  <c r="AA86" i="7"/>
  <c r="AA67" i="7"/>
  <c r="AA95" i="7"/>
  <c r="AA98" i="7"/>
  <c r="AA103" i="7"/>
  <c r="AA93" i="7"/>
  <c r="AA68" i="7"/>
  <c r="AA80" i="7"/>
  <c r="AA75" i="7"/>
  <c r="AA73" i="7"/>
  <c r="AA72" i="7"/>
  <c r="AA99" i="7"/>
  <c r="AA105" i="7"/>
  <c r="AA62" i="7"/>
  <c r="AA70" i="7"/>
  <c r="AA82" i="7"/>
  <c r="AA88" i="7"/>
  <c r="AA66" i="7"/>
  <c r="AA76" i="7"/>
  <c r="AA87" i="7"/>
  <c r="AA92" i="7"/>
  <c r="AA61" i="7"/>
  <c r="AA109" i="7"/>
  <c r="AA104" i="7"/>
  <c r="AA60" i="7"/>
  <c r="AA91" i="7"/>
  <c r="AA71" i="7"/>
  <c r="AA69" i="7"/>
  <c r="AA107" i="7"/>
  <c r="AA78" i="7"/>
  <c r="AA94" i="7"/>
  <c r="I106" i="7"/>
  <c r="I68" i="7"/>
  <c r="I88" i="7"/>
  <c r="I84" i="7"/>
  <c r="I69" i="7"/>
  <c r="I65" i="7"/>
  <c r="I80" i="7"/>
  <c r="I67" i="7"/>
  <c r="I94" i="7"/>
  <c r="I104" i="7"/>
  <c r="I86" i="7"/>
  <c r="I92" i="7"/>
  <c r="I109" i="7"/>
  <c r="I75" i="7"/>
  <c r="I81" i="7"/>
  <c r="I103" i="7"/>
  <c r="I72" i="7"/>
  <c r="I76" i="7"/>
  <c r="I101" i="7"/>
  <c r="I90" i="7"/>
  <c r="I95" i="7"/>
  <c r="I64" i="7"/>
  <c r="I102" i="7"/>
  <c r="I96" i="7"/>
  <c r="I87" i="7"/>
  <c r="I97" i="7"/>
  <c r="I71" i="7"/>
  <c r="I91" i="7"/>
  <c r="I105" i="7"/>
  <c r="I74" i="7"/>
  <c r="I82" i="7"/>
  <c r="I78" i="7"/>
  <c r="I62" i="7"/>
  <c r="I99" i="7"/>
  <c r="I100" i="7"/>
  <c r="I77" i="7"/>
  <c r="I70" i="7"/>
  <c r="I89" i="7"/>
  <c r="I98" i="7"/>
  <c r="I60" i="7"/>
  <c r="I79" i="7"/>
  <c r="I93" i="7"/>
  <c r="I85" i="7"/>
  <c r="I107" i="7"/>
  <c r="I61" i="7"/>
  <c r="I63" i="7"/>
  <c r="I66" i="7"/>
  <c r="I83" i="7"/>
  <c r="I108" i="7"/>
  <c r="I73" i="7"/>
  <c r="AC98" i="7"/>
  <c r="AC100" i="7"/>
  <c r="AC60" i="7"/>
  <c r="AC109" i="7"/>
  <c r="AC102" i="7"/>
  <c r="AC86" i="7"/>
  <c r="AC107" i="7"/>
  <c r="AC95" i="7"/>
  <c r="AC104" i="7"/>
  <c r="AC75" i="7"/>
  <c r="AC81" i="7"/>
  <c r="AC101" i="7"/>
  <c r="AC87" i="7"/>
  <c r="AC103" i="7"/>
  <c r="AC106" i="7"/>
  <c r="AC105" i="7"/>
  <c r="AC70" i="7"/>
  <c r="AC84" i="7"/>
  <c r="AC69" i="7"/>
  <c r="AC78" i="7"/>
  <c r="AC72" i="7"/>
  <c r="AC96" i="7"/>
  <c r="AC97" i="7"/>
  <c r="AC83" i="7"/>
  <c r="AC76" i="7"/>
  <c r="AC80" i="7"/>
  <c r="AC93" i="7"/>
  <c r="AC61" i="7"/>
  <c r="AC90" i="7"/>
  <c r="AC71" i="7"/>
  <c r="AC92" i="7"/>
  <c r="AC88" i="7"/>
  <c r="AC85" i="7"/>
  <c r="AC94" i="7"/>
  <c r="AC74" i="7"/>
  <c r="AC67" i="7"/>
  <c r="AC64" i="7"/>
  <c r="AC99" i="7"/>
  <c r="AC89" i="7"/>
  <c r="AC108" i="7"/>
  <c r="AC79" i="7"/>
  <c r="AC66" i="7"/>
  <c r="AC82" i="7"/>
  <c r="AC63" i="7"/>
  <c r="AC91" i="7"/>
  <c r="AC65" i="7"/>
  <c r="AC73" i="7"/>
  <c r="AC62" i="7"/>
  <c r="AC68" i="7"/>
  <c r="AC77" i="7"/>
  <c r="AR65" i="7" l="1"/>
  <c r="G10" i="9" s="1"/>
  <c r="AR67" i="7"/>
  <c r="G12" i="9" s="1"/>
  <c r="AR94" i="7"/>
  <c r="G39" i="9" s="1"/>
  <c r="AR62" i="7"/>
  <c r="G7" i="9" s="1"/>
  <c r="AR84" i="7"/>
  <c r="G29" i="9" s="1"/>
  <c r="AR109" i="7"/>
  <c r="AR108" i="7"/>
  <c r="AR68" i="7"/>
  <c r="G13" i="9" s="1"/>
  <c r="AR90" i="7"/>
  <c r="G35" i="9" s="1"/>
  <c r="AR70" i="7"/>
  <c r="G15" i="9" s="1"/>
  <c r="AR86" i="7"/>
  <c r="G31" i="9" s="1"/>
  <c r="AR106" i="7"/>
  <c r="AR77" i="7"/>
  <c r="G22" i="9" s="1"/>
  <c r="AR92" i="7"/>
  <c r="G37" i="9" s="1"/>
  <c r="AR78" i="7"/>
  <c r="G23" i="9" s="1"/>
  <c r="AR64" i="7"/>
  <c r="G9" i="9" s="1"/>
  <c r="AR60" i="7"/>
  <c r="G5" i="9" s="1"/>
  <c r="AR89" i="7"/>
  <c r="G34" i="9" s="1"/>
  <c r="AR76" i="7"/>
  <c r="G21" i="9" s="1"/>
  <c r="AR87" i="7"/>
  <c r="G32" i="9" s="1"/>
  <c r="AR105" i="7"/>
  <c r="AR72" i="7"/>
  <c r="G17" i="9" s="1"/>
  <c r="AR102" i="7"/>
  <c r="AR66" i="7"/>
  <c r="G11" i="9" s="1"/>
  <c r="AR91" i="7"/>
  <c r="G36" i="9" s="1"/>
  <c r="AR85" i="7"/>
  <c r="G30" i="9" s="1"/>
  <c r="AR81" i="7"/>
  <c r="G26" i="9" s="1"/>
  <c r="AR71" i="7"/>
  <c r="G16" i="9" s="1"/>
  <c r="AR74" i="7"/>
  <c r="G19" i="9" s="1"/>
  <c r="AR61" i="7"/>
  <c r="G6" i="9" s="1"/>
  <c r="AR103" i="7"/>
  <c r="AR69" i="7"/>
  <c r="G14" i="9" s="1"/>
  <c r="AR98" i="7"/>
  <c r="G43" i="9" s="1"/>
  <c r="AR73" i="7"/>
  <c r="G18" i="9" s="1"/>
  <c r="AR83" i="7"/>
  <c r="G28" i="9" s="1"/>
  <c r="AR93" i="7"/>
  <c r="G38" i="9" s="1"/>
  <c r="AR99" i="7"/>
  <c r="G44" i="9" s="1"/>
  <c r="AR96" i="7"/>
  <c r="G41" i="9" s="1"/>
  <c r="AR100" i="7"/>
  <c r="G45" i="9" s="1"/>
  <c r="AR97" i="7"/>
  <c r="G42" i="9" s="1"/>
  <c r="AR79" i="7"/>
  <c r="G24" i="9" s="1"/>
  <c r="AR95" i="7"/>
  <c r="G40" i="9" s="1"/>
  <c r="AR88" i="7"/>
  <c r="G33" i="9" s="1"/>
  <c r="AR75" i="7"/>
  <c r="G20" i="9" s="1"/>
  <c r="AR107" i="7"/>
  <c r="AR101" i="7"/>
  <c r="AR80" i="7"/>
  <c r="G25" i="9" s="1"/>
  <c r="AR82" i="7"/>
  <c r="G27" i="9" s="1"/>
  <c r="AR104" i="7"/>
  <c r="AR63" i="7"/>
  <c r="G8" i="9" s="1"/>
  <c r="I41" i="9" l="1"/>
  <c r="H41" i="9"/>
  <c r="H6" i="9"/>
  <c r="I6" i="9"/>
  <c r="H17" i="9"/>
  <c r="I17" i="9"/>
  <c r="H37" i="9"/>
  <c r="I37" i="9"/>
  <c r="H12" i="9"/>
  <c r="I12" i="9"/>
  <c r="H44" i="9"/>
  <c r="I44" i="9"/>
  <c r="I19" i="9"/>
  <c r="H19" i="9"/>
  <c r="H5" i="9"/>
  <c r="I5" i="9"/>
  <c r="G46" i="9"/>
  <c r="E16" i="13" s="1"/>
  <c r="H35" i="9"/>
  <c r="I35" i="9"/>
  <c r="H29" i="9"/>
  <c r="I29" i="9"/>
  <c r="H20" i="9"/>
  <c r="I20" i="9"/>
  <c r="H42" i="9"/>
  <c r="I42" i="9"/>
  <c r="I38" i="9"/>
  <c r="H38" i="9"/>
  <c r="H14" i="9"/>
  <c r="I14" i="9"/>
  <c r="H16" i="9"/>
  <c r="I16" i="9"/>
  <c r="H11" i="9"/>
  <c r="I11" i="9"/>
  <c r="I32" i="9"/>
  <c r="H32" i="9"/>
  <c r="I9" i="9"/>
  <c r="H9" i="9"/>
  <c r="H13" i="9"/>
  <c r="I13" i="9"/>
  <c r="I7" i="9"/>
  <c r="H7" i="9"/>
  <c r="I8" i="9"/>
  <c r="H8" i="9"/>
  <c r="H40" i="9"/>
  <c r="I40" i="9"/>
  <c r="H18" i="9"/>
  <c r="I18" i="9"/>
  <c r="H30" i="9"/>
  <c r="I30" i="9"/>
  <c r="H34" i="9"/>
  <c r="I34" i="9"/>
  <c r="I15" i="9"/>
  <c r="H15" i="9"/>
  <c r="H24" i="9"/>
  <c r="I24" i="9"/>
  <c r="I43" i="9"/>
  <c r="H43" i="9"/>
  <c r="H36" i="9"/>
  <c r="I36" i="9"/>
  <c r="H22" i="9"/>
  <c r="I22" i="9"/>
  <c r="I10" i="9"/>
  <c r="H10" i="9"/>
  <c r="I27" i="9"/>
  <c r="H27" i="9"/>
  <c r="I25" i="9"/>
  <c r="H25" i="9"/>
  <c r="I33" i="9"/>
  <c r="H33" i="9"/>
  <c r="I45" i="9"/>
  <c r="H45" i="9"/>
  <c r="H28" i="9"/>
  <c r="I28" i="9"/>
  <c r="H26" i="9"/>
  <c r="I26" i="9"/>
  <c r="H21" i="9"/>
  <c r="I21" i="9"/>
  <c r="H23" i="9"/>
  <c r="I23" i="9"/>
  <c r="H31" i="9"/>
  <c r="I31" i="9"/>
  <c r="I39" i="9"/>
  <c r="H39" i="9"/>
  <c r="I46" i="9" l="1"/>
  <c r="F22" i="13" s="1"/>
  <c r="J5" i="9" a="1"/>
  <c r="H46" i="9"/>
  <c r="D22" i="13" s="1"/>
  <c r="J39" i="9" l="1"/>
  <c r="J23" i="9"/>
  <c r="J32" i="9"/>
  <c r="J31" i="9"/>
  <c r="J10" i="9"/>
  <c r="J11" i="9"/>
  <c r="J22" i="9"/>
  <c r="J25" i="9"/>
  <c r="J36" i="9"/>
  <c r="J43" i="9"/>
  <c r="J26" i="9"/>
  <c r="J8" i="9"/>
  <c r="J34" i="9"/>
  <c r="J40" i="9"/>
  <c r="J45" i="9"/>
  <c r="J24" i="9"/>
  <c r="J35" i="9"/>
  <c r="J30" i="9"/>
  <c r="J21" i="9"/>
  <c r="J37" i="9"/>
  <c r="J9" i="9"/>
  <c r="J27" i="9"/>
  <c r="J38" i="9"/>
  <c r="J44" i="9"/>
  <c r="J42" i="9"/>
  <c r="J12" i="9"/>
  <c r="J6" i="9"/>
  <c r="J28" i="9"/>
  <c r="J29" i="9"/>
  <c r="J41" i="9"/>
  <c r="J7" i="9"/>
  <c r="J14" i="9"/>
  <c r="J13" i="9"/>
  <c r="J17" i="9"/>
  <c r="J19" i="9"/>
  <c r="J16" i="9"/>
  <c r="J33" i="9"/>
  <c r="J15" i="9"/>
  <c r="J5" i="9"/>
  <c r="J20" i="9"/>
  <c r="J18" i="9"/>
  <c r="L18" i="9" l="1"/>
  <c r="J20" i="12" s="1"/>
  <c r="Y18" i="9"/>
  <c r="K20" i="12" s="1"/>
  <c r="AC18" i="9"/>
  <c r="L20" i="12" s="1"/>
  <c r="K18" i="9"/>
  <c r="I20" i="12" s="1"/>
  <c r="H20" i="12"/>
  <c r="K33" i="9"/>
  <c r="I35" i="12" s="1"/>
  <c r="AC33" i="9"/>
  <c r="L35" i="12" s="1"/>
  <c r="H35" i="12"/>
  <c r="L33" i="9"/>
  <c r="J35" i="12" s="1"/>
  <c r="Y33" i="9"/>
  <c r="K35" i="12" s="1"/>
  <c r="AC13" i="9"/>
  <c r="L15" i="12" s="1"/>
  <c r="H15" i="12"/>
  <c r="Y13" i="9"/>
  <c r="K15" i="12" s="1"/>
  <c r="K13" i="9"/>
  <c r="I15" i="12" s="1"/>
  <c r="L13" i="9"/>
  <c r="J15" i="12" s="1"/>
  <c r="L29" i="9"/>
  <c r="J31" i="12" s="1"/>
  <c r="K29" i="9"/>
  <c r="I31" i="12" s="1"/>
  <c r="H31" i="12"/>
  <c r="Y29" i="9"/>
  <c r="K31" i="12" s="1"/>
  <c r="AC29" i="9"/>
  <c r="L31" i="12" s="1"/>
  <c r="K42" i="9"/>
  <c r="I44" i="12" s="1"/>
  <c r="Y42" i="9"/>
  <c r="K44" i="12" s="1"/>
  <c r="L42" i="9"/>
  <c r="J44" i="12" s="1"/>
  <c r="AC42" i="9"/>
  <c r="L44" i="12" s="1"/>
  <c r="H44" i="12"/>
  <c r="L9" i="9"/>
  <c r="J11" i="12" s="1"/>
  <c r="AC9" i="9"/>
  <c r="L11" i="12" s="1"/>
  <c r="Y9" i="9"/>
  <c r="K11" i="12" s="1"/>
  <c r="H11" i="12"/>
  <c r="K9" i="9"/>
  <c r="I11" i="12" s="1"/>
  <c r="K35" i="9"/>
  <c r="I37" i="12" s="1"/>
  <c r="AC35" i="9"/>
  <c r="L37" i="12" s="1"/>
  <c r="H37" i="12"/>
  <c r="L35" i="9"/>
  <c r="J37" i="12" s="1"/>
  <c r="Y35" i="9"/>
  <c r="K37" i="12" s="1"/>
  <c r="K34" i="9"/>
  <c r="I36" i="12" s="1"/>
  <c r="Y34" i="9"/>
  <c r="K36" i="12" s="1"/>
  <c r="L34" i="9"/>
  <c r="J36" i="12" s="1"/>
  <c r="H36" i="12"/>
  <c r="AC34" i="9"/>
  <c r="L36" i="12" s="1"/>
  <c r="Y36" i="9"/>
  <c r="K38" i="12" s="1"/>
  <c r="K36" i="9"/>
  <c r="I38" i="12" s="1"/>
  <c r="L36" i="9"/>
  <c r="J38" i="12" s="1"/>
  <c r="H38" i="12"/>
  <c r="AC36" i="9"/>
  <c r="L38" i="12" s="1"/>
  <c r="K10" i="9"/>
  <c r="I12" i="12" s="1"/>
  <c r="L10" i="9"/>
  <c r="J12" i="12" s="1"/>
  <c r="H12" i="12"/>
  <c r="AC10" i="9"/>
  <c r="L12" i="12" s="1"/>
  <c r="Y10" i="9"/>
  <c r="K12" i="12" s="1"/>
  <c r="AC39" i="9"/>
  <c r="L41" i="12" s="1"/>
  <c r="K39" i="9"/>
  <c r="I41" i="12" s="1"/>
  <c r="Y39" i="9"/>
  <c r="K41" i="12" s="1"/>
  <c r="H41" i="12"/>
  <c r="L39" i="9"/>
  <c r="J41" i="12" s="1"/>
  <c r="AC20" i="9"/>
  <c r="L22" i="12" s="1"/>
  <c r="L20" i="9"/>
  <c r="J22" i="12" s="1"/>
  <c r="K20" i="9"/>
  <c r="I22" i="12" s="1"/>
  <c r="H22" i="12"/>
  <c r="Y20" i="9"/>
  <c r="K22" i="12" s="1"/>
  <c r="L16" i="9"/>
  <c r="J18" i="12" s="1"/>
  <c r="K16" i="9"/>
  <c r="I18" i="12" s="1"/>
  <c r="Y16" i="9"/>
  <c r="K18" i="12" s="1"/>
  <c r="H18" i="12"/>
  <c r="AC16" i="9"/>
  <c r="L18" i="12" s="1"/>
  <c r="L14" i="9"/>
  <c r="J16" i="12" s="1"/>
  <c r="K14" i="9"/>
  <c r="I16" i="12" s="1"/>
  <c r="Y14" i="9"/>
  <c r="K16" i="12" s="1"/>
  <c r="AC14" i="9"/>
  <c r="L16" i="12" s="1"/>
  <c r="H16" i="12"/>
  <c r="K28" i="9"/>
  <c r="I30" i="12" s="1"/>
  <c r="H30" i="12"/>
  <c r="AC28" i="9"/>
  <c r="L30" i="12" s="1"/>
  <c r="L28" i="9"/>
  <c r="J30" i="12" s="1"/>
  <c r="Y28" i="9"/>
  <c r="K30" i="12" s="1"/>
  <c r="K44" i="9"/>
  <c r="I46" i="12" s="1"/>
  <c r="H46" i="12"/>
  <c r="AC44" i="9"/>
  <c r="L46" i="12" s="1"/>
  <c r="L44" i="9"/>
  <c r="J46" i="12" s="1"/>
  <c r="Y44" i="9"/>
  <c r="K46" i="12" s="1"/>
  <c r="AC37" i="9"/>
  <c r="L39" i="12" s="1"/>
  <c r="H39" i="12"/>
  <c r="K37" i="9"/>
  <c r="I39" i="12" s="1"/>
  <c r="Y37" i="9"/>
  <c r="K39" i="12" s="1"/>
  <c r="L37" i="9"/>
  <c r="J39" i="12" s="1"/>
  <c r="L24" i="9"/>
  <c r="J26" i="12" s="1"/>
  <c r="AC24" i="9"/>
  <c r="L26" i="12" s="1"/>
  <c r="Y24" i="9"/>
  <c r="K26" i="12" s="1"/>
  <c r="K24" i="9"/>
  <c r="I26" i="12" s="1"/>
  <c r="H26" i="12"/>
  <c r="K8" i="9"/>
  <c r="I10" i="12" s="1"/>
  <c r="H10" i="12"/>
  <c r="L8" i="9"/>
  <c r="J10" i="12" s="1"/>
  <c r="Y8" i="9"/>
  <c r="K10" i="12" s="1"/>
  <c r="AC8" i="9"/>
  <c r="L10" i="12" s="1"/>
  <c r="AC25" i="9"/>
  <c r="L27" i="12" s="1"/>
  <c r="Y25" i="9"/>
  <c r="K27" i="12" s="1"/>
  <c r="H27" i="12"/>
  <c r="L25" i="9"/>
  <c r="J27" i="12" s="1"/>
  <c r="K25" i="9"/>
  <c r="I27" i="12" s="1"/>
  <c r="K31" i="9"/>
  <c r="I33" i="12" s="1"/>
  <c r="AC31" i="9"/>
  <c r="L33" i="12" s="1"/>
  <c r="Y31" i="9"/>
  <c r="K33" i="12" s="1"/>
  <c r="H33" i="12"/>
  <c r="L31" i="9"/>
  <c r="J33" i="12" s="1"/>
  <c r="Y5" i="9"/>
  <c r="L5" i="9"/>
  <c r="AC5" i="9"/>
  <c r="J46" i="9"/>
  <c r="G27" i="13" s="1"/>
  <c r="K5" i="9"/>
  <c r="H7" i="12"/>
  <c r="AC19" i="9"/>
  <c r="L21" i="12" s="1"/>
  <c r="Y19" i="9"/>
  <c r="K21" i="12" s="1"/>
  <c r="K19" i="9"/>
  <c r="I21" i="12" s="1"/>
  <c r="L19" i="9"/>
  <c r="J21" i="12" s="1"/>
  <c r="H21" i="12"/>
  <c r="H9" i="12"/>
  <c r="Y7" i="9"/>
  <c r="K9" i="12" s="1"/>
  <c r="K7" i="9"/>
  <c r="I9" i="12" s="1"/>
  <c r="L7" i="9"/>
  <c r="J9" i="12" s="1"/>
  <c r="AC7" i="9"/>
  <c r="L9" i="12" s="1"/>
  <c r="H8" i="12"/>
  <c r="Y6" i="9"/>
  <c r="K8" i="12" s="1"/>
  <c r="L6" i="9"/>
  <c r="J8" i="12" s="1"/>
  <c r="K6" i="9"/>
  <c r="I8" i="12" s="1"/>
  <c r="AC6" i="9"/>
  <c r="L8" i="12" s="1"/>
  <c r="L38" i="9"/>
  <c r="J40" i="12" s="1"/>
  <c r="Y38" i="9"/>
  <c r="K40" i="12" s="1"/>
  <c r="H40" i="12"/>
  <c r="K38" i="9"/>
  <c r="I40" i="12" s="1"/>
  <c r="AC38" i="9"/>
  <c r="L40" i="12" s="1"/>
  <c r="K21" i="9"/>
  <c r="I23" i="12" s="1"/>
  <c r="L21" i="9"/>
  <c r="J23" i="12" s="1"/>
  <c r="Y21" i="9"/>
  <c r="K23" i="12" s="1"/>
  <c r="H23" i="12"/>
  <c r="AC21" i="9"/>
  <c r="L23" i="12" s="1"/>
  <c r="H47" i="12"/>
  <c r="AC45" i="9"/>
  <c r="L47" i="12" s="1"/>
  <c r="K45" i="9"/>
  <c r="I47" i="12" s="1"/>
  <c r="Y45" i="9"/>
  <c r="K47" i="12" s="1"/>
  <c r="L45" i="9"/>
  <c r="J47" i="12" s="1"/>
  <c r="AC26" i="9"/>
  <c r="L28" i="12" s="1"/>
  <c r="H28" i="12"/>
  <c r="Y26" i="9"/>
  <c r="K28" i="12" s="1"/>
  <c r="L26" i="9"/>
  <c r="J28" i="12" s="1"/>
  <c r="K26" i="9"/>
  <c r="I28" i="12" s="1"/>
  <c r="AC22" i="9"/>
  <c r="L24" i="12" s="1"/>
  <c r="H24" i="12"/>
  <c r="L22" i="9"/>
  <c r="J24" i="12" s="1"/>
  <c r="K22" i="9"/>
  <c r="I24" i="12" s="1"/>
  <c r="Y22" i="9"/>
  <c r="K24" i="12" s="1"/>
  <c r="Y32" i="9"/>
  <c r="K34" i="12" s="1"/>
  <c r="L32" i="9"/>
  <c r="J34" i="12" s="1"/>
  <c r="H34" i="12"/>
  <c r="K32" i="9"/>
  <c r="I34" i="12" s="1"/>
  <c r="AC32" i="9"/>
  <c r="L34" i="12" s="1"/>
  <c r="L15" i="9"/>
  <c r="J17" i="12" s="1"/>
  <c r="AC15" i="9"/>
  <c r="L17" i="12" s="1"/>
  <c r="Y15" i="9"/>
  <c r="K17" i="12" s="1"/>
  <c r="K15" i="9"/>
  <c r="I17" i="12" s="1"/>
  <c r="H17" i="12"/>
  <c r="L17" i="9"/>
  <c r="J19" i="12" s="1"/>
  <c r="AC17" i="9"/>
  <c r="L19" i="12" s="1"/>
  <c r="H19" i="12"/>
  <c r="Y17" i="9"/>
  <c r="K19" i="12" s="1"/>
  <c r="K17" i="9"/>
  <c r="I19" i="12" s="1"/>
  <c r="L41" i="9"/>
  <c r="J43" i="12" s="1"/>
  <c r="K41" i="9"/>
  <c r="I43" i="12" s="1"/>
  <c r="AC41" i="9"/>
  <c r="L43" i="12" s="1"/>
  <c r="Y41" i="9"/>
  <c r="K43" i="12" s="1"/>
  <c r="H43" i="12"/>
  <c r="L12" i="9"/>
  <c r="J14" i="12" s="1"/>
  <c r="AC12" i="9"/>
  <c r="L14" i="12" s="1"/>
  <c r="Y12" i="9"/>
  <c r="K14" i="12" s="1"/>
  <c r="K12" i="9"/>
  <c r="I14" i="12" s="1"/>
  <c r="H14" i="12"/>
  <c r="Y27" i="9"/>
  <c r="K29" i="12" s="1"/>
  <c r="K27" i="9"/>
  <c r="I29" i="12" s="1"/>
  <c r="H29" i="12"/>
  <c r="L27" i="9"/>
  <c r="J29" i="12" s="1"/>
  <c r="AC27" i="9"/>
  <c r="L29" i="12" s="1"/>
  <c r="K30" i="9"/>
  <c r="I32" i="12" s="1"/>
  <c r="Y30" i="9"/>
  <c r="K32" i="12" s="1"/>
  <c r="AC30" i="9"/>
  <c r="L32" i="12" s="1"/>
  <c r="H32" i="12"/>
  <c r="L30" i="9"/>
  <c r="J32" i="12" s="1"/>
  <c r="AC40" i="9"/>
  <c r="L42" i="12" s="1"/>
  <c r="H42" i="12"/>
  <c r="Y40" i="9"/>
  <c r="K42" i="12" s="1"/>
  <c r="L40" i="9"/>
  <c r="J42" i="12" s="1"/>
  <c r="K40" i="9"/>
  <c r="I42" i="12" s="1"/>
  <c r="H45" i="12"/>
  <c r="Y43" i="9"/>
  <c r="K45" i="12" s="1"/>
  <c r="L43" i="9"/>
  <c r="J45" i="12" s="1"/>
  <c r="AC43" i="9"/>
  <c r="L45" i="12" s="1"/>
  <c r="K43" i="9"/>
  <c r="I45" i="12" s="1"/>
  <c r="Y11" i="9"/>
  <c r="K13" i="12" s="1"/>
  <c r="AC11" i="9"/>
  <c r="L13" i="12" s="1"/>
  <c r="L11" i="9"/>
  <c r="J13" i="12" s="1"/>
  <c r="H13" i="12"/>
  <c r="K11" i="9"/>
  <c r="I13" i="12" s="1"/>
  <c r="Y23" i="9"/>
  <c r="K25" i="12" s="1"/>
  <c r="AC23" i="9"/>
  <c r="L25" i="12" s="1"/>
  <c r="L23" i="9"/>
  <c r="J25" i="12" s="1"/>
  <c r="K23" i="9"/>
  <c r="I25" i="12" s="1"/>
  <c r="H25" i="12"/>
  <c r="L7" i="12" l="1"/>
  <c r="L48" i="12" s="1"/>
  <c r="H21" i="11" s="1"/>
  <c r="AC46" i="9"/>
  <c r="O27" i="13" s="1"/>
  <c r="H48" i="12"/>
  <c r="D21" i="11" s="1"/>
  <c r="J7" i="12"/>
  <c r="J48" i="12" s="1"/>
  <c r="F21" i="11" s="1"/>
  <c r="L46" i="9"/>
  <c r="K46" i="9"/>
  <c r="F32" i="13" s="1"/>
  <c r="I7" i="12"/>
  <c r="I48" i="12" s="1"/>
  <c r="E21" i="11" s="1"/>
  <c r="K7" i="12"/>
  <c r="K48" i="12" s="1"/>
  <c r="G21" i="11" s="1"/>
  <c r="Y46" i="9"/>
  <c r="O26" i="13" s="1"/>
  <c r="F33" i="13" l="1"/>
  <c r="G38" i="13" s="1"/>
  <c r="N46" i="9"/>
  <c r="O20" i="9" l="1"/>
  <c r="O16" i="9"/>
  <c r="O18" i="9"/>
  <c r="O13" i="9"/>
  <c r="O30" i="9"/>
  <c r="O44" i="9"/>
  <c r="O29" i="9"/>
  <c r="O21" i="9"/>
  <c r="O22" i="9"/>
  <c r="O12" i="9"/>
  <c r="O19" i="9"/>
  <c r="O33" i="9"/>
  <c r="O34" i="9"/>
  <c r="O39" i="9"/>
  <c r="O45" i="9"/>
  <c r="O36" i="9"/>
  <c r="O27" i="9"/>
  <c r="O38" i="9"/>
  <c r="O37" i="9"/>
  <c r="O28" i="9"/>
  <c r="O43" i="9"/>
  <c r="O26" i="9"/>
  <c r="O40" i="9"/>
  <c r="O6" i="9"/>
  <c r="O24" i="9"/>
  <c r="O41" i="9"/>
  <c r="O23" i="9"/>
  <c r="O15" i="9"/>
  <c r="O17" i="9"/>
  <c r="O31" i="9"/>
  <c r="O35" i="9"/>
  <c r="O8" i="9"/>
  <c r="O5" i="9"/>
  <c r="O32" i="9"/>
  <c r="O42" i="9"/>
  <c r="O25" i="9"/>
  <c r="O10" i="9"/>
  <c r="O9" i="9"/>
  <c r="O7" i="9"/>
  <c r="O14" i="9"/>
  <c r="O11" i="9"/>
  <c r="Q11" i="9" l="1"/>
  <c r="P11" i="9"/>
  <c r="P10" i="9"/>
  <c r="Q10" i="9"/>
  <c r="P5" i="9"/>
  <c r="Q5" i="9"/>
  <c r="O46" i="9"/>
  <c r="F43" i="13" s="1"/>
  <c r="P24" i="9"/>
  <c r="Q24" i="9"/>
  <c r="P43" i="9"/>
  <c r="Q43" i="9"/>
  <c r="P34" i="9"/>
  <c r="Q34" i="9"/>
  <c r="P22" i="9"/>
  <c r="Q22" i="9"/>
  <c r="Q14" i="9"/>
  <c r="P14" i="9"/>
  <c r="Q25" i="9"/>
  <c r="P25" i="9"/>
  <c r="P8" i="9"/>
  <c r="Q8" i="9"/>
  <c r="Q15" i="9"/>
  <c r="P15" i="9"/>
  <c r="P6" i="9"/>
  <c r="Q6" i="9"/>
  <c r="P28" i="9"/>
  <c r="Q28" i="9"/>
  <c r="Q36" i="9"/>
  <c r="P36" i="9"/>
  <c r="P33" i="9"/>
  <c r="Q33" i="9"/>
  <c r="P21" i="9"/>
  <c r="Q21" i="9"/>
  <c r="Q13" i="9"/>
  <c r="P13" i="9"/>
  <c r="P7" i="9"/>
  <c r="Q7" i="9"/>
  <c r="P42" i="9"/>
  <c r="Q42" i="9"/>
  <c r="Q35" i="9"/>
  <c r="P35" i="9"/>
  <c r="P23" i="9"/>
  <c r="Q23" i="9"/>
  <c r="P40" i="9"/>
  <c r="Q40" i="9"/>
  <c r="P37" i="9"/>
  <c r="Q37" i="9"/>
  <c r="Q45" i="9"/>
  <c r="P45" i="9"/>
  <c r="P19" i="9"/>
  <c r="Q19" i="9"/>
  <c r="Q29" i="9"/>
  <c r="P29" i="9"/>
  <c r="P18" i="9"/>
  <c r="Q18" i="9"/>
  <c r="P9" i="9"/>
  <c r="Q9" i="9"/>
  <c r="Q32" i="9"/>
  <c r="P32" i="9"/>
  <c r="Q31" i="9"/>
  <c r="P31" i="9"/>
  <c r="P41" i="9"/>
  <c r="Q41" i="9"/>
  <c r="Q26" i="9"/>
  <c r="P26" i="9"/>
  <c r="P38" i="9"/>
  <c r="Q38" i="9"/>
  <c r="Q39" i="9"/>
  <c r="P39" i="9"/>
  <c r="Q12" i="9"/>
  <c r="P12" i="9"/>
  <c r="P44" i="9"/>
  <c r="Q44" i="9"/>
  <c r="Q16" i="9"/>
  <c r="P16" i="9"/>
  <c r="Q17" i="9"/>
  <c r="P17" i="9"/>
  <c r="P27" i="9"/>
  <c r="Q27" i="9"/>
  <c r="Q30" i="9"/>
  <c r="P30" i="9"/>
  <c r="P20" i="9"/>
  <c r="Q20" i="9"/>
  <c r="Q46" i="9" l="1"/>
  <c r="F48" i="13" s="1"/>
  <c r="P46" i="9"/>
  <c r="D48" i="13" s="1"/>
  <c r="R5" i="9" a="1"/>
  <c r="R37" i="9" l="1"/>
  <c r="R16" i="9"/>
  <c r="R24" i="9"/>
  <c r="R12" i="9"/>
  <c r="R33" i="9"/>
  <c r="R23" i="9"/>
  <c r="R26" i="9"/>
  <c r="R14" i="9"/>
  <c r="R42" i="9"/>
  <c r="R18" i="9"/>
  <c r="R28" i="9"/>
  <c r="R43" i="9"/>
  <c r="R27" i="9"/>
  <c r="R35" i="9"/>
  <c r="R38" i="9"/>
  <c r="R15" i="9"/>
  <c r="R5" i="9"/>
  <c r="R22" i="9"/>
  <c r="R20" i="9"/>
  <c r="R19" i="9"/>
  <c r="R30" i="9"/>
  <c r="R36" i="9"/>
  <c r="R21" i="9"/>
  <c r="R34" i="9"/>
  <c r="R45" i="9"/>
  <c r="R25" i="9"/>
  <c r="R41" i="9"/>
  <c r="R9" i="9"/>
  <c r="R40" i="9"/>
  <c r="R10" i="9"/>
  <c r="R7" i="9"/>
  <c r="R11" i="9"/>
  <c r="R32" i="9"/>
  <c r="R39" i="9"/>
  <c r="R44" i="9"/>
  <c r="R8" i="9"/>
  <c r="R29" i="9"/>
  <c r="R17" i="9"/>
  <c r="R6" i="9"/>
  <c r="R31" i="9"/>
  <c r="R13" i="9"/>
  <c r="AD6" i="9" l="1"/>
  <c r="Z6" i="9"/>
  <c r="S6" i="9"/>
  <c r="T6" i="9"/>
  <c r="U6" i="9"/>
  <c r="M8" i="12"/>
  <c r="R8" i="12" s="1"/>
  <c r="T44" i="9"/>
  <c r="S44" i="9"/>
  <c r="M46" i="12"/>
  <c r="R46" i="12" s="1"/>
  <c r="Z44" i="9"/>
  <c r="AD44" i="9"/>
  <c r="U44" i="9"/>
  <c r="Z41" i="9"/>
  <c r="M43" i="12"/>
  <c r="R43" i="12" s="1"/>
  <c r="S41" i="9"/>
  <c r="T41" i="9"/>
  <c r="AD41" i="9"/>
  <c r="U41" i="9"/>
  <c r="S20" i="9"/>
  <c r="AD20" i="9"/>
  <c r="Z20" i="9"/>
  <c r="T20" i="9"/>
  <c r="M22" i="12"/>
  <c r="R22" i="12" s="1"/>
  <c r="U20" i="9"/>
  <c r="M28" i="12"/>
  <c r="R28" i="12" s="1"/>
  <c r="S26" i="9"/>
  <c r="AD26" i="9"/>
  <c r="U26" i="9"/>
  <c r="Z26" i="9"/>
  <c r="T26" i="9"/>
  <c r="Z17" i="9"/>
  <c r="S17" i="9"/>
  <c r="U17" i="9"/>
  <c r="AD17" i="9"/>
  <c r="M19" i="12"/>
  <c r="R19" i="12" s="1"/>
  <c r="T17" i="9"/>
  <c r="U39" i="9"/>
  <c r="T39" i="9"/>
  <c r="S39" i="9"/>
  <c r="AD39" i="9"/>
  <c r="M41" i="12"/>
  <c r="R41" i="12" s="1"/>
  <c r="Z39" i="9"/>
  <c r="U10" i="9"/>
  <c r="T10" i="9"/>
  <c r="Z10" i="9"/>
  <c r="S10" i="9"/>
  <c r="AD10" i="9"/>
  <c r="M12" i="12"/>
  <c r="R12" i="12" s="1"/>
  <c r="M38" i="12"/>
  <c r="R38" i="12" s="1"/>
  <c r="Z36" i="9"/>
  <c r="AD36" i="9"/>
  <c r="T36" i="9"/>
  <c r="S36" i="9"/>
  <c r="U36" i="9"/>
  <c r="U22" i="9"/>
  <c r="M24" i="12"/>
  <c r="R24" i="12" s="1"/>
  <c r="T22" i="9"/>
  <c r="AD22" i="9"/>
  <c r="S22" i="9"/>
  <c r="Z22" i="9"/>
  <c r="M37" i="12"/>
  <c r="R37" i="12" s="1"/>
  <c r="T35" i="9"/>
  <c r="S35" i="9"/>
  <c r="AD35" i="9"/>
  <c r="U35" i="9"/>
  <c r="Z35" i="9"/>
  <c r="Z18" i="9"/>
  <c r="U18" i="9"/>
  <c r="S18" i="9"/>
  <c r="M20" i="12"/>
  <c r="R20" i="12" s="1"/>
  <c r="T18" i="9"/>
  <c r="AD18" i="9"/>
  <c r="U23" i="9"/>
  <c r="AD23" i="9"/>
  <c r="Z23" i="9"/>
  <c r="T23" i="9"/>
  <c r="M25" i="12"/>
  <c r="R25" i="12" s="1"/>
  <c r="S23" i="9"/>
  <c r="S31" i="9"/>
  <c r="Z31" i="9"/>
  <c r="M33" i="12"/>
  <c r="R33" i="12" s="1"/>
  <c r="AD31" i="9"/>
  <c r="T31" i="9"/>
  <c r="U31" i="9"/>
  <c r="AD8" i="9"/>
  <c r="S8" i="9"/>
  <c r="U8" i="9"/>
  <c r="M10" i="12"/>
  <c r="R10" i="12" s="1"/>
  <c r="T8" i="9"/>
  <c r="Z8" i="9"/>
  <c r="U11" i="9"/>
  <c r="Z11" i="9"/>
  <c r="AD11" i="9"/>
  <c r="M13" i="12"/>
  <c r="R13" i="12" s="1"/>
  <c r="T11" i="9"/>
  <c r="S11" i="9"/>
  <c r="U9" i="9"/>
  <c r="S9" i="9"/>
  <c r="AD9" i="9"/>
  <c r="T9" i="9"/>
  <c r="Z9" i="9"/>
  <c r="M11" i="12"/>
  <c r="R11" i="12" s="1"/>
  <c r="AD34" i="9"/>
  <c r="M36" i="12"/>
  <c r="R36" i="12" s="1"/>
  <c r="T34" i="9"/>
  <c r="U34" i="9"/>
  <c r="S34" i="9"/>
  <c r="Z34" i="9"/>
  <c r="Z19" i="9"/>
  <c r="T19" i="9"/>
  <c r="S19" i="9"/>
  <c r="M21" i="12"/>
  <c r="R21" i="12" s="1"/>
  <c r="U19" i="9"/>
  <c r="AD19" i="9"/>
  <c r="T15" i="9"/>
  <c r="S15" i="9"/>
  <c r="Z15" i="9"/>
  <c r="M17" i="12"/>
  <c r="R17" i="12" s="1"/>
  <c r="AD15" i="9"/>
  <c r="U15" i="9"/>
  <c r="U43" i="9"/>
  <c r="M45" i="12"/>
  <c r="R45" i="12" s="1"/>
  <c r="S43" i="9"/>
  <c r="Z43" i="9"/>
  <c r="AD43" i="9"/>
  <c r="T43" i="9"/>
  <c r="T14" i="9"/>
  <c r="U14" i="9"/>
  <c r="Z14" i="9"/>
  <c r="AD14" i="9"/>
  <c r="M16" i="12"/>
  <c r="R16" i="12" s="1"/>
  <c r="S14" i="9"/>
  <c r="M14" i="12"/>
  <c r="R14" i="12" s="1"/>
  <c r="Z12" i="9"/>
  <c r="S12" i="9"/>
  <c r="T12" i="9"/>
  <c r="AD12" i="9"/>
  <c r="U12" i="9"/>
  <c r="M9" i="12"/>
  <c r="R9" i="12" s="1"/>
  <c r="AD7" i="9"/>
  <c r="Z7" i="9"/>
  <c r="S7" i="9"/>
  <c r="T7" i="9"/>
  <c r="U7" i="9"/>
  <c r="AD21" i="9"/>
  <c r="T21" i="9"/>
  <c r="S21" i="9"/>
  <c r="Z21" i="9"/>
  <c r="M23" i="12"/>
  <c r="R23" i="12" s="1"/>
  <c r="U21" i="9"/>
  <c r="S38" i="9"/>
  <c r="T38" i="9"/>
  <c r="M40" i="12"/>
  <c r="R40" i="12" s="1"/>
  <c r="Z38" i="9"/>
  <c r="U38" i="9"/>
  <c r="AD38" i="9"/>
  <c r="Z28" i="9"/>
  <c r="S28" i="9"/>
  <c r="U28" i="9"/>
  <c r="T28" i="9"/>
  <c r="AD28" i="9"/>
  <c r="M30" i="12"/>
  <c r="R30" i="12" s="1"/>
  <c r="S24" i="9"/>
  <c r="T24" i="9"/>
  <c r="AD24" i="9"/>
  <c r="U24" i="9"/>
  <c r="M26" i="12"/>
  <c r="R26" i="12" s="1"/>
  <c r="Z24" i="9"/>
  <c r="U25" i="9"/>
  <c r="Z25" i="9"/>
  <c r="S25" i="9"/>
  <c r="AD25" i="9"/>
  <c r="M27" i="12"/>
  <c r="R27" i="12" s="1"/>
  <c r="T25" i="9"/>
  <c r="S16" i="9"/>
  <c r="U16" i="9"/>
  <c r="T16" i="9"/>
  <c r="AD16" i="9"/>
  <c r="M18" i="12"/>
  <c r="R18" i="12" s="1"/>
  <c r="Z16" i="9"/>
  <c r="M15" i="12"/>
  <c r="R15" i="12" s="1"/>
  <c r="U13" i="9"/>
  <c r="S13" i="9"/>
  <c r="AD13" i="9"/>
  <c r="T13" i="9"/>
  <c r="Z13" i="9"/>
  <c r="T29" i="9"/>
  <c r="U29" i="9"/>
  <c r="AD29" i="9"/>
  <c r="S29" i="9"/>
  <c r="Z29" i="9"/>
  <c r="M31" i="12"/>
  <c r="R31" i="12" s="1"/>
  <c r="T32" i="9"/>
  <c r="U32" i="9"/>
  <c r="S32" i="9"/>
  <c r="AD32" i="9"/>
  <c r="M34" i="12"/>
  <c r="R34" i="12" s="1"/>
  <c r="Z32" i="9"/>
  <c r="Z40" i="9"/>
  <c r="U40" i="9"/>
  <c r="AD40" i="9"/>
  <c r="T40" i="9"/>
  <c r="M42" i="12"/>
  <c r="R42" i="12" s="1"/>
  <c r="S40" i="9"/>
  <c r="Z45" i="9"/>
  <c r="U45" i="9"/>
  <c r="S45" i="9"/>
  <c r="T45" i="9"/>
  <c r="AD45" i="9"/>
  <c r="M47" i="12"/>
  <c r="R47" i="12" s="1"/>
  <c r="Z30" i="9"/>
  <c r="S30" i="9"/>
  <c r="U30" i="9"/>
  <c r="T30" i="9"/>
  <c r="AD30" i="9"/>
  <c r="M32" i="12"/>
  <c r="R32" i="12" s="1"/>
  <c r="Z5" i="9"/>
  <c r="M7" i="12"/>
  <c r="U5" i="9"/>
  <c r="R46" i="9"/>
  <c r="G53" i="13" s="1"/>
  <c r="S5" i="9"/>
  <c r="T5" i="9"/>
  <c r="AD5" i="9"/>
  <c r="M29" i="12"/>
  <c r="R29" i="12" s="1"/>
  <c r="Z27" i="9"/>
  <c r="AD27" i="9"/>
  <c r="U27" i="9"/>
  <c r="T27" i="9"/>
  <c r="S27" i="9"/>
  <c r="Z42" i="9"/>
  <c r="S42" i="9"/>
  <c r="U42" i="9"/>
  <c r="M44" i="12"/>
  <c r="R44" i="12" s="1"/>
  <c r="T42" i="9"/>
  <c r="AD42" i="9"/>
  <c r="S33" i="9"/>
  <c r="M35" i="12"/>
  <c r="R35" i="12" s="1"/>
  <c r="U33" i="9"/>
  <c r="AD33" i="9"/>
  <c r="Z33" i="9"/>
  <c r="T33" i="9"/>
  <c r="S37" i="9"/>
  <c r="M39" i="12"/>
  <c r="R39" i="12" s="1"/>
  <c r="AD37" i="9"/>
  <c r="Z37" i="9"/>
  <c r="U37" i="9"/>
  <c r="T37" i="9"/>
  <c r="W37" i="9" l="1"/>
  <c r="O39" i="12"/>
  <c r="T39" i="12" s="1"/>
  <c r="AE33" i="9"/>
  <c r="Q35" i="12"/>
  <c r="V35" i="12" s="1"/>
  <c r="AE42" i="9"/>
  <c r="Q44" i="12"/>
  <c r="V44" i="12" s="1"/>
  <c r="V42" i="9"/>
  <c r="N44" i="12"/>
  <c r="S44" i="12" s="1"/>
  <c r="AD46" i="9"/>
  <c r="O53" i="13" s="1"/>
  <c r="AE5" i="9"/>
  <c r="Q7" i="12"/>
  <c r="U46" i="9"/>
  <c r="Q32" i="12"/>
  <c r="V32" i="12" s="1"/>
  <c r="AE30" i="9"/>
  <c r="AA30" i="9"/>
  <c r="P32" i="12"/>
  <c r="U32" i="12" s="1"/>
  <c r="N47" i="12"/>
  <c r="S47" i="12" s="1"/>
  <c r="V45" i="9"/>
  <c r="AA40" i="9"/>
  <c r="P42" i="12"/>
  <c r="U42" i="12" s="1"/>
  <c r="N34" i="12"/>
  <c r="S34" i="12" s="1"/>
  <c r="V32" i="9"/>
  <c r="P31" i="12"/>
  <c r="U31" i="12" s="1"/>
  <c r="AA29" i="9"/>
  <c r="O31" i="12"/>
  <c r="T31" i="12" s="1"/>
  <c r="W29" i="9"/>
  <c r="V13" i="9"/>
  <c r="N15" i="12"/>
  <c r="S15" i="12" s="1"/>
  <c r="V16" i="9"/>
  <c r="N18" i="12"/>
  <c r="S18" i="12" s="1"/>
  <c r="V25" i="9"/>
  <c r="N27" i="12"/>
  <c r="S27" i="12" s="1"/>
  <c r="N26" i="12"/>
  <c r="S26" i="12" s="1"/>
  <c r="V24" i="9"/>
  <c r="N40" i="12"/>
  <c r="S40" i="12" s="1"/>
  <c r="V38" i="9"/>
  <c r="V21" i="9"/>
  <c r="N23" i="12"/>
  <c r="S23" i="12" s="1"/>
  <c r="W7" i="9"/>
  <c r="O9" i="12"/>
  <c r="T9" i="12" s="1"/>
  <c r="N14" i="12"/>
  <c r="S14" i="12" s="1"/>
  <c r="V12" i="9"/>
  <c r="W14" i="9"/>
  <c r="O16" i="12"/>
  <c r="T16" i="12" s="1"/>
  <c r="V43" i="9"/>
  <c r="N45" i="12"/>
  <c r="S45" i="12" s="1"/>
  <c r="AE15" i="9"/>
  <c r="Q17" i="12"/>
  <c r="V17" i="12" s="1"/>
  <c r="W15" i="9"/>
  <c r="O17" i="12"/>
  <c r="T17" i="12" s="1"/>
  <c r="N21" i="12"/>
  <c r="S21" i="12" s="1"/>
  <c r="V19" i="9"/>
  <c r="V34" i="9"/>
  <c r="N36" i="12"/>
  <c r="S36" i="12" s="1"/>
  <c r="Q36" i="12"/>
  <c r="V36" i="12" s="1"/>
  <c r="AE34" i="9"/>
  <c r="Q11" i="12"/>
  <c r="V11" i="12" s="1"/>
  <c r="AE9" i="9"/>
  <c r="O13" i="12"/>
  <c r="T13" i="12" s="1"/>
  <c r="W11" i="9"/>
  <c r="W31" i="9"/>
  <c r="O33" i="12"/>
  <c r="T33" i="12" s="1"/>
  <c r="V31" i="9"/>
  <c r="N33" i="12"/>
  <c r="S33" i="12" s="1"/>
  <c r="AA23" i="9"/>
  <c r="P25" i="12"/>
  <c r="U25" i="12" s="1"/>
  <c r="W18" i="9"/>
  <c r="O20" i="12"/>
  <c r="T20" i="12" s="1"/>
  <c r="AA18" i="9"/>
  <c r="P20" i="12"/>
  <c r="U20" i="12" s="1"/>
  <c r="V35" i="9"/>
  <c r="N37" i="12"/>
  <c r="S37" i="12" s="1"/>
  <c r="V22" i="9"/>
  <c r="N24" i="12"/>
  <c r="S24" i="12" s="1"/>
  <c r="Q38" i="12"/>
  <c r="V38" i="12" s="1"/>
  <c r="AE36" i="9"/>
  <c r="AE10" i="9"/>
  <c r="Q12" i="12"/>
  <c r="V12" i="12" s="1"/>
  <c r="V39" i="9"/>
  <c r="N41" i="12"/>
  <c r="S41" i="12" s="1"/>
  <c r="P19" i="12"/>
  <c r="U19" i="12" s="1"/>
  <c r="AA17" i="9"/>
  <c r="Q28" i="12"/>
  <c r="V28" i="12" s="1"/>
  <c r="AE26" i="9"/>
  <c r="N22" i="12"/>
  <c r="S22" i="12" s="1"/>
  <c r="V20" i="9"/>
  <c r="N43" i="12"/>
  <c r="S43" i="12" s="1"/>
  <c r="V41" i="9"/>
  <c r="AE44" i="9"/>
  <c r="Q46" i="12"/>
  <c r="V46" i="12" s="1"/>
  <c r="W44" i="9"/>
  <c r="O46" i="12"/>
  <c r="T46" i="12" s="1"/>
  <c r="N8" i="12"/>
  <c r="S8" i="12" s="1"/>
  <c r="V6" i="9"/>
  <c r="V37" i="9"/>
  <c r="N39" i="12"/>
  <c r="S39" i="12" s="1"/>
  <c r="O44" i="12"/>
  <c r="T44" i="12" s="1"/>
  <c r="W42" i="9"/>
  <c r="P44" i="12"/>
  <c r="U44" i="12" s="1"/>
  <c r="AA42" i="9"/>
  <c r="Q29" i="12"/>
  <c r="V29" i="12" s="1"/>
  <c r="AE27" i="9"/>
  <c r="W5" i="9"/>
  <c r="T46" i="9"/>
  <c r="F59" i="13" s="1"/>
  <c r="O7" i="12"/>
  <c r="M48" i="12"/>
  <c r="D22" i="11" s="1"/>
  <c r="R7" i="12"/>
  <c r="R48" i="12" s="1"/>
  <c r="D19" i="11" s="1"/>
  <c r="D23" i="11" s="1"/>
  <c r="O32" i="12"/>
  <c r="T32" i="12" s="1"/>
  <c r="W30" i="9"/>
  <c r="W40" i="9"/>
  <c r="O42" i="12"/>
  <c r="T42" i="12" s="1"/>
  <c r="P34" i="12"/>
  <c r="U34" i="12" s="1"/>
  <c r="AA32" i="9"/>
  <c r="N31" i="12"/>
  <c r="S31" i="12" s="1"/>
  <c r="V29" i="9"/>
  <c r="AA13" i="9"/>
  <c r="P15" i="12"/>
  <c r="U15" i="12" s="1"/>
  <c r="Q18" i="12"/>
  <c r="V18" i="12" s="1"/>
  <c r="AE16" i="9"/>
  <c r="W25" i="9"/>
  <c r="O27" i="12"/>
  <c r="T27" i="12" s="1"/>
  <c r="AA25" i="9"/>
  <c r="P27" i="12"/>
  <c r="U27" i="12" s="1"/>
  <c r="N30" i="12"/>
  <c r="S30" i="12" s="1"/>
  <c r="V28" i="9"/>
  <c r="P40" i="12"/>
  <c r="U40" i="12" s="1"/>
  <c r="AA38" i="9"/>
  <c r="W21" i="9"/>
  <c r="O23" i="12"/>
  <c r="T23" i="12" s="1"/>
  <c r="V7" i="9"/>
  <c r="N9" i="12"/>
  <c r="S9" i="12" s="1"/>
  <c r="AA12" i="9"/>
  <c r="P14" i="12"/>
  <c r="U14" i="12" s="1"/>
  <c r="AE14" i="9"/>
  <c r="Q16" i="12"/>
  <c r="V16" i="12" s="1"/>
  <c r="W43" i="9"/>
  <c r="O45" i="12"/>
  <c r="T45" i="12" s="1"/>
  <c r="AE19" i="9"/>
  <c r="Q21" i="12"/>
  <c r="V21" i="12" s="1"/>
  <c r="O21" i="12"/>
  <c r="T21" i="12" s="1"/>
  <c r="W19" i="9"/>
  <c r="N11" i="12"/>
  <c r="S11" i="12" s="1"/>
  <c r="V9" i="9"/>
  <c r="P10" i="12"/>
  <c r="U10" i="12" s="1"/>
  <c r="AA8" i="9"/>
  <c r="V8" i="9"/>
  <c r="N10" i="12"/>
  <c r="S10" i="12" s="1"/>
  <c r="Q33" i="12"/>
  <c r="V33" i="12" s="1"/>
  <c r="AE31" i="9"/>
  <c r="V23" i="9"/>
  <c r="N25" i="12"/>
  <c r="S25" i="12" s="1"/>
  <c r="AE23" i="9"/>
  <c r="Q25" i="12"/>
  <c r="V25" i="12" s="1"/>
  <c r="P37" i="12"/>
  <c r="U37" i="12" s="1"/>
  <c r="AA35" i="9"/>
  <c r="O37" i="12"/>
  <c r="T37" i="12" s="1"/>
  <c r="W35" i="9"/>
  <c r="Q24" i="12"/>
  <c r="V24" i="12" s="1"/>
  <c r="AE22" i="9"/>
  <c r="P38" i="12"/>
  <c r="U38" i="12" s="1"/>
  <c r="AA36" i="9"/>
  <c r="N12" i="12"/>
  <c r="S12" i="12" s="1"/>
  <c r="V10" i="9"/>
  <c r="P41" i="12"/>
  <c r="U41" i="12" s="1"/>
  <c r="AA39" i="9"/>
  <c r="W39" i="9"/>
  <c r="O41" i="12"/>
  <c r="T41" i="12" s="1"/>
  <c r="Q19" i="12"/>
  <c r="V19" i="12" s="1"/>
  <c r="AE17" i="9"/>
  <c r="O28" i="12"/>
  <c r="T28" i="12" s="1"/>
  <c r="W26" i="9"/>
  <c r="V26" i="9"/>
  <c r="N28" i="12"/>
  <c r="S28" i="12" s="1"/>
  <c r="W20" i="9"/>
  <c r="O22" i="12"/>
  <c r="T22" i="12" s="1"/>
  <c r="P46" i="12"/>
  <c r="U46" i="12" s="1"/>
  <c r="AA44" i="9"/>
  <c r="AA6" i="9"/>
  <c r="P8" i="12"/>
  <c r="U8" i="12" s="1"/>
  <c r="P39" i="12"/>
  <c r="U39" i="12" s="1"/>
  <c r="AA37" i="9"/>
  <c r="W33" i="9"/>
  <c r="O35" i="12"/>
  <c r="T35" i="12" s="1"/>
  <c r="V27" i="9"/>
  <c r="N29" i="12"/>
  <c r="S29" i="12" s="1"/>
  <c r="AA27" i="9"/>
  <c r="P29" i="12"/>
  <c r="U29" i="12" s="1"/>
  <c r="N7" i="12"/>
  <c r="V5" i="9"/>
  <c r="S46" i="9"/>
  <c r="F58" i="13" s="1"/>
  <c r="AA5" i="9"/>
  <c r="P7" i="12"/>
  <c r="Z46" i="9"/>
  <c r="O52" i="13" s="1"/>
  <c r="Q47" i="12"/>
  <c r="V47" i="12" s="1"/>
  <c r="AE45" i="9"/>
  <c r="AA45" i="9"/>
  <c r="P47" i="12"/>
  <c r="U47" i="12" s="1"/>
  <c r="Q42" i="12"/>
  <c r="V42" i="12" s="1"/>
  <c r="AE40" i="9"/>
  <c r="W32" i="9"/>
  <c r="O34" i="12"/>
  <c r="T34" i="12" s="1"/>
  <c r="AE29" i="9"/>
  <c r="Q31" i="12"/>
  <c r="V31" i="12" s="1"/>
  <c r="O15" i="12"/>
  <c r="T15" i="12" s="1"/>
  <c r="W13" i="9"/>
  <c r="O18" i="12"/>
  <c r="T18" i="12" s="1"/>
  <c r="W16" i="9"/>
  <c r="Q26" i="12"/>
  <c r="V26" i="12" s="1"/>
  <c r="AE24" i="9"/>
  <c r="AE28" i="9"/>
  <c r="Q30" i="12"/>
  <c r="V30" i="12" s="1"/>
  <c r="P30" i="12"/>
  <c r="U30" i="12" s="1"/>
  <c r="AA28" i="9"/>
  <c r="AE21" i="9"/>
  <c r="Q23" i="12"/>
  <c r="V23" i="12" s="1"/>
  <c r="P9" i="12"/>
  <c r="U9" i="12" s="1"/>
  <c r="AA7" i="9"/>
  <c r="AE12" i="9"/>
  <c r="Q14" i="12"/>
  <c r="V14" i="12" s="1"/>
  <c r="P16" i="12"/>
  <c r="U16" i="12" s="1"/>
  <c r="AA14" i="9"/>
  <c r="AE43" i="9"/>
  <c r="Q45" i="12"/>
  <c r="V45" i="12" s="1"/>
  <c r="AA15" i="9"/>
  <c r="P17" i="12"/>
  <c r="U17" i="12" s="1"/>
  <c r="AA19" i="9"/>
  <c r="P21" i="12"/>
  <c r="U21" i="12" s="1"/>
  <c r="O36" i="12"/>
  <c r="T36" i="12" s="1"/>
  <c r="W34" i="9"/>
  <c r="P11" i="12"/>
  <c r="U11" i="12" s="1"/>
  <c r="AA9" i="9"/>
  <c r="Q13" i="12"/>
  <c r="V13" i="12" s="1"/>
  <c r="AE11" i="9"/>
  <c r="W8" i="9"/>
  <c r="O10" i="12"/>
  <c r="T10" i="12" s="1"/>
  <c r="AE8" i="9"/>
  <c r="Q10" i="12"/>
  <c r="V10" i="12" s="1"/>
  <c r="V18" i="9"/>
  <c r="N20" i="12"/>
  <c r="S20" i="12" s="1"/>
  <c r="O24" i="12"/>
  <c r="T24" i="12" s="1"/>
  <c r="W22" i="9"/>
  <c r="V36" i="9"/>
  <c r="N38" i="12"/>
  <c r="S38" i="12" s="1"/>
  <c r="AA10" i="9"/>
  <c r="P12" i="12"/>
  <c r="U12" i="12" s="1"/>
  <c r="AA26" i="9"/>
  <c r="P28" i="12"/>
  <c r="U28" i="12" s="1"/>
  <c r="AA20" i="9"/>
  <c r="P22" i="12"/>
  <c r="U22" i="12" s="1"/>
  <c r="AE41" i="9"/>
  <c r="Q43" i="12"/>
  <c r="V43" i="12" s="1"/>
  <c r="AA41" i="9"/>
  <c r="P43" i="12"/>
  <c r="U43" i="12" s="1"/>
  <c r="AE6" i="9"/>
  <c r="Q8" i="12"/>
  <c r="V8" i="12" s="1"/>
  <c r="Q39" i="12"/>
  <c r="V39" i="12" s="1"/>
  <c r="AE37" i="9"/>
  <c r="AA33" i="9"/>
  <c r="P35" i="12"/>
  <c r="U35" i="12" s="1"/>
  <c r="N35" i="12"/>
  <c r="S35" i="12" s="1"/>
  <c r="V33" i="9"/>
  <c r="W27" i="9"/>
  <c r="O29" i="12"/>
  <c r="T29" i="12" s="1"/>
  <c r="V30" i="9"/>
  <c r="N32" i="12"/>
  <c r="S32" i="12" s="1"/>
  <c r="W45" i="9"/>
  <c r="O47" i="12"/>
  <c r="T47" i="12" s="1"/>
  <c r="N42" i="12"/>
  <c r="S42" i="12" s="1"/>
  <c r="V40" i="9"/>
  <c r="AE32" i="9"/>
  <c r="Q34" i="12"/>
  <c r="V34" i="12" s="1"/>
  <c r="Q15" i="12"/>
  <c r="V15" i="12" s="1"/>
  <c r="AE13" i="9"/>
  <c r="AA16" i="9"/>
  <c r="P18" i="12"/>
  <c r="U18" i="12" s="1"/>
  <c r="Q27" i="12"/>
  <c r="V27" i="12" s="1"/>
  <c r="AE25" i="9"/>
  <c r="AA24" i="9"/>
  <c r="P26" i="12"/>
  <c r="U26" i="12" s="1"/>
  <c r="O26" i="12"/>
  <c r="T26" i="12" s="1"/>
  <c r="W24" i="9"/>
  <c r="W28" i="9"/>
  <c r="O30" i="12"/>
  <c r="T30" i="12" s="1"/>
  <c r="AE38" i="9"/>
  <c r="Q40" i="12"/>
  <c r="V40" i="12" s="1"/>
  <c r="W38" i="9"/>
  <c r="O40" i="12"/>
  <c r="T40" i="12" s="1"/>
  <c r="P23" i="12"/>
  <c r="U23" i="12" s="1"/>
  <c r="AA21" i="9"/>
  <c r="AE7" i="9"/>
  <c r="Q9" i="12"/>
  <c r="V9" i="12" s="1"/>
  <c r="W12" i="9"/>
  <c r="O14" i="12"/>
  <c r="T14" i="12" s="1"/>
  <c r="N16" i="12"/>
  <c r="S16" i="12" s="1"/>
  <c r="V14" i="9"/>
  <c r="P45" i="12"/>
  <c r="U45" i="12" s="1"/>
  <c r="AA43" i="9"/>
  <c r="V15" i="9"/>
  <c r="N17" i="12"/>
  <c r="S17" i="12" s="1"/>
  <c r="AA34" i="9"/>
  <c r="P36" i="12"/>
  <c r="U36" i="12" s="1"/>
  <c r="O11" i="12"/>
  <c r="T11" i="12" s="1"/>
  <c r="W9" i="9"/>
  <c r="V11" i="9"/>
  <c r="N13" i="12"/>
  <c r="S13" i="12" s="1"/>
  <c r="AA11" i="9"/>
  <c r="P13" i="12"/>
  <c r="U13" i="12" s="1"/>
  <c r="AA31" i="9"/>
  <c r="P33" i="12"/>
  <c r="U33" i="12" s="1"/>
  <c r="O25" i="12"/>
  <c r="T25" i="12" s="1"/>
  <c r="W23" i="9"/>
  <c r="AE18" i="9"/>
  <c r="Q20" i="12"/>
  <c r="V20" i="12" s="1"/>
  <c r="AE35" i="9"/>
  <c r="Q37" i="12"/>
  <c r="V37" i="12" s="1"/>
  <c r="AA22" i="9"/>
  <c r="P24" i="12"/>
  <c r="U24" i="12" s="1"/>
  <c r="O38" i="12"/>
  <c r="T38" i="12" s="1"/>
  <c r="W36" i="9"/>
  <c r="W10" i="9"/>
  <c r="O12" i="12"/>
  <c r="T12" i="12" s="1"/>
  <c r="Q41" i="12"/>
  <c r="V41" i="12" s="1"/>
  <c r="AE39" i="9"/>
  <c r="W17" i="9"/>
  <c r="O19" i="12"/>
  <c r="T19" i="12" s="1"/>
  <c r="N19" i="12"/>
  <c r="S19" i="12" s="1"/>
  <c r="V17" i="9"/>
  <c r="AE20" i="9"/>
  <c r="Q22" i="12"/>
  <c r="V22" i="12" s="1"/>
  <c r="W41" i="9"/>
  <c r="O43" i="12"/>
  <c r="T43" i="12" s="1"/>
  <c r="V44" i="9"/>
  <c r="N46" i="12"/>
  <c r="S46" i="12" s="1"/>
  <c r="W6" i="9"/>
  <c r="O8" i="12"/>
  <c r="T8" i="12" s="1"/>
  <c r="AE46" i="9" l="1"/>
  <c r="V46" i="9"/>
  <c r="O48" i="12"/>
  <c r="F22" i="11" s="1"/>
  <c r="T7" i="12"/>
  <c r="T48" i="12" s="1"/>
  <c r="F19" i="11" s="1"/>
  <c r="P48" i="12"/>
  <c r="G22" i="11" s="1"/>
  <c r="U7" i="12"/>
  <c r="U48" i="12" s="1"/>
  <c r="G19" i="11" s="1"/>
  <c r="S7" i="12"/>
  <c r="S48" i="12" s="1"/>
  <c r="E19" i="11" s="1"/>
  <c r="N48" i="12"/>
  <c r="E22" i="11" s="1"/>
  <c r="AA46" i="9"/>
  <c r="W46" i="9"/>
  <c r="V7" i="12"/>
  <c r="V48" i="12" s="1"/>
  <c r="H19" i="11" s="1"/>
  <c r="Q48" i="12"/>
  <c r="H22" i="11" s="1"/>
</calcChain>
</file>

<file path=xl/sharedStrings.xml><?xml version="1.0" encoding="utf-8"?>
<sst xmlns="http://schemas.openxmlformats.org/spreadsheetml/2006/main" count="2016" uniqueCount="695">
  <si>
    <t>生産者価格評価表 （観光分析用　41部門表）</t>
    <rPh sb="0" eb="3">
      <t>セイサンシャ</t>
    </rPh>
    <rPh sb="3" eb="5">
      <t>カカク</t>
    </rPh>
    <rPh sb="5" eb="8">
      <t>ヒョウカヒョウ</t>
    </rPh>
    <rPh sb="10" eb="12">
      <t>カンコウ</t>
    </rPh>
    <rPh sb="12" eb="14">
      <t>ブンセキ</t>
    </rPh>
    <rPh sb="14" eb="15">
      <t>ヨウ</t>
    </rPh>
    <rPh sb="18" eb="20">
      <t>ブモン</t>
    </rPh>
    <rPh sb="20" eb="21">
      <t>ヒョウ</t>
    </rPh>
    <phoneticPr fontId="5"/>
  </si>
  <si>
    <t>農業　　　　　</t>
  </si>
  <si>
    <t>林業</t>
  </si>
  <si>
    <t>漁業</t>
  </si>
  <si>
    <t>鉱業  　　　　　　　</t>
  </si>
  <si>
    <t>飲食料品　　　　　　　</t>
    <rPh sb="0" eb="1">
      <t>イン</t>
    </rPh>
    <rPh sb="1" eb="4">
      <t>ショクリョウヒン</t>
    </rPh>
    <phoneticPr fontId="6"/>
  </si>
  <si>
    <t>繊維製品　　　　　　</t>
  </si>
  <si>
    <t>パルプ・紙・木製品</t>
  </si>
  <si>
    <t>印刷・製版・製本</t>
  </si>
  <si>
    <t>化学製品  　　　  　</t>
  </si>
  <si>
    <t>石油・石炭製品　　　</t>
  </si>
  <si>
    <t>窯業・土石製品　　</t>
  </si>
  <si>
    <t>鉄鋼　　　　　　　　</t>
  </si>
  <si>
    <t>非鉄金属　　　　　　</t>
  </si>
  <si>
    <t>金属製品　　　　　　</t>
  </si>
  <si>
    <t>一般機械　　  　　　</t>
  </si>
  <si>
    <t>電気機械　　　　　　</t>
  </si>
  <si>
    <t>情報・通信機器</t>
    <rPh sb="0" eb="2">
      <t>ジョウホウ</t>
    </rPh>
    <rPh sb="3" eb="5">
      <t>ツウシン</t>
    </rPh>
    <rPh sb="5" eb="7">
      <t>キキ</t>
    </rPh>
    <phoneticPr fontId="6"/>
  </si>
  <si>
    <t>電子部品</t>
    <rPh sb="0" eb="2">
      <t>デンシ</t>
    </rPh>
    <rPh sb="2" eb="4">
      <t>ブヒン</t>
    </rPh>
    <phoneticPr fontId="6"/>
  </si>
  <si>
    <t>輸送機械  　　　　　</t>
  </si>
  <si>
    <t>精密機械　　　　　　</t>
  </si>
  <si>
    <t>その他の製造工業製品</t>
    <rPh sb="8" eb="9">
      <t>セイ</t>
    </rPh>
    <phoneticPr fontId="2"/>
  </si>
  <si>
    <t>建設　　　　　　　　</t>
  </si>
  <si>
    <t>電力・ガス・熱供給　</t>
  </si>
  <si>
    <t>水道・廃棄物処理　　</t>
  </si>
  <si>
    <t>商業　　　　　　　　</t>
  </si>
  <si>
    <t>金融・保険　　　　　</t>
  </si>
  <si>
    <t>不動産　　　　　　　</t>
  </si>
  <si>
    <t>運輸　　　　　　　　</t>
  </si>
  <si>
    <t>情報通信</t>
    <rPh sb="0" eb="2">
      <t>ジョウホウ</t>
    </rPh>
    <rPh sb="2" eb="4">
      <t>ツウシン</t>
    </rPh>
    <phoneticPr fontId="6"/>
  </si>
  <si>
    <t>公務　　　　　　　　</t>
  </si>
  <si>
    <t>教育・研究　　　　　</t>
  </si>
  <si>
    <t>医療・保健・社会保障・介護</t>
  </si>
  <si>
    <t>その他の公共サービス</t>
  </si>
  <si>
    <t>物品賃貸サービス</t>
  </si>
  <si>
    <t>その他の対事業所サービス</t>
    <rPh sb="2" eb="3">
      <t>タ</t>
    </rPh>
    <phoneticPr fontId="2"/>
  </si>
  <si>
    <t>娯楽サービス</t>
    <rPh sb="0" eb="2">
      <t>ゴラク</t>
    </rPh>
    <phoneticPr fontId="6"/>
  </si>
  <si>
    <t>飲食店</t>
    <rPh sb="0" eb="3">
      <t>インショクテン</t>
    </rPh>
    <phoneticPr fontId="2"/>
  </si>
  <si>
    <t>宿泊業</t>
    <rPh sb="0" eb="2">
      <t>シュクハク</t>
    </rPh>
    <rPh sb="2" eb="3">
      <t>ギョウ</t>
    </rPh>
    <phoneticPr fontId="2"/>
  </si>
  <si>
    <t>その他の対個人サービス</t>
    <rPh sb="2" eb="3">
      <t>タ</t>
    </rPh>
    <rPh sb="4" eb="5">
      <t>タイ</t>
    </rPh>
    <rPh sb="5" eb="7">
      <t>コジン</t>
    </rPh>
    <phoneticPr fontId="6"/>
  </si>
  <si>
    <t>事務用品　　　　　　</t>
  </si>
  <si>
    <t>分類不明　　　　　　</t>
  </si>
  <si>
    <t>内生部門計</t>
    <rPh sb="0" eb="2">
      <t>ナイセイ</t>
    </rPh>
    <rPh sb="2" eb="4">
      <t>ブモン</t>
    </rPh>
    <rPh sb="4" eb="5">
      <t>ケイ</t>
    </rPh>
    <phoneticPr fontId="5"/>
  </si>
  <si>
    <t>在庫純増</t>
  </si>
  <si>
    <t>移輸出</t>
  </si>
  <si>
    <t>最終需要計</t>
    <rPh sb="0" eb="2">
      <t>サイシュウ</t>
    </rPh>
    <rPh sb="2" eb="4">
      <t>ジュヨウ</t>
    </rPh>
    <rPh sb="4" eb="5">
      <t>ケイ</t>
    </rPh>
    <phoneticPr fontId="5"/>
  </si>
  <si>
    <t>需要合計</t>
    <rPh sb="0" eb="2">
      <t>ジュヨウ</t>
    </rPh>
    <rPh sb="2" eb="4">
      <t>ゴウケイ</t>
    </rPh>
    <phoneticPr fontId="5"/>
  </si>
  <si>
    <t>県内生産額</t>
  </si>
  <si>
    <t>家計外消費支出（行）</t>
  </si>
  <si>
    <t>雇用者所得</t>
  </si>
  <si>
    <t>営業余剰</t>
  </si>
  <si>
    <t>資本減耗引当</t>
  </si>
  <si>
    <t>間接税（除関税・輸入品商品税）</t>
  </si>
  <si>
    <t>（控除）経常補助金</t>
  </si>
  <si>
    <t>粗付加価値部門計</t>
    <rPh sb="0" eb="3">
      <t>ソフカ</t>
    </rPh>
    <rPh sb="3" eb="5">
      <t>カチ</t>
    </rPh>
    <rPh sb="5" eb="7">
      <t>ブモン</t>
    </rPh>
    <rPh sb="7" eb="8">
      <t>ケイ</t>
    </rPh>
    <phoneticPr fontId="5"/>
  </si>
  <si>
    <t>マージン率表</t>
    <rPh sb="4" eb="5">
      <t>リツ</t>
    </rPh>
    <rPh sb="5" eb="6">
      <t>ヒョウ</t>
    </rPh>
    <phoneticPr fontId="4"/>
  </si>
  <si>
    <t>コード</t>
  </si>
  <si>
    <t>飲食料品　　　　　　　</t>
    <rPh sb="0" eb="1">
      <t>イン</t>
    </rPh>
    <rPh sb="1" eb="4">
      <t>ショクリョウヒン</t>
    </rPh>
    <phoneticPr fontId="11"/>
  </si>
  <si>
    <t>情報・通信機器</t>
    <rPh sb="0" eb="2">
      <t>ジョウホウ</t>
    </rPh>
    <rPh sb="3" eb="5">
      <t>ツウシン</t>
    </rPh>
    <rPh sb="5" eb="7">
      <t>キキ</t>
    </rPh>
    <phoneticPr fontId="11"/>
  </si>
  <si>
    <t>電子部品</t>
    <rPh sb="0" eb="2">
      <t>デンシ</t>
    </rPh>
    <rPh sb="2" eb="4">
      <t>ブヒン</t>
    </rPh>
    <phoneticPr fontId="11"/>
  </si>
  <si>
    <t>その他の製造工業製品</t>
    <rPh sb="8" eb="9">
      <t>セイ</t>
    </rPh>
    <phoneticPr fontId="5"/>
  </si>
  <si>
    <t>情報通信</t>
    <rPh sb="0" eb="2">
      <t>ジョウホウ</t>
    </rPh>
    <rPh sb="2" eb="4">
      <t>ツウシン</t>
    </rPh>
    <phoneticPr fontId="11"/>
  </si>
  <si>
    <t>その他の対事業所サービス</t>
    <rPh sb="2" eb="3">
      <t>タ</t>
    </rPh>
    <phoneticPr fontId="5"/>
  </si>
  <si>
    <t>宿泊業</t>
    <rPh sb="0" eb="2">
      <t>シュクハク</t>
    </rPh>
    <rPh sb="2" eb="3">
      <t>ギョウ</t>
    </rPh>
    <phoneticPr fontId="5"/>
  </si>
  <si>
    <t>その他の対個人サービス</t>
    <rPh sb="2" eb="3">
      <t>タ</t>
    </rPh>
    <rPh sb="4" eb="5">
      <t>タイ</t>
    </rPh>
    <rPh sb="5" eb="7">
      <t>コジン</t>
    </rPh>
    <phoneticPr fontId="11"/>
  </si>
  <si>
    <t>部門名</t>
    <phoneticPr fontId="5"/>
  </si>
  <si>
    <t>各種係数表</t>
    <rPh sb="0" eb="2">
      <t>カクシュ</t>
    </rPh>
    <rPh sb="2" eb="4">
      <t>ケイスウ</t>
    </rPh>
    <rPh sb="4" eb="5">
      <t>ヒョウ</t>
    </rPh>
    <phoneticPr fontId="4"/>
  </si>
  <si>
    <t>雇用者所得率</t>
    <rPh sb="0" eb="3">
      <t>コヨウシャ</t>
    </rPh>
    <rPh sb="3" eb="6">
      <t>ショトクリツ</t>
    </rPh>
    <phoneticPr fontId="4"/>
  </si>
  <si>
    <t>消費支出構成比</t>
    <rPh sb="0" eb="2">
      <t>ショウヒ</t>
    </rPh>
    <rPh sb="2" eb="4">
      <t>シシュツ</t>
    </rPh>
    <rPh sb="4" eb="7">
      <t>コウセイヒ</t>
    </rPh>
    <phoneticPr fontId="4"/>
  </si>
  <si>
    <t>従業係数</t>
    <rPh sb="0" eb="2">
      <t>ジュウギョウ</t>
    </rPh>
    <rPh sb="2" eb="4">
      <t>ケイスウ</t>
    </rPh>
    <phoneticPr fontId="4"/>
  </si>
  <si>
    <t>印刷・製版・製本</t>
    <phoneticPr fontId="5"/>
  </si>
  <si>
    <t>医療・保健・社会保障・介護</t>
    <phoneticPr fontId="5"/>
  </si>
  <si>
    <t>その他の公共サービス</t>
    <phoneticPr fontId="5"/>
  </si>
  <si>
    <t>物品賃貸サービス</t>
    <phoneticPr fontId="5"/>
  </si>
  <si>
    <t>逆行列係数表（観光分析用41部門表）</t>
    <rPh sb="0" eb="3">
      <t>ギャクギョウレツ</t>
    </rPh>
    <rPh sb="3" eb="5">
      <t>ケイスウ</t>
    </rPh>
    <rPh sb="5" eb="6">
      <t>ヒョウ</t>
    </rPh>
    <rPh sb="7" eb="9">
      <t>カンコウ</t>
    </rPh>
    <rPh sb="9" eb="11">
      <t>ブンセキ</t>
    </rPh>
    <rPh sb="11" eb="12">
      <t>ヨウ</t>
    </rPh>
    <rPh sb="14" eb="17">
      <t>ブモンヒョウ</t>
    </rPh>
    <phoneticPr fontId="4"/>
  </si>
  <si>
    <t>投入係数表（観光分析用41部門表）</t>
    <rPh sb="0" eb="2">
      <t>トウニュウ</t>
    </rPh>
    <rPh sb="2" eb="4">
      <t>ケイスウ</t>
    </rPh>
    <rPh sb="4" eb="5">
      <t>ヒョウ</t>
    </rPh>
    <rPh sb="6" eb="8">
      <t>カンコウ</t>
    </rPh>
    <rPh sb="8" eb="10">
      <t>ブンセキ</t>
    </rPh>
    <rPh sb="10" eb="11">
      <t>ヨウ</t>
    </rPh>
    <rPh sb="13" eb="16">
      <t>ブモンヒョウ</t>
    </rPh>
    <phoneticPr fontId="4"/>
  </si>
  <si>
    <t>購入者価格から生産者価格への変換</t>
    <rPh sb="0" eb="3">
      <t>コウニュウシャ</t>
    </rPh>
    <rPh sb="3" eb="5">
      <t>カカク</t>
    </rPh>
    <rPh sb="7" eb="10">
      <t>セイサンシャ</t>
    </rPh>
    <rPh sb="10" eb="12">
      <t>カカク</t>
    </rPh>
    <rPh sb="14" eb="16">
      <t>ヘンカン</t>
    </rPh>
    <phoneticPr fontId="4"/>
  </si>
  <si>
    <t>計</t>
    <rPh sb="0" eb="1">
      <t>ケイ</t>
    </rPh>
    <phoneticPr fontId="4"/>
  </si>
  <si>
    <t>最終需要額</t>
    <rPh sb="0" eb="2">
      <t>サイシュウ</t>
    </rPh>
    <rPh sb="2" eb="5">
      <t>ジュヨウガク</t>
    </rPh>
    <phoneticPr fontId="4"/>
  </si>
  <si>
    <t>（購入者価格）</t>
    <rPh sb="1" eb="4">
      <t>コウニュウシャ</t>
    </rPh>
    <rPh sb="4" eb="6">
      <t>カカク</t>
    </rPh>
    <phoneticPr fontId="4"/>
  </si>
  <si>
    <t>マージン率</t>
    <rPh sb="4" eb="5">
      <t>リツ</t>
    </rPh>
    <phoneticPr fontId="4"/>
  </si>
  <si>
    <t>商業</t>
    <rPh sb="0" eb="2">
      <t>ショウギョウ</t>
    </rPh>
    <phoneticPr fontId="4"/>
  </si>
  <si>
    <t>運輸</t>
    <rPh sb="0" eb="2">
      <t>ウンユ</t>
    </rPh>
    <phoneticPr fontId="4"/>
  </si>
  <si>
    <t>マージン額</t>
    <rPh sb="4" eb="5">
      <t>ガク</t>
    </rPh>
    <phoneticPr fontId="4"/>
  </si>
  <si>
    <t>振り分け</t>
    <rPh sb="0" eb="1">
      <t>フ</t>
    </rPh>
    <rPh sb="2" eb="3">
      <t>ワ</t>
    </rPh>
    <phoneticPr fontId="4"/>
  </si>
  <si>
    <t>（生産者価格）</t>
    <rPh sb="1" eb="4">
      <t>セイサンシャ</t>
    </rPh>
    <rPh sb="4" eb="6">
      <t>カカク</t>
    </rPh>
    <phoneticPr fontId="4"/>
  </si>
  <si>
    <t>a</t>
    <phoneticPr fontId="4"/>
  </si>
  <si>
    <t>b</t>
    <phoneticPr fontId="4"/>
  </si>
  <si>
    <t>c</t>
    <phoneticPr fontId="4"/>
  </si>
  <si>
    <t>d=a*b</t>
    <phoneticPr fontId="4"/>
  </si>
  <si>
    <t>e=a*c</t>
    <phoneticPr fontId="4"/>
  </si>
  <si>
    <t>f=d+e</t>
    <phoneticPr fontId="4"/>
  </si>
  <si>
    <t>f</t>
    <phoneticPr fontId="4"/>
  </si>
  <si>
    <t>g</t>
    <phoneticPr fontId="4"/>
  </si>
  <si>
    <t>A</t>
    <phoneticPr fontId="4"/>
  </si>
  <si>
    <t>直　接　効　果</t>
    <rPh sb="0" eb="1">
      <t>チョク</t>
    </rPh>
    <rPh sb="2" eb="3">
      <t>セツ</t>
    </rPh>
    <rPh sb="4" eb="5">
      <t>コウ</t>
    </rPh>
    <rPh sb="6" eb="7">
      <t>カ</t>
    </rPh>
    <phoneticPr fontId="14"/>
  </si>
  <si>
    <t>(直接)</t>
    <rPh sb="1" eb="3">
      <t>チョクセツ</t>
    </rPh>
    <phoneticPr fontId="14"/>
  </si>
  <si>
    <t>第１次間接波及効果</t>
    <rPh sb="5" eb="7">
      <t>ハキュウ</t>
    </rPh>
    <phoneticPr fontId="15"/>
  </si>
  <si>
    <t>第２次間接波及効果</t>
    <rPh sb="3" eb="5">
      <t>カンセツ</t>
    </rPh>
    <phoneticPr fontId="15"/>
  </si>
  <si>
    <t>総合効果</t>
    <rPh sb="0" eb="2">
      <t>ソウゴウ</t>
    </rPh>
    <rPh sb="2" eb="4">
      <t>コウカ</t>
    </rPh>
    <phoneticPr fontId="14"/>
  </si>
  <si>
    <t>(第1次)</t>
    <rPh sb="1" eb="2">
      <t>ダイ</t>
    </rPh>
    <rPh sb="3" eb="4">
      <t>ジ</t>
    </rPh>
    <phoneticPr fontId="14"/>
  </si>
  <si>
    <t>(第2次)</t>
    <rPh sb="1" eb="2">
      <t>ダイ</t>
    </rPh>
    <rPh sb="3" eb="4">
      <t>ジ</t>
    </rPh>
    <phoneticPr fontId="14"/>
  </si>
  <si>
    <t>県内需要
増加額</t>
    <rPh sb="0" eb="1">
      <t>ケン</t>
    </rPh>
    <rPh sb="1" eb="2">
      <t>ナイ</t>
    </rPh>
    <rPh sb="2" eb="4">
      <t>ジュヨウ</t>
    </rPh>
    <rPh sb="5" eb="7">
      <t>ゾウカ</t>
    </rPh>
    <rPh sb="7" eb="8">
      <t>ガク</t>
    </rPh>
    <phoneticPr fontId="14"/>
  </si>
  <si>
    <t>粗付加価値額</t>
    <rPh sb="0" eb="5">
      <t>ソフカカチ</t>
    </rPh>
    <rPh sb="5" eb="6">
      <t>ガク</t>
    </rPh>
    <phoneticPr fontId="14"/>
  </si>
  <si>
    <t>雇用者
所得額</t>
    <rPh sb="0" eb="3">
      <t>コヨウシャ</t>
    </rPh>
    <rPh sb="4" eb="6">
      <t>ショトク</t>
    </rPh>
    <rPh sb="6" eb="7">
      <t>ガク</t>
    </rPh>
    <phoneticPr fontId="14"/>
  </si>
  <si>
    <t>原材料
投入額</t>
    <rPh sb="0" eb="3">
      <t>ゲンザイリョウ</t>
    </rPh>
    <rPh sb="4" eb="6">
      <t>トウニュウ</t>
    </rPh>
    <rPh sb="6" eb="7">
      <t>ガク</t>
    </rPh>
    <phoneticPr fontId="14"/>
  </si>
  <si>
    <t>県内
需要額</t>
    <rPh sb="1" eb="2">
      <t>ナイ</t>
    </rPh>
    <phoneticPr fontId="14"/>
  </si>
  <si>
    <t>移輸入額</t>
    <rPh sb="0" eb="1">
      <t>イ</t>
    </rPh>
    <rPh sb="1" eb="3">
      <t>ユニュウ</t>
    </rPh>
    <phoneticPr fontId="14"/>
  </si>
  <si>
    <t>第１次生産誘発額</t>
    <rPh sb="0" eb="1">
      <t>ダイ</t>
    </rPh>
    <rPh sb="2" eb="3">
      <t>ジ</t>
    </rPh>
    <rPh sb="3" eb="5">
      <t>セイサン</t>
    </rPh>
    <rPh sb="5" eb="7">
      <t>ユウハツ</t>
    </rPh>
    <rPh sb="7" eb="8">
      <t>ガク</t>
    </rPh>
    <phoneticPr fontId="14"/>
  </si>
  <si>
    <t>粗付加価値誘発額</t>
    <rPh sb="0" eb="5">
      <t>ソフカカチ</t>
    </rPh>
    <rPh sb="5" eb="7">
      <t>ユウハツ</t>
    </rPh>
    <rPh sb="7" eb="8">
      <t>ガク</t>
    </rPh>
    <phoneticPr fontId="14"/>
  </si>
  <si>
    <t>雇用者所得誘発額</t>
    <rPh sb="0" eb="3">
      <t>コヨウシャ</t>
    </rPh>
    <rPh sb="3" eb="5">
      <t>ショトク</t>
    </rPh>
    <rPh sb="5" eb="7">
      <t>ユウハツ</t>
    </rPh>
    <rPh sb="7" eb="8">
      <t>ガク</t>
    </rPh>
    <phoneticPr fontId="14"/>
  </si>
  <si>
    <t>消費転換係数</t>
    <rPh sb="0" eb="2">
      <t>ショウヒ</t>
    </rPh>
    <rPh sb="2" eb="4">
      <t>テンカン</t>
    </rPh>
    <rPh sb="4" eb="6">
      <t>ケイスウ</t>
    </rPh>
    <phoneticPr fontId="14"/>
  </si>
  <si>
    <t>消費支
出総額</t>
    <rPh sb="0" eb="2">
      <t>ショウヒ</t>
    </rPh>
    <rPh sb="2" eb="5">
      <t>シシュツ</t>
    </rPh>
    <rPh sb="5" eb="7">
      <t>ソウガク</t>
    </rPh>
    <phoneticPr fontId="14"/>
  </si>
  <si>
    <t>部門別
消費支出</t>
    <rPh sb="0" eb="3">
      <t>ブモンベツ</t>
    </rPh>
    <rPh sb="4" eb="8">
      <t>ショウヒシシュツ</t>
    </rPh>
    <phoneticPr fontId="14"/>
  </si>
  <si>
    <t>県  内
需要額</t>
    <rPh sb="0" eb="4">
      <t>ケンナイ</t>
    </rPh>
    <rPh sb="5" eb="8">
      <t>ジュヨウガク</t>
    </rPh>
    <phoneticPr fontId="14"/>
  </si>
  <si>
    <t>移輸入額</t>
    <rPh sb="0" eb="1">
      <t>イ</t>
    </rPh>
    <rPh sb="1" eb="4">
      <t>ユニュウガク</t>
    </rPh>
    <phoneticPr fontId="14"/>
  </si>
  <si>
    <t>第２次生産誘発額</t>
    <rPh sb="0" eb="1">
      <t>ダイ</t>
    </rPh>
    <rPh sb="2" eb="3">
      <t>ジ</t>
    </rPh>
    <rPh sb="3" eb="5">
      <t>セイサン</t>
    </rPh>
    <rPh sb="5" eb="7">
      <t>ユウハツ</t>
    </rPh>
    <rPh sb="7" eb="8">
      <t>ガク</t>
    </rPh>
    <phoneticPr fontId="14"/>
  </si>
  <si>
    <t>粗付加価値誘発額</t>
    <rPh sb="0" eb="1">
      <t>ホボ</t>
    </rPh>
    <rPh sb="1" eb="3">
      <t>フカ</t>
    </rPh>
    <rPh sb="3" eb="5">
      <t>カチ</t>
    </rPh>
    <rPh sb="5" eb="7">
      <t>ユウハツ</t>
    </rPh>
    <rPh sb="7" eb="8">
      <t>ガク</t>
    </rPh>
    <phoneticPr fontId="14"/>
  </si>
  <si>
    <t>雇用者所得誘発額</t>
    <rPh sb="0" eb="3">
      <t>コヨウシャ</t>
    </rPh>
    <rPh sb="3" eb="5">
      <t>ショトク</t>
    </rPh>
    <rPh sb="5" eb="8">
      <t>ユウハツガク</t>
    </rPh>
    <phoneticPr fontId="14"/>
  </si>
  <si>
    <t>生産誘発額</t>
    <rPh sb="0" eb="2">
      <t>セイサン</t>
    </rPh>
    <rPh sb="2" eb="4">
      <t>ユウハツ</t>
    </rPh>
    <rPh sb="4" eb="5">
      <t>ガク</t>
    </rPh>
    <phoneticPr fontId="14"/>
  </si>
  <si>
    <t>就業誘
発者数</t>
    <phoneticPr fontId="14"/>
  </si>
  <si>
    <t>従業誘発者数計</t>
    <rPh sb="0" eb="1">
      <t>ジュウ</t>
    </rPh>
    <rPh sb="6" eb="7">
      <t>ケイ</t>
    </rPh>
    <phoneticPr fontId="14"/>
  </si>
  <si>
    <t>雇用誘
発者数</t>
    <phoneticPr fontId="14"/>
  </si>
  <si>
    <t>雇用誘発者数計</t>
    <rPh sb="6" eb="7">
      <t>ケイ</t>
    </rPh>
    <phoneticPr fontId="14"/>
  </si>
  <si>
    <t>B=A×自給率</t>
    <rPh sb="4" eb="7">
      <t>ジキュウリツ</t>
    </rPh>
    <phoneticPr fontId="15"/>
  </si>
  <si>
    <t>C=B×粗付加価値率</t>
    <rPh sb="4" eb="7">
      <t>ソフカ</t>
    </rPh>
    <rPh sb="7" eb="9">
      <t>カチ</t>
    </rPh>
    <rPh sb="9" eb="10">
      <t>リツ</t>
    </rPh>
    <phoneticPr fontId="14"/>
  </si>
  <si>
    <t>D=B×雇用者所得率</t>
    <rPh sb="4" eb="7">
      <t>コヨウシャ</t>
    </rPh>
    <rPh sb="7" eb="10">
      <t>ショトクリツ</t>
    </rPh>
    <phoneticPr fontId="14"/>
  </si>
  <si>
    <t>E=B×投入係数</t>
    <rPh sb="4" eb="6">
      <t>トウニュウ</t>
    </rPh>
    <rPh sb="6" eb="8">
      <t>ケイスウ</t>
    </rPh>
    <phoneticPr fontId="14"/>
  </si>
  <si>
    <t>F=E×自給率</t>
    <rPh sb="4" eb="7">
      <t>ジキュウリツ</t>
    </rPh>
    <phoneticPr fontId="14"/>
  </si>
  <si>
    <t>G=E×移輸入率</t>
    <rPh sb="4" eb="5">
      <t>イ</t>
    </rPh>
    <rPh sb="5" eb="7">
      <t>ユニュウ</t>
    </rPh>
    <phoneticPr fontId="14"/>
  </si>
  <si>
    <t>H=逆行列係数×F</t>
    <rPh sb="2" eb="5">
      <t>ギャクギョウレツ</t>
    </rPh>
    <rPh sb="5" eb="7">
      <t>ケイスウ</t>
    </rPh>
    <phoneticPr fontId="14"/>
  </si>
  <si>
    <t>I=H×粗付加価値率</t>
    <rPh sb="4" eb="7">
      <t>ソフカ</t>
    </rPh>
    <rPh sb="7" eb="9">
      <t>カチ</t>
    </rPh>
    <rPh sb="9" eb="10">
      <t>リツ</t>
    </rPh>
    <phoneticPr fontId="14"/>
  </si>
  <si>
    <t>J=H×雇用者所得率</t>
    <rPh sb="4" eb="7">
      <t>コヨウシャ</t>
    </rPh>
    <rPh sb="7" eb="10">
      <t>ショトクリツ</t>
    </rPh>
    <phoneticPr fontId="14"/>
  </si>
  <si>
    <t>K</t>
    <phoneticPr fontId="14"/>
  </si>
  <si>
    <t>L=(D+J)×K</t>
    <phoneticPr fontId="14"/>
  </si>
  <si>
    <t>M=L×消費支出構成</t>
    <rPh sb="4" eb="6">
      <t>ショウヒ</t>
    </rPh>
    <rPh sb="6" eb="8">
      <t>シシュツ</t>
    </rPh>
    <rPh sb="8" eb="10">
      <t>コウセイ</t>
    </rPh>
    <phoneticPr fontId="14"/>
  </si>
  <si>
    <t>N=M×自給率</t>
    <rPh sb="4" eb="7">
      <t>ジキュウリツ</t>
    </rPh>
    <phoneticPr fontId="14"/>
  </si>
  <si>
    <t>O=M×移輸入率</t>
    <rPh sb="4" eb="5">
      <t>イ</t>
    </rPh>
    <rPh sb="5" eb="7">
      <t>ユニュウ</t>
    </rPh>
    <rPh sb="7" eb="8">
      <t>リツ</t>
    </rPh>
    <phoneticPr fontId="14"/>
  </si>
  <si>
    <t>P=逆行列係数×N</t>
    <rPh sb="2" eb="5">
      <t>ギャクギョウレツ</t>
    </rPh>
    <rPh sb="5" eb="7">
      <t>ケイスウ</t>
    </rPh>
    <phoneticPr fontId="14"/>
  </si>
  <si>
    <t>Q=P×粗付加価値率</t>
    <rPh sb="4" eb="7">
      <t>ソフカ</t>
    </rPh>
    <rPh sb="7" eb="9">
      <t>カチ</t>
    </rPh>
    <rPh sb="9" eb="10">
      <t>リツ</t>
    </rPh>
    <phoneticPr fontId="14"/>
  </si>
  <si>
    <t>R=P×雇用者所得率</t>
    <rPh sb="4" eb="7">
      <t>コヨウシャ</t>
    </rPh>
    <rPh sb="7" eb="10">
      <t>ショトクリツ</t>
    </rPh>
    <phoneticPr fontId="14"/>
  </si>
  <si>
    <t>B+H+P</t>
    <phoneticPr fontId="14"/>
  </si>
  <si>
    <t>C+I+Q</t>
    <phoneticPr fontId="14"/>
  </si>
  <si>
    <t>D+J+R</t>
    <phoneticPr fontId="14"/>
  </si>
  <si>
    <t>B×従業係数</t>
    <rPh sb="2" eb="4">
      <t>ジュウギョウ</t>
    </rPh>
    <rPh sb="4" eb="6">
      <t>ケイスウ</t>
    </rPh>
    <phoneticPr fontId="14"/>
  </si>
  <si>
    <t>H×従業係数</t>
    <rPh sb="2" eb="4">
      <t>ジュウギョウ</t>
    </rPh>
    <rPh sb="4" eb="6">
      <t>ケイスウ</t>
    </rPh>
    <phoneticPr fontId="14"/>
  </si>
  <si>
    <t>P×従業係数</t>
    <rPh sb="2" eb="4">
      <t>ジュウギョウ</t>
    </rPh>
    <rPh sb="4" eb="6">
      <t>ケイスウ</t>
    </rPh>
    <phoneticPr fontId="14"/>
  </si>
  <si>
    <t>B×雇用係数</t>
    <rPh sb="2" eb="4">
      <t>コヨウ</t>
    </rPh>
    <rPh sb="4" eb="6">
      <t>ケイスウ</t>
    </rPh>
    <phoneticPr fontId="14"/>
  </si>
  <si>
    <t>H×雇用係数</t>
    <rPh sb="2" eb="4">
      <t>コヨウ</t>
    </rPh>
    <rPh sb="4" eb="6">
      <t>ケイスウ</t>
    </rPh>
    <phoneticPr fontId="14"/>
  </si>
  <si>
    <t>P×雇用係数</t>
    <rPh sb="2" eb="4">
      <t>コヨウ</t>
    </rPh>
    <rPh sb="4" eb="6">
      <t>ケイスウ</t>
    </rPh>
    <phoneticPr fontId="14"/>
  </si>
  <si>
    <t>生産者価格</t>
    <rPh sb="0" eb="3">
      <t>セイサンシャ</t>
    </rPh>
    <rPh sb="3" eb="5">
      <t>カカク</t>
    </rPh>
    <phoneticPr fontId="5"/>
  </si>
  <si>
    <t>購入者価格</t>
    <rPh sb="0" eb="2">
      <t>コウニュウ</t>
    </rPh>
    <rPh sb="2" eb="3">
      <t>シャ</t>
    </rPh>
    <rPh sb="3" eb="5">
      <t>カカク</t>
    </rPh>
    <phoneticPr fontId="5"/>
  </si>
  <si>
    <t>： 店頭で販売するときの価格</t>
    <rPh sb="2" eb="4">
      <t>テントウ</t>
    </rPh>
    <rPh sb="5" eb="7">
      <t>ハンバイ</t>
    </rPh>
    <phoneticPr fontId="16"/>
  </si>
  <si>
    <t>県内需要増加額</t>
    <rPh sb="0" eb="2">
      <t>ケンナイ</t>
    </rPh>
    <rPh sb="2" eb="4">
      <t>ジュヨウ</t>
    </rPh>
    <rPh sb="4" eb="7">
      <t>ゾウカガク</t>
    </rPh>
    <phoneticPr fontId="4"/>
  </si>
  <si>
    <t>第一次生産誘発額</t>
    <rPh sb="0" eb="3">
      <t>ダイイチジ</t>
    </rPh>
    <rPh sb="3" eb="5">
      <t>セイサン</t>
    </rPh>
    <rPh sb="5" eb="8">
      <t>ユウハツガク</t>
    </rPh>
    <phoneticPr fontId="4"/>
  </si>
  <si>
    <t>従業係数、雇用係数</t>
    <rPh sb="0" eb="2">
      <t>ジュウギョウ</t>
    </rPh>
    <rPh sb="2" eb="4">
      <t>ケイスウ</t>
    </rPh>
    <rPh sb="5" eb="7">
      <t>コヨウ</t>
    </rPh>
    <rPh sb="7" eb="9">
      <t>ケイスウ</t>
    </rPh>
    <phoneticPr fontId="17"/>
  </si>
  <si>
    <t>（単位：百万円／人）</t>
    <rPh sb="1" eb="3">
      <t>タンイ</t>
    </rPh>
    <rPh sb="4" eb="5">
      <t>ヒャク</t>
    </rPh>
    <rPh sb="5" eb="7">
      <t>マンエン</t>
    </rPh>
    <rPh sb="8" eb="9">
      <t>ニン</t>
    </rPh>
    <phoneticPr fontId="17"/>
  </si>
  <si>
    <t>係数単位調整</t>
    <rPh sb="0" eb="2">
      <t>ケイスウ</t>
    </rPh>
    <phoneticPr fontId="17"/>
  </si>
  <si>
    <t>億円</t>
  </si>
  <si>
    <t>百万円</t>
  </si>
  <si>
    <t>万円</t>
  </si>
  <si>
    <t>千円</t>
  </si>
  <si>
    <t>円</t>
  </si>
  <si>
    <t>雇用係数</t>
    <rPh sb="0" eb="2">
      <t>コヨウ</t>
    </rPh>
    <rPh sb="2" eb="4">
      <t>ケイスウ</t>
    </rPh>
    <phoneticPr fontId="4"/>
  </si>
  <si>
    <t>価格の種類</t>
    <rPh sb="0" eb="2">
      <t>カカク</t>
    </rPh>
    <rPh sb="3" eb="5">
      <t>シュルイ</t>
    </rPh>
    <phoneticPr fontId="4"/>
  </si>
  <si>
    <t>消費転換係数</t>
    <rPh sb="0" eb="2">
      <t>ショウヒ</t>
    </rPh>
    <rPh sb="2" eb="4">
      <t>テンカン</t>
    </rPh>
    <rPh sb="4" eb="6">
      <t>ケイスウ</t>
    </rPh>
    <phoneticPr fontId="4"/>
  </si>
  <si>
    <t>農業</t>
  </si>
  <si>
    <t>鉱業</t>
  </si>
  <si>
    <t>飲食料品</t>
  </si>
  <si>
    <t>繊維製品</t>
  </si>
  <si>
    <t>化学製品</t>
  </si>
  <si>
    <t>石油・石炭製品</t>
  </si>
  <si>
    <t>窯業・土石製品</t>
  </si>
  <si>
    <t>鉄鋼</t>
  </si>
  <si>
    <t>非鉄金属</t>
  </si>
  <si>
    <t>金属製品</t>
  </si>
  <si>
    <t>一般機械</t>
  </si>
  <si>
    <t>電気機械</t>
  </si>
  <si>
    <t>電子部品</t>
  </si>
  <si>
    <t>輸送機械</t>
  </si>
  <si>
    <t>その他の製造工業製品</t>
  </si>
  <si>
    <t>建設</t>
  </si>
  <si>
    <t>電力・ガス・熱供給</t>
  </si>
  <si>
    <t>商業</t>
  </si>
  <si>
    <t>金融・保険</t>
  </si>
  <si>
    <t>不動産</t>
  </si>
  <si>
    <t>情報通信</t>
  </si>
  <si>
    <t>公務</t>
  </si>
  <si>
    <t>教育・研究</t>
  </si>
  <si>
    <t>その他の対事業所サービス</t>
  </si>
  <si>
    <t>娯楽サービス</t>
  </si>
  <si>
    <t>飲食店</t>
  </si>
  <si>
    <t>宿泊業</t>
  </si>
  <si>
    <t>その他の対個人サービス</t>
  </si>
  <si>
    <t>事務用品</t>
  </si>
  <si>
    <t>分類不明</t>
  </si>
  <si>
    <t>計</t>
  </si>
  <si>
    <t>産業連関分析結果</t>
    <rPh sb="0" eb="2">
      <t>サンギョウ</t>
    </rPh>
    <rPh sb="2" eb="4">
      <t>レンカン</t>
    </rPh>
    <rPh sb="4" eb="6">
      <t>ブンセキ</t>
    </rPh>
    <rPh sb="6" eb="8">
      <t>ケッカ</t>
    </rPh>
    <phoneticPr fontId="14"/>
  </si>
  <si>
    <t>１　分析テーマ</t>
    <rPh sb="2" eb="4">
      <t>ブンセキ</t>
    </rPh>
    <phoneticPr fontId="5"/>
  </si>
  <si>
    <t>２　分析内容</t>
    <rPh sb="2" eb="4">
      <t>ブンセキ</t>
    </rPh>
    <rPh sb="4" eb="6">
      <t>ナイヨウ</t>
    </rPh>
    <phoneticPr fontId="14"/>
  </si>
  <si>
    <t>３　当初設定</t>
    <rPh sb="2" eb="4">
      <t>トウショ</t>
    </rPh>
    <rPh sb="4" eb="6">
      <t>セッテイ</t>
    </rPh>
    <phoneticPr fontId="14"/>
  </si>
  <si>
    <t>最終需要額</t>
    <rPh sb="0" eb="2">
      <t>サイシュウ</t>
    </rPh>
    <rPh sb="2" eb="4">
      <t>ジュヨウ</t>
    </rPh>
    <rPh sb="4" eb="5">
      <t>ガク</t>
    </rPh>
    <phoneticPr fontId="14"/>
  </si>
  <si>
    <t>うち県内最終需要額</t>
    <rPh sb="2" eb="4">
      <t>ケンナイ</t>
    </rPh>
    <rPh sb="4" eb="6">
      <t>サイシュウ</t>
    </rPh>
    <rPh sb="6" eb="8">
      <t>ジュヨウ</t>
    </rPh>
    <rPh sb="8" eb="9">
      <t>ガク</t>
    </rPh>
    <phoneticPr fontId="14"/>
  </si>
  <si>
    <t>生産誘発額</t>
    <rPh sb="0" eb="2">
      <t>セイサン</t>
    </rPh>
    <rPh sb="2" eb="5">
      <t>ユウハツガク</t>
    </rPh>
    <phoneticPr fontId="14"/>
  </si>
  <si>
    <t>区分</t>
    <rPh sb="0" eb="2">
      <t>クブン</t>
    </rPh>
    <phoneticPr fontId="14"/>
  </si>
  <si>
    <t>うち粗付加価値</t>
    <rPh sb="2" eb="5">
      <t>ソフカ</t>
    </rPh>
    <rPh sb="5" eb="7">
      <t>カチ</t>
    </rPh>
    <phoneticPr fontId="14"/>
  </si>
  <si>
    <t>うち</t>
    <phoneticPr fontId="14"/>
  </si>
  <si>
    <t>誘発額</t>
  </si>
  <si>
    <t>誘発額</t>
    <rPh sb="0" eb="3">
      <t>ユウハツガク</t>
    </rPh>
    <phoneticPr fontId="14"/>
  </si>
  <si>
    <t>発者数</t>
    <rPh sb="1" eb="2">
      <t>シャ</t>
    </rPh>
    <rPh sb="2" eb="3">
      <t>スウ</t>
    </rPh>
    <phoneticPr fontId="14"/>
  </si>
  <si>
    <t>直接効果（県内需要額）</t>
    <rPh sb="0" eb="2">
      <t>チョクセツ</t>
    </rPh>
    <rPh sb="2" eb="4">
      <t>コウカ</t>
    </rPh>
    <rPh sb="5" eb="7">
      <t>ケンナイ</t>
    </rPh>
    <rPh sb="7" eb="10">
      <t>ジュヨウガク</t>
    </rPh>
    <phoneticPr fontId="14"/>
  </si>
  <si>
    <t>第１次間接波及効果</t>
    <rPh sb="0" eb="1">
      <t>ダイ</t>
    </rPh>
    <rPh sb="2" eb="3">
      <t>ジ</t>
    </rPh>
    <rPh sb="3" eb="5">
      <t>カンセツ</t>
    </rPh>
    <rPh sb="5" eb="7">
      <t>ハキュウ</t>
    </rPh>
    <rPh sb="7" eb="9">
      <t>コウカ</t>
    </rPh>
    <phoneticPr fontId="14"/>
  </si>
  <si>
    <t>第２次間接波及効果</t>
    <rPh sb="0" eb="1">
      <t>ダイ</t>
    </rPh>
    <rPh sb="2" eb="3">
      <t>ジ</t>
    </rPh>
    <rPh sb="3" eb="5">
      <t>カンセツ</t>
    </rPh>
    <rPh sb="5" eb="7">
      <t>ハキュウ</t>
    </rPh>
    <rPh sb="7" eb="9">
      <t>コウカ</t>
    </rPh>
    <phoneticPr fontId="14"/>
  </si>
  <si>
    <t>県内需要額に対する波及倍率</t>
    <rPh sb="0" eb="2">
      <t>ケンナイ</t>
    </rPh>
    <rPh sb="2" eb="5">
      <t>ジュヨウガク</t>
    </rPh>
    <rPh sb="6" eb="7">
      <t>タイ</t>
    </rPh>
    <rPh sb="9" eb="11">
      <t>ハキュウ</t>
    </rPh>
    <rPh sb="11" eb="13">
      <t>バイリツ</t>
    </rPh>
    <phoneticPr fontId="14"/>
  </si>
  <si>
    <t>５　産業連関表による分析の注意点</t>
    <rPh sb="2" eb="4">
      <t>サンギョウ</t>
    </rPh>
    <rPh sb="4" eb="6">
      <t>レンカン</t>
    </rPh>
    <rPh sb="6" eb="7">
      <t>ヒョウ</t>
    </rPh>
    <rPh sb="10" eb="12">
      <t>ブンセキ</t>
    </rPh>
    <rPh sb="13" eb="16">
      <t>チュウイテン</t>
    </rPh>
    <phoneticPr fontId="16"/>
  </si>
  <si>
    <t>産業連関表による経済波及効果分析は経済モデルの1つであり、いくつかの仮定や前提があります。</t>
    <rPh sb="0" eb="2">
      <t>サンギョウ</t>
    </rPh>
    <rPh sb="2" eb="4">
      <t>レンカン</t>
    </rPh>
    <rPh sb="4" eb="5">
      <t>ヒョウ</t>
    </rPh>
    <rPh sb="8" eb="10">
      <t>ケイザイ</t>
    </rPh>
    <rPh sb="10" eb="12">
      <t>ハキュウ</t>
    </rPh>
    <rPh sb="12" eb="14">
      <t>コウカ</t>
    </rPh>
    <rPh sb="14" eb="16">
      <t>ブンセキ</t>
    </rPh>
    <rPh sb="17" eb="19">
      <t>ケイザイ</t>
    </rPh>
    <rPh sb="34" eb="36">
      <t>カテイ</t>
    </rPh>
    <rPh sb="37" eb="39">
      <t>ゼンテイ</t>
    </rPh>
    <phoneticPr fontId="16"/>
  </si>
  <si>
    <t>(1)すべての生産は、最終需要を満たすために行われるとします。</t>
    <rPh sb="7" eb="9">
      <t>セイサン</t>
    </rPh>
    <rPh sb="11" eb="13">
      <t>サイシュウ</t>
    </rPh>
    <rPh sb="13" eb="15">
      <t>ジュヨウ</t>
    </rPh>
    <rPh sb="16" eb="17">
      <t>ミ</t>
    </rPh>
    <rPh sb="22" eb="23">
      <t>オコナ</t>
    </rPh>
    <phoneticPr fontId="16"/>
  </si>
  <si>
    <t>(2)生産を行う上での制約条件はないものとします。</t>
    <rPh sb="3" eb="5">
      <t>セイサン</t>
    </rPh>
    <rPh sb="6" eb="7">
      <t>オコナ</t>
    </rPh>
    <rPh sb="8" eb="9">
      <t>ウエ</t>
    </rPh>
    <rPh sb="11" eb="13">
      <t>セイヤク</t>
    </rPh>
    <rPh sb="13" eb="15">
      <t>ジョウケン</t>
    </rPh>
    <phoneticPr fontId="16"/>
  </si>
  <si>
    <t>(3)商品の生産に必要な投入構造は、それぞれ固有のものであり、短期的には一定とします。</t>
    <rPh sb="3" eb="5">
      <t>ショウヒン</t>
    </rPh>
    <rPh sb="6" eb="8">
      <t>セイサン</t>
    </rPh>
    <rPh sb="9" eb="11">
      <t>ヒツヨウ</t>
    </rPh>
    <rPh sb="12" eb="14">
      <t>トウニュウ</t>
    </rPh>
    <rPh sb="14" eb="16">
      <t>コウゾウ</t>
    </rPh>
    <rPh sb="22" eb="24">
      <t>コユウ</t>
    </rPh>
    <rPh sb="31" eb="34">
      <t>タンキテキ</t>
    </rPh>
    <rPh sb="36" eb="38">
      <t>イッテイ</t>
    </rPh>
    <phoneticPr fontId="16"/>
  </si>
  <si>
    <t>(4)各部門が使用する投入量は、その部門の生産水準に比例すると仮定します。</t>
    <rPh sb="3" eb="6">
      <t>カクブモン</t>
    </rPh>
    <rPh sb="7" eb="9">
      <t>シヨウ</t>
    </rPh>
    <rPh sb="11" eb="13">
      <t>トウニュウ</t>
    </rPh>
    <rPh sb="13" eb="14">
      <t>リョウ</t>
    </rPh>
    <rPh sb="18" eb="20">
      <t>ブモン</t>
    </rPh>
    <rPh sb="21" eb="23">
      <t>セイサン</t>
    </rPh>
    <rPh sb="23" eb="25">
      <t>スイジュン</t>
    </rPh>
    <rPh sb="26" eb="28">
      <t>ヒレイ</t>
    </rPh>
    <rPh sb="31" eb="33">
      <t>カテイ</t>
    </rPh>
    <phoneticPr fontId="16"/>
  </si>
  <si>
    <t>(5)生産波及は途中段階で中断することはなく、最後まで波及するものとします。</t>
    <rPh sb="3" eb="5">
      <t>セイサン</t>
    </rPh>
    <rPh sb="5" eb="7">
      <t>ハキュウ</t>
    </rPh>
    <rPh sb="8" eb="10">
      <t>トチュウ</t>
    </rPh>
    <rPh sb="10" eb="12">
      <t>ダンカイ</t>
    </rPh>
    <rPh sb="13" eb="15">
      <t>チュウダン</t>
    </rPh>
    <rPh sb="23" eb="25">
      <t>サイゴ</t>
    </rPh>
    <rPh sb="27" eb="29">
      <t>ハキュウ</t>
    </rPh>
    <phoneticPr fontId="16"/>
  </si>
  <si>
    <t>(6)このモデルには時間の概念がないので、経済波及効果の達成時期は明確ではありません。</t>
    <rPh sb="10" eb="12">
      <t>ジカン</t>
    </rPh>
    <rPh sb="13" eb="15">
      <t>ガイネン</t>
    </rPh>
    <rPh sb="21" eb="23">
      <t>ケイザイ</t>
    </rPh>
    <rPh sb="23" eb="25">
      <t>ハキュウ</t>
    </rPh>
    <rPh sb="25" eb="27">
      <t>コウカ</t>
    </rPh>
    <rPh sb="28" eb="30">
      <t>タッセイ</t>
    </rPh>
    <rPh sb="30" eb="32">
      <t>ジキ</t>
    </rPh>
    <rPh sb="33" eb="35">
      <t>メイカク</t>
    </rPh>
    <phoneticPr fontId="16"/>
  </si>
  <si>
    <t>(7)各部門が生産活動を個別に行った和は、それらの部門が同時に行った時の総和に等しいとします。</t>
    <rPh sb="3" eb="4">
      <t>カク</t>
    </rPh>
    <rPh sb="4" eb="6">
      <t>ブモン</t>
    </rPh>
    <rPh sb="7" eb="9">
      <t>セイサン</t>
    </rPh>
    <rPh sb="9" eb="11">
      <t>カツドウ</t>
    </rPh>
    <rPh sb="12" eb="14">
      <t>コベツ</t>
    </rPh>
    <rPh sb="15" eb="16">
      <t>オコナ</t>
    </rPh>
    <rPh sb="18" eb="19">
      <t>ワ</t>
    </rPh>
    <rPh sb="25" eb="27">
      <t>ブモン</t>
    </rPh>
    <rPh sb="28" eb="30">
      <t>ドウジ</t>
    </rPh>
    <rPh sb="31" eb="32">
      <t>オコナ</t>
    </rPh>
    <rPh sb="34" eb="35">
      <t>トキ</t>
    </rPh>
    <rPh sb="36" eb="38">
      <t>ソウワ</t>
    </rPh>
    <rPh sb="39" eb="40">
      <t>ヒト</t>
    </rPh>
    <phoneticPr fontId="16"/>
  </si>
  <si>
    <t>経済波及効果推計表</t>
    <rPh sb="0" eb="2">
      <t>ケイザイ</t>
    </rPh>
    <rPh sb="2" eb="6">
      <t>ハキュウコウカ</t>
    </rPh>
    <rPh sb="6" eb="8">
      <t>スイケイ</t>
    </rPh>
    <rPh sb="8" eb="9">
      <t>ヒョウ</t>
    </rPh>
    <phoneticPr fontId="4"/>
  </si>
  <si>
    <t>雇用誘
発者数</t>
    <phoneticPr fontId="4"/>
  </si>
  <si>
    <t>雇用者所得
誘発額</t>
    <rPh sb="0" eb="3">
      <t>コヨウシャ</t>
    </rPh>
    <rPh sb="3" eb="5">
      <t>ショトク</t>
    </rPh>
    <rPh sb="6" eb="8">
      <t>ユウハツ</t>
    </rPh>
    <rPh sb="8" eb="9">
      <t>ガク</t>
    </rPh>
    <phoneticPr fontId="14"/>
  </si>
  <si>
    <t>直接効果（ア）</t>
    <phoneticPr fontId="4"/>
  </si>
  <si>
    <t>第１次間接波及効果（イ）</t>
    <phoneticPr fontId="4"/>
  </si>
  <si>
    <t>第２次間接波及効果（ウ）</t>
    <phoneticPr fontId="4"/>
  </si>
  <si>
    <t>総合効果（ア＋イ＋ウ）</t>
    <phoneticPr fontId="4"/>
  </si>
  <si>
    <t>うち雇用者所得</t>
    <phoneticPr fontId="14"/>
  </si>
  <si>
    <t>雇用誘</t>
    <phoneticPr fontId="14"/>
  </si>
  <si>
    <t>※四捨五入の関係で</t>
    <rPh sb="1" eb="5">
      <t>シシャゴニュウ</t>
    </rPh>
    <rPh sb="6" eb="8">
      <t>カンケイ</t>
    </rPh>
    <phoneticPr fontId="5"/>
  </si>
  <si>
    <t>　内訳が合計と一致しない場合があります。</t>
    <phoneticPr fontId="4"/>
  </si>
  <si>
    <t>経済波及効果フロー</t>
    <rPh sb="0" eb="2">
      <t>ケイザイ</t>
    </rPh>
    <rPh sb="2" eb="6">
      <t>ハキュウコウカ</t>
    </rPh>
    <phoneticPr fontId="5"/>
  </si>
  <si>
    <t>分析テーマ</t>
    <rPh sb="0" eb="2">
      <t>ブンセキ</t>
    </rPh>
    <phoneticPr fontId="5"/>
  </si>
  <si>
    <t>最終需要増加額</t>
    <rPh sb="0" eb="2">
      <t>サイシュウ</t>
    </rPh>
    <rPh sb="2" eb="4">
      <t>ジュヨウ</t>
    </rPh>
    <rPh sb="4" eb="7">
      <t>ゾウカガク</t>
    </rPh>
    <phoneticPr fontId="5"/>
  </si>
  <si>
    <t xml:space="preserve"> × 県内自給率</t>
    <rPh sb="3" eb="5">
      <t>ケンナイ</t>
    </rPh>
    <rPh sb="5" eb="8">
      <t>ジキュウリツ</t>
    </rPh>
    <phoneticPr fontId="5"/>
  </si>
  <si>
    <t>直接効果</t>
    <rPh sb="0" eb="2">
      <t>チョクセツ</t>
    </rPh>
    <rPh sb="2" eb="4">
      <t>コウカ</t>
    </rPh>
    <phoneticPr fontId="5"/>
  </si>
  <si>
    <t>直接需要＝県内最終需要増加額</t>
    <rPh sb="0" eb="2">
      <t>チョクセツ</t>
    </rPh>
    <rPh sb="2" eb="4">
      <t>ジュヨウ</t>
    </rPh>
    <rPh sb="5" eb="7">
      <t>ケンナイ</t>
    </rPh>
    <rPh sb="7" eb="9">
      <t>サイシュウ</t>
    </rPh>
    <rPh sb="9" eb="11">
      <t>ジュヨウ</t>
    </rPh>
    <rPh sb="11" eb="14">
      <t>ゾウカガク</t>
    </rPh>
    <phoneticPr fontId="5"/>
  </si>
  <si>
    <t xml:space="preserve"> × 雇用係数</t>
    <rPh sb="3" eb="5">
      <t>コヨウ</t>
    </rPh>
    <rPh sb="5" eb="7">
      <t>ケイスウ</t>
    </rPh>
    <phoneticPr fontId="5"/>
  </si>
  <si>
    <t>雇用誘発者数</t>
    <rPh sb="0" eb="2">
      <t>コヨウ</t>
    </rPh>
    <rPh sb="2" eb="4">
      <t>ユウハツ</t>
    </rPh>
    <rPh sb="4" eb="5">
      <t>シャ</t>
    </rPh>
    <rPh sb="5" eb="6">
      <t>スウ</t>
    </rPh>
    <phoneticPr fontId="5"/>
  </si>
  <si>
    <t xml:space="preserve"> × 投入係数</t>
    <rPh sb="3" eb="5">
      <t>トウニュウ</t>
    </rPh>
    <rPh sb="5" eb="7">
      <t>ケイスウ</t>
    </rPh>
    <phoneticPr fontId="5"/>
  </si>
  <si>
    <t xml:space="preserve"> × 粗付加価値率</t>
    <rPh sb="3" eb="6">
      <t>ソフカ</t>
    </rPh>
    <rPh sb="6" eb="9">
      <t>カチリツ</t>
    </rPh>
    <phoneticPr fontId="5"/>
  </si>
  <si>
    <t xml:space="preserve"> × 雇用者所得率</t>
    <rPh sb="3" eb="6">
      <t>コヨウシャ</t>
    </rPh>
    <rPh sb="6" eb="8">
      <t>ショトク</t>
    </rPh>
    <rPh sb="8" eb="9">
      <t>リツ</t>
    </rPh>
    <phoneticPr fontId="5"/>
  </si>
  <si>
    <t>原材料投入額</t>
    <rPh sb="0" eb="3">
      <t>ゲンザイリョウ</t>
    </rPh>
    <rPh sb="3" eb="6">
      <t>トウニュウガク</t>
    </rPh>
    <phoneticPr fontId="5"/>
  </si>
  <si>
    <t>粗付加価値誘発額</t>
    <rPh sb="0" eb="3">
      <t>ソフカ</t>
    </rPh>
    <rPh sb="3" eb="5">
      <t>カチ</t>
    </rPh>
    <rPh sb="5" eb="8">
      <t>ユウハツガク</t>
    </rPh>
    <phoneticPr fontId="5"/>
  </si>
  <si>
    <t>雇用者所得誘発額</t>
    <rPh sb="0" eb="3">
      <t>コヨウシャ</t>
    </rPh>
    <rPh sb="3" eb="5">
      <t>ショトク</t>
    </rPh>
    <rPh sb="5" eb="8">
      <t>ユウハツガク</t>
    </rPh>
    <phoneticPr fontId="5"/>
  </si>
  <si>
    <t xml:space="preserve"> × 移輸入率</t>
    <rPh sb="3" eb="4">
      <t>イ</t>
    </rPh>
    <rPh sb="4" eb="6">
      <t>ユニュウ</t>
    </rPh>
    <rPh sb="6" eb="7">
      <t>リツ</t>
    </rPh>
    <phoneticPr fontId="5"/>
  </si>
  <si>
    <t>県内需要額</t>
    <rPh sb="0" eb="2">
      <t>ケンナイ</t>
    </rPh>
    <rPh sb="2" eb="5">
      <t>ジュヨウガク</t>
    </rPh>
    <phoneticPr fontId="5"/>
  </si>
  <si>
    <t>移輸入額</t>
    <rPh sb="0" eb="1">
      <t>イ</t>
    </rPh>
    <rPh sb="1" eb="4">
      <t>ユニュウガク</t>
    </rPh>
    <phoneticPr fontId="5"/>
  </si>
  <si>
    <t xml:space="preserve"> × 逆行列係数</t>
    <rPh sb="3" eb="6">
      <t>ギャクギョウレツ</t>
    </rPh>
    <rPh sb="6" eb="8">
      <t>ケイスウ</t>
    </rPh>
    <phoneticPr fontId="5"/>
  </si>
  <si>
    <t>第１次間接波及効果</t>
    <rPh sb="0" eb="1">
      <t>ダイ</t>
    </rPh>
    <rPh sb="2" eb="9">
      <t>ジカンセツハキュウコウカ</t>
    </rPh>
    <phoneticPr fontId="5"/>
  </si>
  <si>
    <t>第1次間接波及効果</t>
    <phoneticPr fontId="5"/>
  </si>
  <si>
    <t>（原材料投入額+粗付加価値額）</t>
    <phoneticPr fontId="5"/>
  </si>
  <si>
    <t>（直接効果＋第1次間接波及効果）</t>
    <rPh sb="1" eb="3">
      <t>チョクセツ</t>
    </rPh>
    <rPh sb="3" eb="5">
      <t>コウカ</t>
    </rPh>
    <rPh sb="6" eb="7">
      <t>ダイ</t>
    </rPh>
    <rPh sb="8" eb="15">
      <t>ジカンセツハキュウコウカ</t>
    </rPh>
    <phoneticPr fontId="5"/>
  </si>
  <si>
    <t xml:space="preserve"> × 消費転換係数（＝平均消費性向）</t>
    <rPh sb="3" eb="5">
      <t>ショウヒ</t>
    </rPh>
    <rPh sb="5" eb="7">
      <t>テンカン</t>
    </rPh>
    <rPh sb="7" eb="9">
      <t>ケイスウ</t>
    </rPh>
    <rPh sb="11" eb="13">
      <t>ヘイキン</t>
    </rPh>
    <rPh sb="13" eb="15">
      <t>ショウヒ</t>
    </rPh>
    <rPh sb="15" eb="17">
      <t>セイコウ</t>
    </rPh>
    <phoneticPr fontId="5"/>
  </si>
  <si>
    <t>消費支出額</t>
    <rPh sb="0" eb="2">
      <t>ショウヒ</t>
    </rPh>
    <rPh sb="2" eb="5">
      <t>シシュツガク</t>
    </rPh>
    <phoneticPr fontId="5"/>
  </si>
  <si>
    <t xml:space="preserve"> × 消費支出構成比</t>
    <rPh sb="3" eb="5">
      <t>ショウヒ</t>
    </rPh>
    <rPh sb="5" eb="7">
      <t>シシュツ</t>
    </rPh>
    <rPh sb="7" eb="10">
      <t>コウセイヒ</t>
    </rPh>
    <phoneticPr fontId="5"/>
  </si>
  <si>
    <t>第２次間接波及効果</t>
    <rPh sb="0" eb="1">
      <t>ダイ</t>
    </rPh>
    <rPh sb="2" eb="9">
      <t>ジカンセツハキュウコウカ</t>
    </rPh>
    <phoneticPr fontId="5"/>
  </si>
  <si>
    <t>第2次間接波及効果</t>
    <phoneticPr fontId="5"/>
  </si>
  <si>
    <t>部門別経済波及効果分析グラフ</t>
    <rPh sb="0" eb="3">
      <t>ブモンベツ</t>
    </rPh>
    <rPh sb="3" eb="5">
      <t>ケイザイ</t>
    </rPh>
    <rPh sb="5" eb="9">
      <t>ハキュウコウカ</t>
    </rPh>
    <rPh sb="9" eb="11">
      <t>ブンセキ</t>
    </rPh>
    <phoneticPr fontId="5"/>
  </si>
  <si>
    <t>　　分析テーマ</t>
    <rPh sb="2" eb="4">
      <t>ブンセキ</t>
    </rPh>
    <phoneticPr fontId="5"/>
  </si>
  <si>
    <t>計算</t>
    <rPh sb="0" eb="2">
      <t>ケイサン</t>
    </rPh>
    <phoneticPr fontId="4"/>
  </si>
  <si>
    <t>型</t>
    <rPh sb="0" eb="1">
      <t>ガタ</t>
    </rPh>
    <phoneticPr fontId="4"/>
  </si>
  <si>
    <t>部門</t>
    <rPh sb="0" eb="2">
      <t>ブモン</t>
    </rPh>
    <phoneticPr fontId="4"/>
  </si>
  <si>
    <t>分析テーマ</t>
    <phoneticPr fontId="4"/>
  </si>
  <si>
    <t>◆</t>
    <phoneticPr fontId="4"/>
  </si>
  <si>
    <t>部門別発生需要額</t>
    <phoneticPr fontId="4"/>
  </si>
  <si>
    <t>単位：</t>
    <phoneticPr fontId="4"/>
  </si>
  <si>
    <t>　←　ドロップダウンリストから選択してください</t>
    <phoneticPr fontId="4"/>
  </si>
  <si>
    <t>・</t>
    <phoneticPr fontId="5"/>
  </si>
  <si>
    <t>： 生産者が出荷するときの価格</t>
    <phoneticPr fontId="5"/>
  </si>
  <si>
    <t>粗付加価値率</t>
    <rPh sb="0" eb="1">
      <t>ソ</t>
    </rPh>
    <rPh sb="1" eb="3">
      <t>フカ</t>
    </rPh>
    <rPh sb="3" eb="6">
      <t>カチリツ</t>
    </rPh>
    <phoneticPr fontId="4"/>
  </si>
  <si>
    <t>４　分析結果　……(a)</t>
    <rPh sb="2" eb="4">
      <t>ブンセキ</t>
    </rPh>
    <rPh sb="4" eb="6">
      <t>ケッカ</t>
    </rPh>
    <phoneticPr fontId="14"/>
  </si>
  <si>
    <t>１．ご利用にあたって</t>
    <rPh sb="3" eb="5">
      <t>リヨウ</t>
    </rPh>
    <phoneticPr fontId="16"/>
  </si>
  <si>
    <t>２．分析ツールの使用方法</t>
    <rPh sb="2" eb="4">
      <t>ブンセキ</t>
    </rPh>
    <rPh sb="8" eb="10">
      <t>シヨウ</t>
    </rPh>
    <rPh sb="10" eb="12">
      <t>ホウホウ</t>
    </rPh>
    <phoneticPr fontId="16"/>
  </si>
  <si>
    <t>３．産業連関表による経済波及効果分析の注意点</t>
    <rPh sb="2" eb="4">
      <t>サンギョウ</t>
    </rPh>
    <rPh sb="4" eb="6">
      <t>レンカン</t>
    </rPh>
    <rPh sb="6" eb="7">
      <t>ヒョウ</t>
    </rPh>
    <rPh sb="10" eb="12">
      <t>ケイザイ</t>
    </rPh>
    <rPh sb="12" eb="14">
      <t>ハキュウ</t>
    </rPh>
    <rPh sb="14" eb="16">
      <t>コウカ</t>
    </rPh>
    <rPh sb="16" eb="18">
      <t>ブンセキ</t>
    </rPh>
    <rPh sb="19" eb="22">
      <t>チュウイテン</t>
    </rPh>
    <phoneticPr fontId="16"/>
  </si>
  <si>
    <t>４．その他</t>
    <rPh sb="4" eb="5">
      <t>ホカ</t>
    </rPh>
    <phoneticPr fontId="16"/>
  </si>
  <si>
    <t>直接効果の推計に用いる県内自給率は、</t>
    <phoneticPr fontId="4"/>
  </si>
  <si>
    <t>県内自給率を100％と設定している。</t>
    <phoneticPr fontId="4"/>
  </si>
  <si>
    <t>※</t>
    <phoneticPr fontId="4"/>
  </si>
  <si>
    <t>移輸入率
（波及用）</t>
    <rPh sb="0" eb="1">
      <t>イ</t>
    </rPh>
    <rPh sb="1" eb="3">
      <t>ユニュウ</t>
    </rPh>
    <rPh sb="3" eb="4">
      <t>リツ</t>
    </rPh>
    <rPh sb="6" eb="8">
      <t>ハキュウ</t>
    </rPh>
    <rPh sb="8" eb="9">
      <t>ヨウ</t>
    </rPh>
    <phoneticPr fontId="3"/>
  </si>
  <si>
    <t>県内自給率
（波及用）</t>
    <rPh sb="0" eb="1">
      <t>ケン</t>
    </rPh>
    <rPh sb="1" eb="2">
      <t>ナイ</t>
    </rPh>
    <rPh sb="2" eb="4">
      <t>ジキュウ</t>
    </rPh>
    <rPh sb="4" eb="5">
      <t>リツ</t>
    </rPh>
    <rPh sb="7" eb="9">
      <t>ハキュウ</t>
    </rPh>
    <rPh sb="9" eb="10">
      <t>ヨウ</t>
    </rPh>
    <phoneticPr fontId="3"/>
  </si>
  <si>
    <t>移輸入率
（直接効果）</t>
    <rPh sb="0" eb="1">
      <t>イ</t>
    </rPh>
    <rPh sb="1" eb="3">
      <t>ユニュウ</t>
    </rPh>
    <rPh sb="3" eb="4">
      <t>リツ</t>
    </rPh>
    <rPh sb="6" eb="8">
      <t>チョクセツ</t>
    </rPh>
    <rPh sb="8" eb="10">
      <t>コウカ</t>
    </rPh>
    <phoneticPr fontId="3"/>
  </si>
  <si>
    <t>県内自給率
（直接効果）</t>
    <rPh sb="0" eb="1">
      <t>ケン</t>
    </rPh>
    <rPh sb="1" eb="2">
      <t>ナイ</t>
    </rPh>
    <rPh sb="2" eb="4">
      <t>ジキュウ</t>
    </rPh>
    <rPh sb="4" eb="5">
      <t>リツ</t>
    </rPh>
    <rPh sb="7" eb="9">
      <t>チョクセツ</t>
    </rPh>
    <rPh sb="9" eb="11">
      <t>コウカ</t>
    </rPh>
    <phoneticPr fontId="3"/>
  </si>
  <si>
    <t>※</t>
    <phoneticPr fontId="4"/>
  </si>
  <si>
    <t>直接効果の推計に用いる県内自給率は、</t>
    <phoneticPr fontId="4"/>
  </si>
  <si>
    <t>　　大分県 企画振興部 統計調査課 統計分析班
　　〒870-8501　大分県大分市大手町３－１－１
　　電話：097-506-2442　FAX：097-506-1727
　　E-mail：a10800@pref.oita.lg.jp</t>
    <phoneticPr fontId="4"/>
  </si>
  <si>
    <t>平成23年（2011年）大分県産業連関表　経済波及効果分析ツール</t>
    <rPh sb="0" eb="2">
      <t>ヘイセイ</t>
    </rPh>
    <rPh sb="4" eb="5">
      <t>ネン</t>
    </rPh>
    <rPh sb="10" eb="11">
      <t>ネン</t>
    </rPh>
    <rPh sb="12" eb="14">
      <t>オオイタ</t>
    </rPh>
    <rPh sb="14" eb="15">
      <t>ケン</t>
    </rPh>
    <rPh sb="15" eb="17">
      <t>サンギョウ</t>
    </rPh>
    <rPh sb="17" eb="19">
      <t>レンカン</t>
    </rPh>
    <rPh sb="19" eb="20">
      <t>ヒョウ</t>
    </rPh>
    <rPh sb="21" eb="23">
      <t>ケイザイ</t>
    </rPh>
    <rPh sb="23" eb="25">
      <t>ハキュウ</t>
    </rPh>
    <rPh sb="25" eb="27">
      <t>コウカ</t>
    </rPh>
    <rPh sb="27" eb="29">
      <t>ブンセキ</t>
    </rPh>
    <phoneticPr fontId="16"/>
  </si>
  <si>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23年（2011年）大分県産業連関表」を利用して、大分県内への経済波及効果を簡易に分析できるようにしたもので、大分県産業連関表の普及、利用促進を目的として作成・公表しています。</t>
    <phoneticPr fontId="16"/>
  </si>
  <si>
    <t>印刷・製版・製本</t>
    <rPh sb="0" eb="2">
      <t>インサツ</t>
    </rPh>
    <rPh sb="3" eb="5">
      <t>セイハン</t>
    </rPh>
    <rPh sb="6" eb="8">
      <t>セイホン</t>
    </rPh>
    <phoneticPr fontId="2"/>
  </si>
  <si>
    <t>電気機械</t>
    <rPh sb="0" eb="2">
      <t>デンキ</t>
    </rPh>
    <rPh sb="2" eb="4">
      <t>キカイ</t>
    </rPh>
    <phoneticPr fontId="2"/>
  </si>
  <si>
    <t>情報･通信機器</t>
  </si>
  <si>
    <t>水道</t>
  </si>
  <si>
    <t>廃棄物処理</t>
  </si>
  <si>
    <t>運輸・郵便</t>
    <rPh sb="3" eb="5">
      <t>ユウビン</t>
    </rPh>
    <phoneticPr fontId="2"/>
  </si>
  <si>
    <t>医療・福祉</t>
    <rPh sb="0" eb="2">
      <t>イリョウ</t>
    </rPh>
    <rPh sb="3" eb="5">
      <t>フクシ</t>
    </rPh>
    <phoneticPr fontId="2"/>
  </si>
  <si>
    <t>その他の非営利団体サービス</t>
    <rPh sb="4" eb="7">
      <t>ヒエイリ</t>
    </rPh>
    <rPh sb="7" eb="9">
      <t>ダンタイ</t>
    </rPh>
    <phoneticPr fontId="2"/>
  </si>
  <si>
    <t>物品賃貸サービス</t>
    <rPh sb="0" eb="2">
      <t>ブッピン</t>
    </rPh>
    <rPh sb="2" eb="4">
      <t>チンタイ</t>
    </rPh>
    <phoneticPr fontId="2"/>
  </si>
  <si>
    <t>飲食店</t>
    <rPh sb="0" eb="2">
      <t>インショク</t>
    </rPh>
    <rPh sb="2" eb="3">
      <t>テン</t>
    </rPh>
    <phoneticPr fontId="2"/>
  </si>
  <si>
    <t>娯楽サービス</t>
    <rPh sb="0" eb="2">
      <t>ゴラク</t>
    </rPh>
    <phoneticPr fontId="2"/>
  </si>
  <si>
    <t>その他の対個人サービス</t>
    <rPh sb="2" eb="3">
      <t>タ</t>
    </rPh>
    <rPh sb="4" eb="5">
      <t>タイ</t>
    </rPh>
    <rPh sb="5" eb="7">
      <t>コジン</t>
    </rPh>
    <phoneticPr fontId="2"/>
  </si>
  <si>
    <t>印刷・製版・製本</t>
    <rPh sb="0" eb="2">
      <t>インサツ</t>
    </rPh>
    <rPh sb="3" eb="5">
      <t>セイハン</t>
    </rPh>
    <rPh sb="6" eb="8">
      <t>セイホン</t>
    </rPh>
    <phoneticPr fontId="5"/>
  </si>
  <si>
    <t>電気機械</t>
    <rPh sb="0" eb="2">
      <t>デンキ</t>
    </rPh>
    <rPh sb="2" eb="4">
      <t>キカイ</t>
    </rPh>
    <phoneticPr fontId="5"/>
  </si>
  <si>
    <t>運輸・郵便</t>
    <rPh sb="3" eb="5">
      <t>ユウビン</t>
    </rPh>
    <phoneticPr fontId="5"/>
  </si>
  <si>
    <t>医療・福祉</t>
    <rPh sb="0" eb="2">
      <t>イリョウ</t>
    </rPh>
    <rPh sb="3" eb="5">
      <t>フクシ</t>
    </rPh>
    <phoneticPr fontId="5"/>
  </si>
  <si>
    <t>その他の非営利団体サービス</t>
    <rPh sb="4" eb="7">
      <t>ヒエイリ</t>
    </rPh>
    <rPh sb="7" eb="9">
      <t>ダンタイ</t>
    </rPh>
    <phoneticPr fontId="5"/>
  </si>
  <si>
    <t>物品賃貸サービス</t>
    <rPh sb="0" eb="2">
      <t>ブッピン</t>
    </rPh>
    <rPh sb="2" eb="4">
      <t>チンタイ</t>
    </rPh>
    <phoneticPr fontId="5"/>
  </si>
  <si>
    <t>飲食店</t>
    <rPh sb="0" eb="2">
      <t>インショク</t>
    </rPh>
    <rPh sb="2" eb="3">
      <t>テン</t>
    </rPh>
    <phoneticPr fontId="5"/>
  </si>
  <si>
    <t>娯楽サービス</t>
    <rPh sb="0" eb="2">
      <t>ゴラク</t>
    </rPh>
    <phoneticPr fontId="5"/>
  </si>
  <si>
    <t>その他の対個人サービス</t>
    <rPh sb="2" eb="3">
      <t>タ</t>
    </rPh>
    <rPh sb="4" eb="5">
      <t>タイ</t>
    </rPh>
    <rPh sb="5" eb="7">
      <t>コジン</t>
    </rPh>
    <phoneticPr fontId="5"/>
  </si>
  <si>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</si>
  <si>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</si>
  <si>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</si>
  <si>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</si>
  <si>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原則として、平成23年大分県産業連関表における県内自給率（1－移輸入係数）を用いているが、</t>
    <phoneticPr fontId="4"/>
  </si>
  <si>
    <t>原則として、平成23年大分県産業連関表における県内自給率（1－移輸入係数）を用いているが、</t>
    <phoneticPr fontId="4"/>
  </si>
  <si>
    <t>石油・
石炭製品</t>
  </si>
  <si>
    <t>窯業・
土石製品</t>
  </si>
  <si>
    <t>情報･
通信機器</t>
  </si>
  <si>
    <t>電力・ガス・
熱供給</t>
  </si>
  <si>
    <t>運輸・郵便</t>
  </si>
  <si>
    <t>医療・福祉</t>
  </si>
  <si>
    <t>その他の非営利団体サービス</t>
  </si>
  <si>
    <t>その他の
対事業所
サービス</t>
  </si>
  <si>
    <t>娯楽
サービス</t>
  </si>
  <si>
    <t>その他の
対個人
サービス</t>
  </si>
  <si>
    <t>行和</t>
    <rPh sb="0" eb="1">
      <t>ギョウ</t>
    </rPh>
    <rPh sb="1" eb="2">
      <t>ワ</t>
    </rPh>
    <phoneticPr fontId="2"/>
  </si>
  <si>
    <t>感応度係数</t>
    <rPh sb="0" eb="3">
      <t>カンノウド</t>
    </rPh>
    <rPh sb="3" eb="5">
      <t>ケイスウ</t>
    </rPh>
    <phoneticPr fontId="2"/>
  </si>
  <si>
    <t>列和</t>
    <rPh sb="0" eb="1">
      <t>レツ</t>
    </rPh>
    <rPh sb="1" eb="2">
      <t>ワ</t>
    </rPh>
    <phoneticPr fontId="2"/>
  </si>
  <si>
    <t>影響力係数</t>
    <rPh sb="0" eb="3">
      <t>エイキョウリョク</t>
    </rPh>
    <rPh sb="3" eb="5">
      <t>ケイスウ</t>
    </rPh>
    <phoneticPr fontId="2"/>
  </si>
  <si>
    <t>平成23年（2011年）大分県産業連関表</t>
    <rPh sb="0" eb="2">
      <t>ヘイセイ</t>
    </rPh>
    <rPh sb="4" eb="5">
      <t>ネン</t>
    </rPh>
    <rPh sb="10" eb="11">
      <t>ネン</t>
    </rPh>
    <rPh sb="12" eb="15">
      <t>オオイタケン</t>
    </rPh>
    <rPh sb="15" eb="17">
      <t>サンギョウ</t>
    </rPh>
    <rPh sb="17" eb="20">
      <t>レンカンヒョウ</t>
    </rPh>
    <phoneticPr fontId="4"/>
  </si>
  <si>
    <t>その他の
対事業所
サービス</t>
    <rPh sb="2" eb="3">
      <t>タ</t>
    </rPh>
    <phoneticPr fontId="2"/>
  </si>
  <si>
    <t>娯楽
サービス</t>
    <rPh sb="0" eb="2">
      <t>ゴラク</t>
    </rPh>
    <phoneticPr fontId="2"/>
  </si>
  <si>
    <t>その他の
対個人
サービス</t>
    <rPh sb="2" eb="3">
      <t>タ</t>
    </rPh>
    <phoneticPr fontId="2"/>
  </si>
  <si>
    <t>内生部門計</t>
    <rPh sb="0" eb="2">
      <t>ナイセイ</t>
    </rPh>
    <rPh sb="2" eb="4">
      <t>ブモン</t>
    </rPh>
    <rPh sb="4" eb="5">
      <t>ケイ</t>
    </rPh>
    <phoneticPr fontId="2"/>
  </si>
  <si>
    <t>間接税（関税・輸入品商品税を除く。）</t>
    <rPh sb="14" eb="15">
      <t>ノゾ</t>
    </rPh>
    <phoneticPr fontId="2"/>
  </si>
  <si>
    <t>粗付加価値部門計</t>
    <rPh sb="0" eb="3">
      <t>ソフカ</t>
    </rPh>
    <rPh sb="3" eb="5">
      <t>カチ</t>
    </rPh>
    <rPh sb="5" eb="7">
      <t>ブモン</t>
    </rPh>
    <rPh sb="7" eb="8">
      <t>ケイ</t>
    </rPh>
    <phoneticPr fontId="2"/>
  </si>
  <si>
    <t>石油・
石炭製品</t>
    <phoneticPr fontId="5"/>
  </si>
  <si>
    <t>窯業・
土石製品</t>
    <phoneticPr fontId="5"/>
  </si>
  <si>
    <t>情報･
通信機器</t>
    <phoneticPr fontId="5"/>
  </si>
  <si>
    <t>電力・ガス・
熱供給</t>
    <phoneticPr fontId="5"/>
  </si>
  <si>
    <t>その他の
対事業所
サービス</t>
    <rPh sb="2" eb="3">
      <t>タ</t>
    </rPh>
    <phoneticPr fontId="5"/>
  </si>
  <si>
    <t>娯楽
サービス</t>
    <rPh sb="0" eb="2">
      <t>ゴラク</t>
    </rPh>
    <phoneticPr fontId="5"/>
  </si>
  <si>
    <t>その他の
対個人
サービス</t>
    <rPh sb="2" eb="3">
      <t>タ</t>
    </rPh>
    <phoneticPr fontId="5"/>
  </si>
  <si>
    <t>家計外消費
支出（列）</t>
    <phoneticPr fontId="5"/>
  </si>
  <si>
    <t>民間消費
支出</t>
    <phoneticPr fontId="5"/>
  </si>
  <si>
    <t>一般政府
消費支出</t>
    <phoneticPr fontId="5"/>
  </si>
  <si>
    <t>県内総固定
資本形成
（公的）</t>
    <phoneticPr fontId="5"/>
  </si>
  <si>
    <t>県内総固定
資本形成
（民間）</t>
    <phoneticPr fontId="5"/>
  </si>
  <si>
    <t>調整項</t>
    <rPh sb="0" eb="2">
      <t>チョウセイ</t>
    </rPh>
    <rPh sb="2" eb="3">
      <t>コウ</t>
    </rPh>
    <phoneticPr fontId="5"/>
  </si>
  <si>
    <t>県内最終
需要計</t>
    <rPh sb="0" eb="2">
      <t>ケンナイ</t>
    </rPh>
    <rPh sb="2" eb="4">
      <t>サイシュウ</t>
    </rPh>
    <rPh sb="5" eb="7">
      <t>ジュヨウ</t>
    </rPh>
    <rPh sb="7" eb="8">
      <t>ケイ</t>
    </rPh>
    <phoneticPr fontId="5"/>
  </si>
  <si>
    <t>県内需要
合計</t>
    <rPh sb="0" eb="2">
      <t>ケンナイ</t>
    </rPh>
    <rPh sb="2" eb="4">
      <t>ジュヨウ</t>
    </rPh>
    <rPh sb="5" eb="7">
      <t>ゴウケイ</t>
    </rPh>
    <phoneticPr fontId="5"/>
  </si>
  <si>
    <t>（控除）
移輸入</t>
    <phoneticPr fontId="5"/>
  </si>
  <si>
    <t>最終需要
部門計</t>
    <rPh sb="0" eb="2">
      <t>サイシュウ</t>
    </rPh>
    <rPh sb="2" eb="4">
      <t>ジュヨウ</t>
    </rPh>
    <rPh sb="5" eb="7">
      <t>ブモン</t>
    </rPh>
    <rPh sb="7" eb="8">
      <t>ケイ</t>
    </rPh>
    <phoneticPr fontId="5"/>
  </si>
  <si>
    <t>水道</t>
    <phoneticPr fontId="5"/>
  </si>
  <si>
    <t>廃棄物処理</t>
    <phoneticPr fontId="5"/>
  </si>
  <si>
    <t>間接税（関税・輸入品商品税を除く。）</t>
    <rPh sb="14" eb="15">
      <t>ノゾ</t>
    </rPh>
    <phoneticPr fontId="5"/>
  </si>
  <si>
    <t>商業マージン率</t>
    <rPh sb="0" eb="2">
      <t>ショウギョウ</t>
    </rPh>
    <rPh sb="6" eb="7">
      <t>リツ</t>
    </rPh>
    <phoneticPr fontId="7"/>
  </si>
  <si>
    <t>運輸マージン率</t>
    <rPh sb="0" eb="2">
      <t>ウンユ</t>
    </rPh>
    <rPh sb="6" eb="7">
      <t>リツ</t>
    </rPh>
    <phoneticPr fontId="7"/>
  </si>
  <si>
    <t>出典：平成23年産業連関表（総務省）の購入者価格評価表、商業マージン表及び国内貨物運賃表から
　　　　マージン率を求めています（商業・運輸は除く）。</t>
    <rPh sb="24" eb="26">
      <t>ヒョウカ</t>
    </rPh>
    <rPh sb="28" eb="30">
      <t>ショウギョウ</t>
    </rPh>
    <rPh sb="34" eb="35">
      <t>ヒョウ</t>
    </rPh>
    <rPh sb="35" eb="36">
      <t>オヨ</t>
    </rPh>
    <rPh sb="37" eb="39">
      <t>コクナイ</t>
    </rPh>
    <rPh sb="39" eb="41">
      <t>カモツ</t>
    </rPh>
    <rPh sb="41" eb="43">
      <t>ウンチン</t>
    </rPh>
    <rPh sb="43" eb="44">
      <t>ヒョウ</t>
    </rPh>
    <phoneticPr fontId="4"/>
  </si>
  <si>
    <t>飲食サービス</t>
    <rPh sb="0" eb="2">
      <t>インショク</t>
    </rPh>
    <phoneticPr fontId="2"/>
  </si>
  <si>
    <t>運輸・郵便</t>
    <rPh sb="3" eb="5">
      <t>ユウビン</t>
    </rPh>
    <phoneticPr fontId="4"/>
  </si>
  <si>
    <t>飲食サービス</t>
    <rPh sb="0" eb="2">
      <t>インショク</t>
    </rPh>
    <phoneticPr fontId="5"/>
  </si>
  <si>
    <t>宿泊業</t>
    <rPh sb="0" eb="2">
      <t>シュクハク</t>
    </rPh>
    <rPh sb="2" eb="3">
      <t>ギョウ</t>
    </rPh>
    <phoneticPr fontId="11"/>
  </si>
  <si>
    <t>飲食サービス</t>
    <phoneticPr fontId="4"/>
  </si>
  <si>
    <t>旅行客・観光客の消費額すべてが県内産業への需要であると考えられる部門（商業、運輸・郵便、教育・研究、</t>
    <rPh sb="32" eb="34">
      <t>ブモン</t>
    </rPh>
    <rPh sb="35" eb="37">
      <t>ショウギョウ</t>
    </rPh>
    <rPh sb="38" eb="40">
      <t>ウンユ</t>
    </rPh>
    <rPh sb="41" eb="43">
      <t>ユウビン</t>
    </rPh>
    <rPh sb="44" eb="46">
      <t>キョウイク</t>
    </rPh>
    <rPh sb="47" eb="49">
      <t>ケンキュウ</t>
    </rPh>
    <phoneticPr fontId="4"/>
  </si>
  <si>
    <t>医療・福祉、物品賃貸サービス及び対個人サービス）については県内自給率を100％と設定している。</t>
    <rPh sb="0" eb="2">
      <t>イリョウ</t>
    </rPh>
    <rPh sb="3" eb="5">
      <t>フクシ</t>
    </rPh>
    <rPh sb="6" eb="8">
      <t>ブッピン</t>
    </rPh>
    <rPh sb="8" eb="10">
      <t>チンタイ</t>
    </rPh>
    <rPh sb="14" eb="15">
      <t>オヨ</t>
    </rPh>
    <phoneticPr fontId="4"/>
  </si>
  <si>
    <t>原則として、平成23 年大分県産業連関表における県内自給率（1－移輸入係数）を用いているが、</t>
    <phoneticPr fontId="4"/>
  </si>
  <si>
    <t>平成27年</t>
    <rPh sb="0" eb="2">
      <t>ヘイセイ</t>
    </rPh>
    <rPh sb="4" eb="5">
      <t>ネン</t>
    </rPh>
    <phoneticPr fontId="3"/>
  </si>
  <si>
    <t>大分市</t>
    <rPh sb="0" eb="3">
      <t>オオイタシ</t>
    </rPh>
    <phoneticPr fontId="4"/>
  </si>
  <si>
    <t>九州</t>
    <rPh sb="0" eb="2">
      <t>キュウシュウ</t>
    </rPh>
    <phoneticPr fontId="4"/>
  </si>
  <si>
    <t>第18表　</t>
    <phoneticPr fontId="5"/>
  </si>
  <si>
    <t>宿泊の有無(2区分)，旅行目的(3区分)，旅行形態(2区分)，
品目(小分類)別 旅行消費額 ─ 国内旅行</t>
    <rPh sb="39" eb="40">
      <t>ベツ</t>
    </rPh>
    <phoneticPr fontId="5"/>
  </si>
  <si>
    <t>(百万円)</t>
  </si>
  <si>
    <t>宿泊旅行</t>
    <rPh sb="0" eb="2">
      <t>シュクハク</t>
    </rPh>
    <rPh sb="2" eb="4">
      <t>リョコウ</t>
    </rPh>
    <phoneticPr fontId="5"/>
  </si>
  <si>
    <t>日帰り旅行</t>
    <rPh sb="0" eb="2">
      <t>ヒガエ</t>
    </rPh>
    <rPh sb="3" eb="5">
      <t>リョコウ</t>
    </rPh>
    <phoneticPr fontId="5"/>
  </si>
  <si>
    <t>観光・レクリエーション</t>
    <rPh sb="0" eb="2">
      <t>カンコウ</t>
    </rPh>
    <phoneticPr fontId="5"/>
  </si>
  <si>
    <t>帰省・知人
訪問等</t>
    <phoneticPr fontId="5"/>
  </si>
  <si>
    <t>出張・業務</t>
    <rPh sb="0" eb="2">
      <t>シュッチョウ</t>
    </rPh>
    <phoneticPr fontId="5"/>
  </si>
  <si>
    <t>個人旅行</t>
    <rPh sb="0" eb="2">
      <t>コジン</t>
    </rPh>
    <rPh sb="2" eb="4">
      <t>リョコウ</t>
    </rPh>
    <phoneticPr fontId="5"/>
  </si>
  <si>
    <t>パック・団体旅行</t>
    <rPh sb="4" eb="6">
      <t>ダンタイ</t>
    </rPh>
    <rPh sb="6" eb="8">
      <t>リョコウ</t>
    </rPh>
    <phoneticPr fontId="5"/>
  </si>
  <si>
    <t>品目（小分類）</t>
    <rPh sb="0" eb="2">
      <t>ヒンモク</t>
    </rPh>
    <rPh sb="3" eb="6">
      <t>ショウブンルイ</t>
    </rPh>
    <phoneticPr fontId="5"/>
  </si>
  <si>
    <t>　旅行前</t>
  </si>
  <si>
    <t>　　　カメラ・眼鏡・時計</t>
    <rPh sb="7" eb="9">
      <t>メガネ</t>
    </rPh>
    <rPh sb="10" eb="12">
      <t>トケイ</t>
    </rPh>
    <phoneticPr fontId="54"/>
  </si>
  <si>
    <t>-</t>
  </si>
  <si>
    <t>　　　フィルム　</t>
    <phoneticPr fontId="5"/>
  </si>
  <si>
    <t>　　　繊維製品　</t>
    <phoneticPr fontId="5"/>
  </si>
  <si>
    <t>　　　靴・カバン類　</t>
    <phoneticPr fontId="5"/>
  </si>
  <si>
    <t>　　　医薬品・化粧品</t>
    <rPh sb="3" eb="6">
      <t>イヤクヒン</t>
    </rPh>
    <rPh sb="7" eb="10">
      <t>ケショウヒン</t>
    </rPh>
    <phoneticPr fontId="54"/>
  </si>
  <si>
    <t>　　　菓子類　</t>
    <phoneticPr fontId="5"/>
  </si>
  <si>
    <t>　　　その他の食料品</t>
    <rPh sb="5" eb="6">
      <t>タ</t>
    </rPh>
    <rPh sb="7" eb="10">
      <t>ショクリョウヒン</t>
    </rPh>
    <phoneticPr fontId="54"/>
  </si>
  <si>
    <t>　　　出版物</t>
    <rPh sb="3" eb="6">
      <t>シュッパンブツ</t>
    </rPh>
    <phoneticPr fontId="54"/>
  </si>
  <si>
    <t>　　　スポーツ用具・ＣＤ・文具</t>
    <rPh sb="7" eb="9">
      <t>ヨウグ</t>
    </rPh>
    <rPh sb="13" eb="15">
      <t>ブング</t>
    </rPh>
    <phoneticPr fontId="54"/>
  </si>
  <si>
    <t>　　　電気機器・関連商品</t>
    <rPh sb="3" eb="5">
      <t>デンキ</t>
    </rPh>
    <rPh sb="5" eb="7">
      <t>キキ</t>
    </rPh>
    <rPh sb="8" eb="10">
      <t>カンレン</t>
    </rPh>
    <rPh sb="10" eb="12">
      <t>ショウヒン</t>
    </rPh>
    <phoneticPr fontId="54"/>
  </si>
  <si>
    <t>　　　レンタル料　</t>
    <phoneticPr fontId="5"/>
  </si>
  <si>
    <t>　　　郵便・通信料　　</t>
    <phoneticPr fontId="5"/>
  </si>
  <si>
    <t>　　　宅配便　</t>
    <phoneticPr fontId="5"/>
  </si>
  <si>
    <t>　　　飲食費</t>
    <rPh sb="3" eb="5">
      <t>インショク</t>
    </rPh>
    <rPh sb="5" eb="6">
      <t>ヒ</t>
    </rPh>
    <phoneticPr fontId="54"/>
  </si>
  <si>
    <t>　　　旅行保険・クレジットカード入会金</t>
    <rPh sb="3" eb="5">
      <t>リョコウ</t>
    </rPh>
    <rPh sb="5" eb="7">
      <t>ホケン</t>
    </rPh>
    <rPh sb="16" eb="19">
      <t>ニュウカイキン</t>
    </rPh>
    <phoneticPr fontId="54"/>
  </si>
  <si>
    <t>　　　美容室・理容室</t>
    <phoneticPr fontId="5"/>
  </si>
  <si>
    <t>　　　その他　　　　</t>
  </si>
  <si>
    <t>　旅行後</t>
  </si>
  <si>
    <t>　　　写真の現像・プリント</t>
    <rPh sb="3" eb="5">
      <t>シャシン</t>
    </rPh>
    <rPh sb="6" eb="8">
      <t>ゲンゾウ</t>
    </rPh>
    <phoneticPr fontId="54"/>
  </si>
  <si>
    <t>　　　クリーニング</t>
    <phoneticPr fontId="54"/>
  </si>
  <si>
    <t>　　　その他　　　　</t>
    <phoneticPr fontId="5"/>
  </si>
  <si>
    <t>　旅行中</t>
  </si>
  <si>
    <t>　　参加費</t>
    <phoneticPr fontId="5"/>
  </si>
  <si>
    <t>…</t>
  </si>
  <si>
    <t>　　交通費</t>
  </si>
  <si>
    <t>　　　飛行機（国内線）</t>
    <rPh sb="7" eb="9">
      <t>コクナイ</t>
    </rPh>
    <rPh sb="9" eb="10">
      <t>セン</t>
    </rPh>
    <phoneticPr fontId="55"/>
  </si>
  <si>
    <t>　　　新幹線　</t>
    <phoneticPr fontId="5"/>
  </si>
  <si>
    <t>　　　鉄道（新幹線を除く）</t>
    <rPh sb="3" eb="5">
      <t>テツドウ</t>
    </rPh>
    <rPh sb="6" eb="9">
      <t>シンカンセン</t>
    </rPh>
    <rPh sb="10" eb="11">
      <t>ノゾ</t>
    </rPh>
    <phoneticPr fontId="54"/>
  </si>
  <si>
    <t>　　　バス　</t>
    <phoneticPr fontId="5"/>
  </si>
  <si>
    <t>　　　タクシー・ハイヤー</t>
    <phoneticPr fontId="5"/>
  </si>
  <si>
    <t>　　　船舶（内航）</t>
    <rPh sb="6" eb="8">
      <t>ナイコウ</t>
    </rPh>
    <phoneticPr fontId="55"/>
  </si>
  <si>
    <t>　　　レンタカー代</t>
    <rPh sb="8" eb="9">
      <t>ダイ</t>
    </rPh>
    <phoneticPr fontId="54"/>
  </si>
  <si>
    <t>　　　ガソリン代　</t>
    <phoneticPr fontId="5"/>
  </si>
  <si>
    <t>　　　駐車場・有料道路料金（高速道路料金を除く）</t>
    <rPh sb="3" eb="6">
      <t>チュウシャジョウ</t>
    </rPh>
    <rPh sb="7" eb="9">
      <t>ユウリョウ</t>
    </rPh>
    <rPh sb="9" eb="11">
      <t>ドウロ</t>
    </rPh>
    <rPh sb="11" eb="13">
      <t>リョウキン</t>
    </rPh>
    <rPh sb="14" eb="16">
      <t>コウソク</t>
    </rPh>
    <rPh sb="16" eb="18">
      <t>ドウロ</t>
    </rPh>
    <rPh sb="18" eb="20">
      <t>リョウキン</t>
    </rPh>
    <rPh sb="21" eb="22">
      <t>ノゾ</t>
    </rPh>
    <phoneticPr fontId="54"/>
  </si>
  <si>
    <t>　　　高速道路料金</t>
    <rPh sb="3" eb="5">
      <t>コウソク</t>
    </rPh>
    <rPh sb="5" eb="7">
      <t>ドウロ</t>
    </rPh>
    <rPh sb="7" eb="9">
      <t>リョウキン</t>
    </rPh>
    <phoneticPr fontId="55"/>
  </si>
  <si>
    <t>　　宿泊費　　</t>
  </si>
  <si>
    <t>　　飲食費</t>
    <phoneticPr fontId="5"/>
  </si>
  <si>
    <t>　　土産・買物代</t>
  </si>
  <si>
    <t>　　　農産物　</t>
    <phoneticPr fontId="5"/>
  </si>
  <si>
    <t>　　　農産加工品　</t>
  </si>
  <si>
    <t>　　　水産物　</t>
  </si>
  <si>
    <t>　　　水産加工品　</t>
  </si>
  <si>
    <t>　　　菓子類　</t>
  </si>
  <si>
    <t>　　　繊維製品　</t>
  </si>
  <si>
    <t>　　　靴・カバン類</t>
    <rPh sb="3" eb="4">
      <t>クツ</t>
    </rPh>
    <rPh sb="8" eb="9">
      <t>ルイ</t>
    </rPh>
    <phoneticPr fontId="54"/>
  </si>
  <si>
    <t>　　　陶磁器・ガラス製品</t>
  </si>
  <si>
    <t>　　　木製品・紙製品</t>
    <phoneticPr fontId="54"/>
  </si>
  <si>
    <t>　　　医薬品・化粧品</t>
    <phoneticPr fontId="5"/>
  </si>
  <si>
    <t>　　　フィルム　</t>
  </si>
  <si>
    <t>　　　電気機器・関連商品</t>
  </si>
  <si>
    <t>　　　その他の製造品　</t>
  </si>
  <si>
    <t>　　入場料・娯楽費・その他</t>
  </si>
  <si>
    <t>　　　立寄温泉・温浴施設・エステ</t>
    <rPh sb="8" eb="10">
      <t>オンヨク</t>
    </rPh>
    <rPh sb="10" eb="12">
      <t>シセツ</t>
    </rPh>
    <phoneticPr fontId="54"/>
  </si>
  <si>
    <t>　　　遊園地・博覧会</t>
    <rPh sb="3" eb="6">
      <t>ユウエンチ</t>
    </rPh>
    <rPh sb="7" eb="10">
      <t>ハクランカイ</t>
    </rPh>
    <phoneticPr fontId="54"/>
  </si>
  <si>
    <t>　　　美術館・博物館・動植物園・水族館　</t>
    <rPh sb="11" eb="14">
      <t>ドウショクブツ</t>
    </rPh>
    <rPh sb="14" eb="15">
      <t>エン</t>
    </rPh>
    <rPh sb="16" eb="19">
      <t>スイゾクカン</t>
    </rPh>
    <phoneticPr fontId="54"/>
  </si>
  <si>
    <t>　　　スポーツ施設</t>
    <phoneticPr fontId="5"/>
  </si>
  <si>
    <t>　　　スキー場リフト代</t>
    <rPh sb="6" eb="7">
      <t>ジョウ</t>
    </rPh>
    <rPh sb="10" eb="11">
      <t>ダイ</t>
    </rPh>
    <phoneticPr fontId="54"/>
  </si>
  <si>
    <t>　　　キャンプ場　1)</t>
    <rPh sb="7" eb="8">
      <t>ジョウ</t>
    </rPh>
    <phoneticPr fontId="54"/>
  </si>
  <si>
    <t>　　　スポーツ観戦・芸術鑑賞</t>
    <rPh sb="10" eb="12">
      <t>ゲイジュツ</t>
    </rPh>
    <rPh sb="12" eb="14">
      <t>カンショウ</t>
    </rPh>
    <phoneticPr fontId="54"/>
  </si>
  <si>
    <t>　　　展示会・コンベンション参加費　</t>
    <phoneticPr fontId="5"/>
  </si>
  <si>
    <t>　　　観光農園　</t>
  </si>
  <si>
    <t>　　　遊漁船　</t>
  </si>
  <si>
    <t>　　　ガイド料　</t>
  </si>
  <si>
    <t>　　　レンタル料　</t>
  </si>
  <si>
    <t>　　　マッサージ　</t>
  </si>
  <si>
    <t>　　　写真撮影代</t>
    <rPh sb="7" eb="8">
      <t>ダイ</t>
    </rPh>
    <phoneticPr fontId="54"/>
  </si>
  <si>
    <t>　　　郵便・通信料　</t>
  </si>
  <si>
    <t>　　　宅配便　</t>
  </si>
  <si>
    <t>　　　その他　</t>
  </si>
  <si>
    <t>1) 国内旅行の宿泊旅行、出張・業務については、宿泊費に含む。</t>
    <rPh sb="24" eb="27">
      <t>シュクハクヒ</t>
    </rPh>
    <rPh sb="28" eb="29">
      <t>フク</t>
    </rPh>
    <phoneticPr fontId="5"/>
  </si>
  <si>
    <t>→ 大分県内の消費割合に変換</t>
    <rPh sb="2" eb="4">
      <t>オオイタ</t>
    </rPh>
    <rPh sb="4" eb="6">
      <t>ケンナイ</t>
    </rPh>
    <rPh sb="7" eb="9">
      <t>ショウヒ</t>
    </rPh>
    <rPh sb="9" eb="11">
      <t>ワリアイ</t>
    </rPh>
    <rPh sb="12" eb="14">
      <t>ヘンカン</t>
    </rPh>
    <phoneticPr fontId="43"/>
  </si>
  <si>
    <t>購入</t>
    <rPh sb="0" eb="2">
      <t>コウニュウ</t>
    </rPh>
    <phoneticPr fontId="14"/>
  </si>
  <si>
    <t>　　　　　費目</t>
    <rPh sb="5" eb="7">
      <t>ヒモク</t>
    </rPh>
    <phoneticPr fontId="14"/>
  </si>
  <si>
    <t>全体</t>
    <rPh sb="0" eb="2">
      <t>ゼンタイ</t>
    </rPh>
    <phoneticPr fontId="14"/>
  </si>
  <si>
    <t>パック旅行
按分</t>
    <rPh sb="3" eb="5">
      <t>リョコウ</t>
    </rPh>
    <rPh sb="6" eb="8">
      <t>アンブン</t>
    </rPh>
    <phoneticPr fontId="43"/>
  </si>
  <si>
    <t>全体（２）</t>
    <rPh sb="0" eb="2">
      <t>ゼンタイ</t>
    </rPh>
    <phoneticPr fontId="43"/>
  </si>
  <si>
    <t>項目内割合</t>
    <rPh sb="0" eb="2">
      <t>コウモク</t>
    </rPh>
    <rPh sb="2" eb="3">
      <t>ナイ</t>
    </rPh>
    <rPh sb="3" eb="5">
      <t>ワリアイ</t>
    </rPh>
    <phoneticPr fontId="43"/>
  </si>
  <si>
    <t>eの割合による消費額</t>
    <rPh sb="2" eb="4">
      <t>ワリアイ</t>
    </rPh>
    <rPh sb="7" eb="10">
      <t>ショウヒガク</t>
    </rPh>
    <phoneticPr fontId="43"/>
  </si>
  <si>
    <t>割合</t>
    <rPh sb="0" eb="2">
      <t>ワリアイ</t>
    </rPh>
    <phoneticPr fontId="43"/>
  </si>
  <si>
    <t>時期</t>
    <phoneticPr fontId="43"/>
  </si>
  <si>
    <t>a</t>
    <phoneticPr fontId="43"/>
  </si>
  <si>
    <t>b</t>
    <phoneticPr fontId="43"/>
  </si>
  <si>
    <t>c = a + b</t>
    <phoneticPr fontId="43"/>
  </si>
  <si>
    <t>(費目計)</t>
    <rPh sb="1" eb="3">
      <t>ヒモク</t>
    </rPh>
    <rPh sb="3" eb="4">
      <t>ケイ</t>
    </rPh>
    <phoneticPr fontId="43"/>
  </si>
  <si>
    <t>e = d/d'</t>
    <phoneticPr fontId="43"/>
  </si>
  <si>
    <t xml:space="preserve">  f = e*一人一回消費額</t>
    <rPh sb="8" eb="10">
      <t>ヒトリ</t>
    </rPh>
    <rPh sb="10" eb="12">
      <t>イッカイ</t>
    </rPh>
    <rPh sb="12" eb="15">
      <t>ショウヒガク</t>
    </rPh>
    <phoneticPr fontId="43"/>
  </si>
  <si>
    <t>　eと右欄の誤差調整</t>
    <rPh sb="3" eb="4">
      <t>ミギ</t>
    </rPh>
    <rPh sb="4" eb="5">
      <t>ラン</t>
    </rPh>
    <rPh sb="6" eb="8">
      <t>ゴサ</t>
    </rPh>
    <rPh sb="8" eb="10">
      <t>チョウセイ</t>
    </rPh>
    <phoneticPr fontId="43"/>
  </si>
  <si>
    <t>合計</t>
    <rPh sb="0" eb="2">
      <t>ゴウケイ</t>
    </rPh>
    <phoneticPr fontId="43"/>
  </si>
  <si>
    <t>交通費</t>
    <rPh sb="0" eb="3">
      <t>コウツウヒ</t>
    </rPh>
    <phoneticPr fontId="43"/>
  </si>
  <si>
    <t>宿泊費</t>
    <rPh sb="0" eb="3">
      <t>シュクハクヒ</t>
    </rPh>
    <phoneticPr fontId="43"/>
  </si>
  <si>
    <t>土産代</t>
    <rPh sb="0" eb="3">
      <t>ミヤゲダイ</t>
    </rPh>
    <phoneticPr fontId="43"/>
  </si>
  <si>
    <t>飲食費</t>
    <rPh sb="0" eb="3">
      <t>インショクヒ</t>
    </rPh>
    <phoneticPr fontId="43"/>
  </si>
  <si>
    <t>入場料</t>
    <rPh sb="0" eb="3">
      <t>ニュウジョウリョウ</t>
    </rPh>
    <phoneticPr fontId="43"/>
  </si>
  <si>
    <t>その他</t>
    <rPh sb="2" eb="3">
      <t>タ</t>
    </rPh>
    <phoneticPr fontId="43"/>
  </si>
  <si>
    <t>前</t>
    <rPh sb="0" eb="1">
      <t>マエ</t>
    </rPh>
    <phoneticPr fontId="56"/>
  </si>
  <si>
    <t>金額</t>
    <rPh sb="0" eb="2">
      <t>キンガク</t>
    </rPh>
    <phoneticPr fontId="43"/>
  </si>
  <si>
    <t>前</t>
  </si>
  <si>
    <t>差</t>
    <rPh sb="0" eb="1">
      <t>サ</t>
    </rPh>
    <phoneticPr fontId="43"/>
  </si>
  <si>
    <t>パッケージツアー料金の内訳構成比</t>
    <rPh sb="8" eb="10">
      <t>リョウキン</t>
    </rPh>
    <rPh sb="11" eb="13">
      <t>ウチワケ</t>
    </rPh>
    <rPh sb="13" eb="16">
      <t>コウセイヒ</t>
    </rPh>
    <phoneticPr fontId="43"/>
  </si>
  <si>
    <t>後</t>
    <rPh sb="0" eb="1">
      <t>アト</t>
    </rPh>
    <phoneticPr fontId="56"/>
  </si>
  <si>
    <t>参加費内訳
項目</t>
    <rPh sb="0" eb="3">
      <t>サンカヒ</t>
    </rPh>
    <rPh sb="3" eb="5">
      <t>ウチワケ</t>
    </rPh>
    <rPh sb="6" eb="8">
      <t>コウモク</t>
    </rPh>
    <phoneticPr fontId="43"/>
  </si>
  <si>
    <t>ツアー参加費内訳　構成比</t>
    <rPh sb="3" eb="6">
      <t>サンカヒ</t>
    </rPh>
    <rPh sb="6" eb="8">
      <t>ウチワケ</t>
    </rPh>
    <rPh sb="9" eb="12">
      <t>コウセイヒ</t>
    </rPh>
    <phoneticPr fontId="43"/>
  </si>
  <si>
    <t>宿泊旅行</t>
    <rPh sb="0" eb="2">
      <t>シュクハク</t>
    </rPh>
    <rPh sb="2" eb="4">
      <t>リョコウ</t>
    </rPh>
    <phoneticPr fontId="43"/>
  </si>
  <si>
    <t>日帰り旅行</t>
    <rPh sb="0" eb="2">
      <t>ヒガエ</t>
    </rPh>
    <rPh sb="3" eb="5">
      <t>リョコウ</t>
    </rPh>
    <phoneticPr fontId="43"/>
  </si>
  <si>
    <t>旅行会社収入</t>
    <rPh sb="0" eb="2">
      <t>リョコウ</t>
    </rPh>
    <rPh sb="2" eb="4">
      <t>ガイシャ</t>
    </rPh>
    <rPh sb="4" eb="6">
      <t>シュウニュウ</t>
    </rPh>
    <phoneticPr fontId="43"/>
  </si>
  <si>
    <t>中</t>
    <rPh sb="0" eb="1">
      <t>ナカ</t>
    </rPh>
    <phoneticPr fontId="56"/>
  </si>
  <si>
    <t>飛行機</t>
    <rPh sb="0" eb="3">
      <t>ヒコウキ</t>
    </rPh>
    <phoneticPr fontId="43"/>
  </si>
  <si>
    <t>新幹線</t>
    <rPh sb="0" eb="3">
      <t>シンカンセン</t>
    </rPh>
    <phoneticPr fontId="43"/>
  </si>
  <si>
    <t>中</t>
  </si>
  <si>
    <t>鉄道・モノレール</t>
    <rPh sb="0" eb="2">
      <t>テツドウ</t>
    </rPh>
    <phoneticPr fontId="43"/>
  </si>
  <si>
    <t>中</t>
    <phoneticPr fontId="14"/>
  </si>
  <si>
    <t>船舶</t>
    <rPh sb="0" eb="2">
      <t>センパク</t>
    </rPh>
    <phoneticPr fontId="43"/>
  </si>
  <si>
    <t>レンタカー</t>
    <phoneticPr fontId="43"/>
  </si>
  <si>
    <t>食費</t>
    <rPh sb="0" eb="2">
      <t>ショクヒ</t>
    </rPh>
    <phoneticPr fontId="43"/>
  </si>
  <si>
    <t>中</t>
    <rPh sb="0" eb="1">
      <t>チュウ</t>
    </rPh>
    <phoneticPr fontId="14"/>
  </si>
  <si>
    <t>旅行前支出計</t>
    <rPh sb="0" eb="3">
      <t>リョコウマエ</t>
    </rPh>
    <rPh sb="3" eb="5">
      <t>シシュツ</t>
    </rPh>
    <rPh sb="5" eb="6">
      <t>ケイ</t>
    </rPh>
    <phoneticPr fontId="56"/>
  </si>
  <si>
    <t>旅行後支出計</t>
    <rPh sb="0" eb="2">
      <t>リョコウ</t>
    </rPh>
    <rPh sb="2" eb="3">
      <t>ゴ</t>
    </rPh>
    <rPh sb="3" eb="5">
      <t>シシュツ</t>
    </rPh>
    <rPh sb="5" eb="6">
      <t>ケイ</t>
    </rPh>
    <phoneticPr fontId="56"/>
  </si>
  <si>
    <t>前後</t>
    <rPh sb="0" eb="2">
      <t>ゼンゴ</t>
    </rPh>
    <phoneticPr fontId="56"/>
  </si>
  <si>
    <t>旅行前後支出計</t>
    <rPh sb="0" eb="3">
      <t>リョコウマエ</t>
    </rPh>
    <rPh sb="3" eb="4">
      <t>ゴ</t>
    </rPh>
    <rPh sb="4" eb="6">
      <t>シシュツ</t>
    </rPh>
    <rPh sb="6" eb="7">
      <t>ケイ</t>
    </rPh>
    <phoneticPr fontId="56"/>
  </si>
  <si>
    <t>バス</t>
    <phoneticPr fontId="43"/>
  </si>
  <si>
    <t>産業連関表（観光分析用）
部門分類</t>
    <rPh sb="0" eb="1">
      <t>サン</t>
    </rPh>
    <rPh sb="1" eb="2">
      <t>ギョウ</t>
    </rPh>
    <rPh sb="2" eb="3">
      <t>レン</t>
    </rPh>
    <rPh sb="3" eb="4">
      <t>セキ</t>
    </rPh>
    <rPh sb="4" eb="5">
      <t>ヒョウ</t>
    </rPh>
    <rPh sb="13" eb="14">
      <t>ブ</t>
    </rPh>
    <rPh sb="14" eb="15">
      <t>モン</t>
    </rPh>
    <rPh sb="15" eb="16">
      <t>ブン</t>
    </rPh>
    <rPh sb="16" eb="17">
      <t>タグイ</t>
    </rPh>
    <phoneticPr fontId="5"/>
  </si>
  <si>
    <t>観光分析用</t>
    <rPh sb="0" eb="2">
      <t>カンコウ</t>
    </rPh>
    <rPh sb="2" eb="4">
      <t>ブンセキ</t>
    </rPh>
    <rPh sb="4" eb="5">
      <t>ヨウ</t>
    </rPh>
    <phoneticPr fontId="42"/>
  </si>
  <si>
    <t>日帰り</t>
    <rPh sb="0" eb="2">
      <t>ヒガエ</t>
    </rPh>
    <phoneticPr fontId="43"/>
  </si>
  <si>
    <t>部門名</t>
    <phoneticPr fontId="5"/>
  </si>
  <si>
    <t>計</t>
    <phoneticPr fontId="43"/>
  </si>
  <si>
    <t>総支出額</t>
    <phoneticPr fontId="56"/>
  </si>
  <si>
    <t>→ 「旅行・観光消費動向調査年報2015」による消費割合</t>
    <rPh sb="3" eb="5">
      <t>リョコウ</t>
    </rPh>
    <rPh sb="6" eb="8">
      <t>カンコウ</t>
    </rPh>
    <rPh sb="8" eb="10">
      <t>ショウヒ</t>
    </rPh>
    <rPh sb="10" eb="12">
      <t>ドウコウ</t>
    </rPh>
    <rPh sb="12" eb="14">
      <t>チョウサ</t>
    </rPh>
    <rPh sb="14" eb="16">
      <t>ネンポウ</t>
    </rPh>
    <rPh sb="24" eb="26">
      <t>ショウヒ</t>
    </rPh>
    <rPh sb="26" eb="28">
      <t>ワリアイ</t>
    </rPh>
    <phoneticPr fontId="43"/>
  </si>
  <si>
    <t>中</t>
    <rPh sb="0" eb="1">
      <t>ナカ</t>
    </rPh>
    <phoneticPr fontId="4"/>
  </si>
  <si>
    <t>出所：大分県観光・地域振興局「平成27年度大分県観光実態調査報告書」</t>
    <rPh sb="0" eb="2">
      <t>シュッショ</t>
    </rPh>
    <rPh sb="3" eb="6">
      <t>オオイタケン</t>
    </rPh>
    <rPh sb="6" eb="8">
      <t>カンコウ</t>
    </rPh>
    <rPh sb="9" eb="11">
      <t>チイキ</t>
    </rPh>
    <rPh sb="11" eb="14">
      <t>シンコウキョク</t>
    </rPh>
    <phoneticPr fontId="43"/>
  </si>
  <si>
    <t>旅行中支出計</t>
    <rPh sb="0" eb="3">
      <t>リョコウチュウ</t>
    </rPh>
    <rPh sb="3" eb="5">
      <t>シシュツ</t>
    </rPh>
    <rPh sb="5" eb="6">
      <t>ケイ</t>
    </rPh>
    <phoneticPr fontId="56"/>
  </si>
  <si>
    <t>海外宿泊</t>
    <rPh sb="0" eb="2">
      <t>カイガイ</t>
    </rPh>
    <rPh sb="2" eb="4">
      <t>シュクハク</t>
    </rPh>
    <phoneticPr fontId="4"/>
  </si>
  <si>
    <t>国内宿泊</t>
    <rPh sb="0" eb="2">
      <t>コクナイ</t>
    </rPh>
    <rPh sb="2" eb="4">
      <t>シュクハク</t>
    </rPh>
    <phoneticPr fontId="43"/>
  </si>
  <si>
    <t>海外宿泊</t>
    <rPh sb="0" eb="2">
      <t>カイガイ</t>
    </rPh>
    <rPh sb="2" eb="4">
      <t>シュクハク</t>
    </rPh>
    <phoneticPr fontId="43"/>
  </si>
  <si>
    <t>宿泊費</t>
    <rPh sb="0" eb="3">
      <t>シュクハクヒ</t>
    </rPh>
    <phoneticPr fontId="4"/>
  </si>
  <si>
    <t>航空機、新幹線の処理</t>
    <rPh sb="0" eb="3">
      <t>コウクウキ</t>
    </rPh>
    <rPh sb="4" eb="7">
      <t>シンカンセン</t>
    </rPh>
    <rPh sb="8" eb="10">
      <t>ショリ</t>
    </rPh>
    <phoneticPr fontId="4"/>
  </si>
  <si>
    <t>d</t>
    <phoneticPr fontId="4"/>
  </si>
  <si>
    <t>d'</t>
    <phoneticPr fontId="4"/>
  </si>
  <si>
    <t>旅行客・観光客の消費額すべてが県内産業への需要であると考えられる部門（商業、教育・研究、</t>
    <rPh sb="32" eb="34">
      <t>ブモン</t>
    </rPh>
    <rPh sb="35" eb="37">
      <t>ショウギョウ</t>
    </rPh>
    <rPh sb="38" eb="40">
      <t>キョウイク</t>
    </rPh>
    <rPh sb="41" eb="43">
      <t>ケンキュウ</t>
    </rPh>
    <phoneticPr fontId="4"/>
  </si>
  <si>
    <t>旅行客・観光客の消費額すべてが県内産業への需要であると考えられる部門（商業、教育・研究、医療・福祉、物品賃貸サービス及び対個人サービス部門）については</t>
    <rPh sb="38" eb="40">
      <t>キョウイク</t>
    </rPh>
    <rPh sb="41" eb="43">
      <t>ケンキュウ</t>
    </rPh>
    <rPh sb="44" eb="46">
      <t>イリョウ</t>
    </rPh>
    <rPh sb="47" eb="49">
      <t>フクシ</t>
    </rPh>
    <rPh sb="50" eb="52">
      <t>ブッピン</t>
    </rPh>
    <rPh sb="52" eb="54">
      <t>チンタイ</t>
    </rPh>
    <rPh sb="58" eb="59">
      <t>オヨ</t>
    </rPh>
    <phoneticPr fontId="4"/>
  </si>
  <si>
    <t>観光客数</t>
    <rPh sb="0" eb="3">
      <t>カンコウキャク</t>
    </rPh>
    <rPh sb="3" eb="4">
      <t>スウ</t>
    </rPh>
    <phoneticPr fontId="4"/>
  </si>
  <si>
    <t>（人）</t>
    <rPh sb="1" eb="2">
      <t>ニン</t>
    </rPh>
    <phoneticPr fontId="4"/>
  </si>
  <si>
    <t>宿泊客</t>
    <rPh sb="0" eb="3">
      <t>シュクハクキャク</t>
    </rPh>
    <phoneticPr fontId="4"/>
  </si>
  <si>
    <t>日帰り客</t>
    <rPh sb="0" eb="2">
      <t>ヒガエ</t>
    </rPh>
    <rPh sb="3" eb="4">
      <t>キャク</t>
    </rPh>
    <phoneticPr fontId="4"/>
  </si>
  <si>
    <t>交通費</t>
    <rPh sb="0" eb="3">
      <t>コウツウヒ</t>
    </rPh>
    <phoneticPr fontId="4"/>
  </si>
  <si>
    <t>飲食費</t>
    <rPh sb="0" eb="3">
      <t>インショクヒ</t>
    </rPh>
    <phoneticPr fontId="4"/>
  </si>
  <si>
    <t>土産代</t>
    <rPh sb="0" eb="2">
      <t>ミヤゲ</t>
    </rPh>
    <rPh sb="2" eb="3">
      <t>ダイ</t>
    </rPh>
    <phoneticPr fontId="4"/>
  </si>
  <si>
    <t>発生需要額
①＋②</t>
    <rPh sb="0" eb="2">
      <t>ハッセイ</t>
    </rPh>
    <rPh sb="2" eb="5">
      <t>ジュヨウガク</t>
    </rPh>
    <phoneticPr fontId="4"/>
  </si>
  <si>
    <t>与件データ作成シート②</t>
    <rPh sb="0" eb="2">
      <t>ヨケン</t>
    </rPh>
    <rPh sb="5" eb="7">
      <t>サクセイ</t>
    </rPh>
    <phoneticPr fontId="4"/>
  </si>
  <si>
    <t>利用者が
入力
①</t>
    <rPh sb="0" eb="3">
      <t>リヨウシャ</t>
    </rPh>
    <rPh sb="5" eb="7">
      <t>ニュウリョク</t>
    </rPh>
    <phoneticPr fontId="4"/>
  </si>
  <si>
    <t>与件データ作成シート</t>
    <rPh sb="0" eb="2">
      <t>ヨケン</t>
    </rPh>
    <rPh sb="5" eb="7">
      <t>サクセイ</t>
    </rPh>
    <phoneticPr fontId="4"/>
  </si>
  <si>
    <r>
      <rPr>
        <sz val="10"/>
        <color rgb="FFFF0000"/>
        <rFont val="ＭＳ Ｐゴシック"/>
        <family val="3"/>
        <charset val="128"/>
      </rPr>
      <t>【ケース１】</t>
    </r>
    <r>
      <rPr>
        <sz val="10"/>
        <color theme="1"/>
        <rFont val="ＭＳ Ｐゴシック"/>
        <family val="3"/>
        <charset val="128"/>
      </rPr>
      <t>　「観光客数」按分データ</t>
    </r>
    <rPh sb="8" eb="11">
      <t>カンコウキャク</t>
    </rPh>
    <rPh sb="11" eb="12">
      <t>スウ</t>
    </rPh>
    <rPh sb="13" eb="15">
      <t>アンブン</t>
    </rPh>
    <phoneticPr fontId="4"/>
  </si>
  <si>
    <t>宿泊客数</t>
    <rPh sb="0" eb="3">
      <t>シュクハクキャク</t>
    </rPh>
    <rPh sb="3" eb="4">
      <t>スウ</t>
    </rPh>
    <phoneticPr fontId="4"/>
  </si>
  <si>
    <t>日帰り客数　</t>
    <rPh sb="0" eb="2">
      <t>ヒガエ</t>
    </rPh>
    <rPh sb="3" eb="4">
      <t>キャク</t>
    </rPh>
    <rPh sb="4" eb="5">
      <t>スウ</t>
    </rPh>
    <phoneticPr fontId="42"/>
  </si>
  <si>
    <t>計</t>
    <rPh sb="0" eb="1">
      <t>ケイ</t>
    </rPh>
    <phoneticPr fontId="4"/>
  </si>
  <si>
    <t>居住地別の内訳</t>
    <rPh sb="0" eb="3">
      <t>キョジュウチ</t>
    </rPh>
    <rPh sb="3" eb="4">
      <t>ベツ</t>
    </rPh>
    <rPh sb="5" eb="7">
      <t>ウチワケ</t>
    </rPh>
    <phoneticPr fontId="4"/>
  </si>
  <si>
    <t>県内居住者</t>
    <rPh sb="0" eb="2">
      <t>ケンナイ</t>
    </rPh>
    <rPh sb="2" eb="5">
      <t>キョジュウシャ</t>
    </rPh>
    <phoneticPr fontId="4"/>
  </si>
  <si>
    <t>県外</t>
    <rPh sb="0" eb="2">
      <t>ケンガイ</t>
    </rPh>
    <phoneticPr fontId="4"/>
  </si>
  <si>
    <t>県外居住者</t>
    <rPh sb="0" eb="2">
      <t>ケンガイ</t>
    </rPh>
    <rPh sb="2" eb="5">
      <t>キョジュウシャ</t>
    </rPh>
    <phoneticPr fontId="4"/>
  </si>
  <si>
    <t>うち国内</t>
    <rPh sb="2" eb="4">
      <t>コクナイ</t>
    </rPh>
    <phoneticPr fontId="4"/>
  </si>
  <si>
    <t>うち外国人</t>
    <rPh sb="2" eb="4">
      <t>ガイコク</t>
    </rPh>
    <rPh sb="4" eb="5">
      <t>ジン</t>
    </rPh>
    <phoneticPr fontId="4"/>
  </si>
  <si>
    <t>区分</t>
    <rPh sb="0" eb="2">
      <t>クブン</t>
    </rPh>
    <phoneticPr fontId="4"/>
  </si>
  <si>
    <t>（単位：人）</t>
    <rPh sb="1" eb="3">
      <t>タンイ</t>
    </rPh>
    <rPh sb="4" eb="5">
      <t>ニン</t>
    </rPh>
    <phoneticPr fontId="4"/>
  </si>
  <si>
    <t>※【ケース１】で入力された「観光客数」を上記の比率により按分</t>
    <rPh sb="8" eb="10">
      <t>ニュウリョク</t>
    </rPh>
    <rPh sb="14" eb="17">
      <t>カンコウキャク</t>
    </rPh>
    <rPh sb="17" eb="18">
      <t>スウ</t>
    </rPh>
    <rPh sb="20" eb="22">
      <t>ジョウキ</t>
    </rPh>
    <rPh sb="23" eb="25">
      <t>ヒリツ</t>
    </rPh>
    <rPh sb="28" eb="30">
      <t>アンブン</t>
    </rPh>
    <phoneticPr fontId="4"/>
  </si>
  <si>
    <r>
      <rPr>
        <sz val="10"/>
        <color rgb="FFFF0000"/>
        <rFont val="ＭＳ Ｐゴシック"/>
        <family val="3"/>
        <charset val="128"/>
      </rPr>
      <t>【ケース２】</t>
    </r>
    <r>
      <rPr>
        <sz val="10"/>
        <color theme="1"/>
        <rFont val="ＭＳ Ｐゴシック"/>
        <family val="3"/>
        <charset val="128"/>
      </rPr>
      <t>　「宿泊、日帰り別の観光客数」按分データ</t>
    </r>
    <rPh sb="21" eb="23">
      <t>アンブン</t>
    </rPh>
    <phoneticPr fontId="4"/>
  </si>
  <si>
    <t>※【ケース2】で入力された「宿泊、日帰り別の観光客数」を上記の比率により按分</t>
    <rPh sb="8" eb="10">
      <t>ニュウリョク</t>
    </rPh>
    <rPh sb="28" eb="30">
      <t>ジョウキ</t>
    </rPh>
    <rPh sb="31" eb="33">
      <t>ヒリツ</t>
    </rPh>
    <rPh sb="36" eb="38">
      <t>アンブン</t>
    </rPh>
    <phoneticPr fontId="4"/>
  </si>
  <si>
    <r>
      <rPr>
        <sz val="10"/>
        <color rgb="FFFF0000"/>
        <rFont val="ＭＳ Ｐゴシック"/>
        <family val="3"/>
        <charset val="128"/>
      </rPr>
      <t>【ケース３】</t>
    </r>
    <r>
      <rPr>
        <sz val="10"/>
        <color theme="1"/>
        <rFont val="ＭＳ Ｐゴシック"/>
        <family val="3"/>
        <charset val="128"/>
      </rPr>
      <t>　「宿泊・日帰り別、居住地別の観光客数」（１人当たり消費単価は不明）のみ把握している場合</t>
    </r>
    <rPh sb="16" eb="19">
      <t>キョジュウチ</t>
    </rPh>
    <rPh sb="19" eb="20">
      <t>ベツ</t>
    </rPh>
    <rPh sb="28" eb="29">
      <t>ニン</t>
    </rPh>
    <rPh sb="29" eb="30">
      <t>ア</t>
    </rPh>
    <rPh sb="32" eb="34">
      <t>ショウヒ</t>
    </rPh>
    <rPh sb="34" eb="36">
      <t>タンカ</t>
    </rPh>
    <rPh sb="37" eb="39">
      <t>フメイ</t>
    </rPh>
    <rPh sb="42" eb="44">
      <t>ハアク</t>
    </rPh>
    <rPh sb="48" eb="50">
      <t>バアイ</t>
    </rPh>
    <phoneticPr fontId="4"/>
  </si>
  <si>
    <r>
      <rPr>
        <sz val="10"/>
        <color rgb="FFFF0000"/>
        <rFont val="ＭＳ Ｐゴシック"/>
        <family val="3"/>
        <charset val="128"/>
      </rPr>
      <t>【ケース１】</t>
    </r>
    <r>
      <rPr>
        <sz val="10"/>
        <color theme="1"/>
        <rFont val="ＭＳ Ｐゴシック"/>
        <family val="3"/>
        <charset val="128"/>
      </rPr>
      <t>　「観光客数」（宿泊、日帰りの区分は不明）のみ把握している場合</t>
    </r>
    <rPh sb="8" eb="11">
      <t>カンコウキャク</t>
    </rPh>
    <rPh sb="11" eb="12">
      <t>スウ</t>
    </rPh>
    <rPh sb="14" eb="16">
      <t>シュクハク</t>
    </rPh>
    <rPh sb="17" eb="19">
      <t>ヒガエ</t>
    </rPh>
    <rPh sb="21" eb="23">
      <t>クブン</t>
    </rPh>
    <rPh sb="24" eb="26">
      <t>フメイ</t>
    </rPh>
    <rPh sb="29" eb="31">
      <t>ハアク</t>
    </rPh>
    <rPh sb="35" eb="37">
      <t>バアイ</t>
    </rPh>
    <phoneticPr fontId="4"/>
  </si>
  <si>
    <t>宿泊客</t>
    <rPh sb="0" eb="3">
      <t>シュクハクキャク</t>
    </rPh>
    <phoneticPr fontId="4"/>
  </si>
  <si>
    <t>日帰り客</t>
    <rPh sb="0" eb="2">
      <t>ヒガエ</t>
    </rPh>
    <rPh sb="3" eb="4">
      <t>キャク</t>
    </rPh>
    <phoneticPr fontId="4"/>
  </si>
  <si>
    <t>県内</t>
    <rPh sb="0" eb="2">
      <t>ケンナイ</t>
    </rPh>
    <phoneticPr fontId="4"/>
  </si>
  <si>
    <t>外国人</t>
    <rPh sb="0" eb="2">
      <t>ガイコク</t>
    </rPh>
    <rPh sb="2" eb="3">
      <t>ジン</t>
    </rPh>
    <phoneticPr fontId="4"/>
  </si>
  <si>
    <r>
      <rPr>
        <sz val="10"/>
        <color rgb="FFFF0000"/>
        <rFont val="ＭＳ Ｐゴシック"/>
        <family val="3"/>
        <charset val="128"/>
      </rPr>
      <t>【ケース２】</t>
    </r>
    <r>
      <rPr>
        <sz val="10"/>
        <color theme="1"/>
        <rFont val="ＭＳ Ｐゴシック"/>
        <family val="3"/>
        <charset val="128"/>
      </rPr>
      <t>　「宿泊、日帰り別の観光客数」（県内、県外、外国の区分は不明）のみ把握している場合</t>
    </r>
    <rPh sb="22" eb="24">
      <t>ケンナイ</t>
    </rPh>
    <rPh sb="25" eb="27">
      <t>ケンガイ</t>
    </rPh>
    <rPh sb="28" eb="30">
      <t>ガイコク</t>
    </rPh>
    <rPh sb="31" eb="33">
      <t>クブン</t>
    </rPh>
    <rPh sb="34" eb="36">
      <t>フメイ</t>
    </rPh>
    <rPh sb="39" eb="41">
      <t>ハアク</t>
    </rPh>
    <rPh sb="45" eb="47">
      <t>バアイ</t>
    </rPh>
    <phoneticPr fontId="4"/>
  </si>
  <si>
    <t>（人）</t>
    <rPh sb="1" eb="2">
      <t>ニン</t>
    </rPh>
    <phoneticPr fontId="4"/>
  </si>
  <si>
    <r>
      <rPr>
        <sz val="10"/>
        <color rgb="FFFF0000"/>
        <rFont val="ＭＳ Ｐゴシック"/>
        <family val="3"/>
        <charset val="128"/>
      </rPr>
      <t>【ケース４】</t>
    </r>
    <r>
      <rPr>
        <sz val="10"/>
        <color theme="1"/>
        <rFont val="ＭＳ Ｐゴシック"/>
        <family val="3"/>
        <charset val="128"/>
      </rPr>
      <t>　「宿泊・日帰り別、居住地別の観光客数」と「１人当たり消費単価」を把握している場合</t>
    </r>
    <rPh sb="8" eb="10">
      <t>シュクハク</t>
    </rPh>
    <rPh sb="11" eb="13">
      <t>ヒガエ</t>
    </rPh>
    <rPh sb="14" eb="15">
      <t>ベツ</t>
    </rPh>
    <rPh sb="16" eb="19">
      <t>キョジュウチ</t>
    </rPh>
    <rPh sb="19" eb="20">
      <t>ベツ</t>
    </rPh>
    <rPh sb="21" eb="24">
      <t>カンコウキャク</t>
    </rPh>
    <rPh sb="24" eb="25">
      <t>スウ</t>
    </rPh>
    <rPh sb="28" eb="30">
      <t>ヒトリ</t>
    </rPh>
    <rPh sb="30" eb="31">
      <t>ア</t>
    </rPh>
    <rPh sb="33" eb="35">
      <t>ショウヒ</t>
    </rPh>
    <rPh sb="35" eb="37">
      <t>タンカ</t>
    </rPh>
    <rPh sb="39" eb="41">
      <t>ハアク</t>
    </rPh>
    <rPh sb="45" eb="47">
      <t>バアイ</t>
    </rPh>
    <phoneticPr fontId="4"/>
  </si>
  <si>
    <r>
      <rPr>
        <sz val="10"/>
        <color rgb="FFFF0000"/>
        <rFont val="ＭＳ Ｐゴシック"/>
        <family val="3"/>
        <charset val="128"/>
      </rPr>
      <t>【ケース５】</t>
    </r>
    <r>
      <rPr>
        <sz val="10"/>
        <color theme="1"/>
        <rFont val="ＭＳ Ｐゴシック"/>
        <family val="3"/>
        <charset val="128"/>
      </rPr>
      <t>　「宿泊・日帰り別、居住地別の観光客数」と「費目ごとの１人当たり消費単価」を把握している場合</t>
    </r>
    <rPh sb="8" eb="10">
      <t>シュクハク</t>
    </rPh>
    <rPh sb="11" eb="13">
      <t>ヒガエ</t>
    </rPh>
    <rPh sb="14" eb="15">
      <t>ベツ</t>
    </rPh>
    <rPh sb="16" eb="19">
      <t>キョジュウチ</t>
    </rPh>
    <rPh sb="19" eb="20">
      <t>ベツ</t>
    </rPh>
    <rPh sb="21" eb="24">
      <t>カンコウキャク</t>
    </rPh>
    <rPh sb="24" eb="25">
      <t>スウ</t>
    </rPh>
    <rPh sb="28" eb="30">
      <t>ヒモク</t>
    </rPh>
    <rPh sb="33" eb="35">
      <t>ヒトリ</t>
    </rPh>
    <rPh sb="35" eb="36">
      <t>ア</t>
    </rPh>
    <rPh sb="38" eb="40">
      <t>ショウヒ</t>
    </rPh>
    <rPh sb="40" eb="42">
      <t>タンカ</t>
    </rPh>
    <rPh sb="44" eb="46">
      <t>ハアク</t>
    </rPh>
    <rPh sb="50" eb="52">
      <t>バアイ</t>
    </rPh>
    <phoneticPr fontId="4"/>
  </si>
  <si>
    <t>その他</t>
    <rPh sb="2" eb="3">
      <t>タ</t>
    </rPh>
    <phoneticPr fontId="4"/>
  </si>
  <si>
    <t>日帰り</t>
    <rPh sb="0" eb="2">
      <t>ヒガエ</t>
    </rPh>
    <phoneticPr fontId="4"/>
  </si>
  <si>
    <t>費目</t>
    <rPh sb="0" eb="2">
      <t>ヒモク</t>
    </rPh>
    <phoneticPr fontId="4"/>
  </si>
  <si>
    <t>観光客数（人）</t>
    <rPh sb="0" eb="3">
      <t>カンコウキャク</t>
    </rPh>
    <rPh sb="3" eb="4">
      <t>スウ</t>
    </rPh>
    <rPh sb="5" eb="6">
      <t>ニン</t>
    </rPh>
    <phoneticPr fontId="4"/>
  </si>
  <si>
    <t>外国人</t>
    <rPh sb="0" eb="2">
      <t>ガイコク</t>
    </rPh>
    <rPh sb="2" eb="3">
      <t>ジン</t>
    </rPh>
    <phoneticPr fontId="5"/>
  </si>
  <si>
    <t>（円）</t>
    <rPh sb="1" eb="2">
      <t>エン</t>
    </rPh>
    <phoneticPr fontId="4"/>
  </si>
  <si>
    <t>※消費単価は、観光庁「共通基準による観光入込客統計」（平成27年1月～12月）の大分県値により推計した。</t>
    <rPh sb="1" eb="3">
      <t>ショウヒ</t>
    </rPh>
    <rPh sb="3" eb="5">
      <t>タンカ</t>
    </rPh>
    <phoneticPr fontId="4"/>
  </si>
  <si>
    <r>
      <rPr>
        <sz val="10"/>
        <color rgb="FFFF0000"/>
        <rFont val="ＭＳ Ｐゴシック"/>
        <family val="3"/>
        <charset val="128"/>
      </rPr>
      <t>【ケース３】</t>
    </r>
    <r>
      <rPr>
        <sz val="10"/>
        <color theme="1"/>
        <rFont val="ＭＳ Ｐゴシック"/>
        <family val="3"/>
        <charset val="128"/>
      </rPr>
      <t>　「宿泊・日帰り別、居住地別の１人当たり消費単価」データ</t>
    </r>
    <rPh sb="16" eb="19">
      <t>キョジュウチ</t>
    </rPh>
    <rPh sb="19" eb="20">
      <t>ベツ</t>
    </rPh>
    <rPh sb="22" eb="23">
      <t>ニン</t>
    </rPh>
    <rPh sb="23" eb="24">
      <t>ア</t>
    </rPh>
    <rPh sb="26" eb="28">
      <t>ショウヒ</t>
    </rPh>
    <rPh sb="28" eb="30">
      <t>タンカ</t>
    </rPh>
    <phoneticPr fontId="4"/>
  </si>
  <si>
    <r>
      <rPr>
        <sz val="10"/>
        <color rgb="FFFF0000"/>
        <rFont val="ＭＳ Ｐゴシック"/>
        <family val="3"/>
        <charset val="128"/>
      </rPr>
      <t>【ケース４】</t>
    </r>
    <r>
      <rPr>
        <sz val="10"/>
        <color theme="1"/>
        <rFont val="ＭＳ Ｐゴシック"/>
        <family val="3"/>
        <charset val="128"/>
      </rPr>
      <t>　「宿泊・日帰り別、居住地別の費目ごとの１人当たり消費単価」按分データ</t>
    </r>
    <rPh sb="8" eb="10">
      <t>シュクハク</t>
    </rPh>
    <rPh sb="11" eb="13">
      <t>ヒガエ</t>
    </rPh>
    <rPh sb="14" eb="15">
      <t>ベツ</t>
    </rPh>
    <rPh sb="16" eb="19">
      <t>キョジュウチ</t>
    </rPh>
    <rPh sb="19" eb="20">
      <t>ベツ</t>
    </rPh>
    <rPh sb="21" eb="23">
      <t>ヒモク</t>
    </rPh>
    <rPh sb="26" eb="28">
      <t>ヒトリ</t>
    </rPh>
    <rPh sb="28" eb="29">
      <t>ア</t>
    </rPh>
    <rPh sb="31" eb="33">
      <t>ショウヒ</t>
    </rPh>
    <rPh sb="33" eb="35">
      <t>タンカ</t>
    </rPh>
    <rPh sb="36" eb="38">
      <t>アンブン</t>
    </rPh>
    <phoneticPr fontId="4"/>
  </si>
  <si>
    <t>交通費（再掲）</t>
    <rPh sb="0" eb="3">
      <t>コウツウヒ</t>
    </rPh>
    <rPh sb="4" eb="6">
      <t>サイケイ</t>
    </rPh>
    <phoneticPr fontId="56"/>
  </si>
  <si>
    <t>宿泊費（再掲）</t>
    <rPh sb="0" eb="3">
      <t>シュクハクヒ</t>
    </rPh>
    <phoneticPr fontId="56"/>
  </si>
  <si>
    <t>飲食費（再掲）</t>
    <rPh sb="0" eb="2">
      <t>インショク</t>
    </rPh>
    <rPh sb="2" eb="3">
      <t>ヒ</t>
    </rPh>
    <phoneticPr fontId="56"/>
  </si>
  <si>
    <t>土産代（再掲）</t>
    <phoneticPr fontId="14"/>
  </si>
  <si>
    <t>入場料（再掲）</t>
    <rPh sb="0" eb="3">
      <t>ニュウジョウリョウ</t>
    </rPh>
    <phoneticPr fontId="14"/>
  </si>
  <si>
    <t>その他（再掲）</t>
    <rPh sb="2" eb="3">
      <t>ホカ</t>
    </rPh>
    <phoneticPr fontId="14"/>
  </si>
  <si>
    <t>パック･団体ツアー参加費（再掲）</t>
    <phoneticPr fontId="4"/>
  </si>
  <si>
    <t>全体単価構成比表【宿泊】</t>
    <rPh sb="0" eb="2">
      <t>ゼンタイ</t>
    </rPh>
    <rPh sb="2" eb="4">
      <t>タンカ</t>
    </rPh>
    <rPh sb="4" eb="6">
      <t>コウセイ</t>
    </rPh>
    <rPh sb="6" eb="7">
      <t>ヒ</t>
    </rPh>
    <rPh sb="7" eb="8">
      <t>ヒョウ</t>
    </rPh>
    <rPh sb="9" eb="11">
      <t>シュクハク</t>
    </rPh>
    <phoneticPr fontId="56"/>
  </si>
  <si>
    <t>全体単価構成比表　【日帰り】</t>
    <rPh sb="0" eb="2">
      <t>ゼンタイ</t>
    </rPh>
    <rPh sb="2" eb="4">
      <t>タンカ</t>
    </rPh>
    <rPh sb="4" eb="6">
      <t>コウセイ</t>
    </rPh>
    <rPh sb="6" eb="7">
      <t>ヒ</t>
    </rPh>
    <rPh sb="7" eb="8">
      <t>ヒョウ</t>
    </rPh>
    <rPh sb="10" eb="12">
      <t>ヒガエ</t>
    </rPh>
    <phoneticPr fontId="56"/>
  </si>
  <si>
    <t>パック･団体ツアー参加費（再掲）</t>
    <rPh sb="13" eb="15">
      <t>サイケイ</t>
    </rPh>
    <phoneticPr fontId="4"/>
  </si>
  <si>
    <t>交通費（再掲）</t>
    <rPh sb="0" eb="3">
      <t>コウツウヒ</t>
    </rPh>
    <phoneticPr fontId="56"/>
  </si>
  <si>
    <t>IO部門分類への振り分け</t>
    <rPh sb="2" eb="4">
      <t>ブモン</t>
    </rPh>
    <rPh sb="4" eb="6">
      <t>ブンルイ</t>
    </rPh>
    <rPh sb="8" eb="9">
      <t>フ</t>
    </rPh>
    <rPh sb="10" eb="11">
      <t>ワ</t>
    </rPh>
    <phoneticPr fontId="43"/>
  </si>
  <si>
    <t>土産代（再掲）</t>
    <phoneticPr fontId="4"/>
  </si>
  <si>
    <t>【項目別】構成比</t>
    <rPh sb="1" eb="3">
      <t>コウモク</t>
    </rPh>
    <rPh sb="5" eb="8">
      <t>コウセイヒ</t>
    </rPh>
    <phoneticPr fontId="43"/>
  </si>
  <si>
    <t>合計
（①＋②）</t>
    <rPh sb="0" eb="2">
      <t>ゴウケイ</t>
    </rPh>
    <phoneticPr fontId="4"/>
  </si>
  <si>
    <t>消費総額（円）</t>
    <rPh sb="0" eb="2">
      <t>ショウヒ</t>
    </rPh>
    <rPh sb="2" eb="4">
      <t>ソウガク</t>
    </rPh>
    <rPh sb="5" eb="6">
      <t>エン</t>
    </rPh>
    <phoneticPr fontId="4"/>
  </si>
  <si>
    <t>海外宿泊</t>
    <rPh sb="0" eb="2">
      <t>カイガイ</t>
    </rPh>
    <rPh sb="2" eb="4">
      <t>シュクハク</t>
    </rPh>
    <phoneticPr fontId="4"/>
  </si>
  <si>
    <t>国内宿泊</t>
    <rPh sb="0" eb="2">
      <t>コクナイ</t>
    </rPh>
    <rPh sb="2" eb="4">
      <t>シュクハク</t>
    </rPh>
    <phoneticPr fontId="4"/>
  </si>
  <si>
    <t>日帰り</t>
    <rPh sb="0" eb="2">
      <t>ヒガエ</t>
    </rPh>
    <phoneticPr fontId="4"/>
  </si>
  <si>
    <t>計</t>
    <rPh sb="0" eb="1">
      <t>ケイ</t>
    </rPh>
    <phoneticPr fontId="4"/>
  </si>
  <si>
    <t>端数
処理</t>
    <rPh sb="0" eb="2">
      <t>ハスウ</t>
    </rPh>
    <rPh sb="3" eb="5">
      <t>ショリ</t>
    </rPh>
    <phoneticPr fontId="4"/>
  </si>
  <si>
    <t>海外宿泊
（四捨五入）</t>
    <rPh sb="0" eb="2">
      <t>カイガイ</t>
    </rPh>
    <rPh sb="2" eb="4">
      <t>シュクハク</t>
    </rPh>
    <rPh sb="6" eb="10">
      <t>シシャゴニュウ</t>
    </rPh>
    <phoneticPr fontId="43"/>
  </si>
  <si>
    <t>国内宿泊
（四捨五入）</t>
    <rPh sb="0" eb="2">
      <t>コクナイ</t>
    </rPh>
    <rPh sb="2" eb="4">
      <t>シュクハク</t>
    </rPh>
    <phoneticPr fontId="43"/>
  </si>
  <si>
    <t>日帰り
（四捨五入）</t>
    <rPh sb="0" eb="2">
      <t>ヒガエ</t>
    </rPh>
    <phoneticPr fontId="43"/>
  </si>
  <si>
    <t>計</t>
    <rPh sb="0" eb="1">
      <t>ケイ</t>
    </rPh>
    <phoneticPr fontId="43"/>
  </si>
  <si>
    <t>【対全体】構成比</t>
    <rPh sb="1" eb="2">
      <t>タイ</t>
    </rPh>
    <rPh sb="5" eb="8">
      <t>コウセイヒ</t>
    </rPh>
    <phoneticPr fontId="43"/>
  </si>
  <si>
    <t>計　①
（端数処理後）</t>
    <rPh sb="0" eb="1">
      <t>ケイ</t>
    </rPh>
    <rPh sb="5" eb="7">
      <t>ハスウ</t>
    </rPh>
    <rPh sb="7" eb="9">
      <t>ショリ</t>
    </rPh>
    <rPh sb="9" eb="10">
      <t>ゴ</t>
    </rPh>
    <phoneticPr fontId="4"/>
  </si>
  <si>
    <t>単位変換</t>
    <rPh sb="0" eb="2">
      <t>タンイ</t>
    </rPh>
    <rPh sb="2" eb="4">
      <t>ヘンカン</t>
    </rPh>
    <phoneticPr fontId="4"/>
  </si>
  <si>
    <t>千円</t>
    <rPh sb="0" eb="2">
      <t>センエン</t>
    </rPh>
    <phoneticPr fontId="3"/>
  </si>
  <si>
    <t>万円</t>
    <rPh sb="0" eb="2">
      <t>マンエン</t>
    </rPh>
    <phoneticPr fontId="3"/>
  </si>
  <si>
    <t>百万円</t>
    <rPh sb="0" eb="3">
      <t>ヒャクマンエン</t>
    </rPh>
    <phoneticPr fontId="3"/>
  </si>
  <si>
    <t>億円</t>
    <rPh sb="0" eb="2">
      <t>オクエン</t>
    </rPh>
    <phoneticPr fontId="3"/>
  </si>
  <si>
    <t>交通費</t>
    <rPh sb="0" eb="3">
      <t>コウツウヒ</t>
    </rPh>
    <phoneticPr fontId="4"/>
  </si>
  <si>
    <t>国内宿泊
（四捨五入）</t>
    <rPh sb="0" eb="2">
      <t>コクナイ</t>
    </rPh>
    <rPh sb="2" eb="4">
      <t>シュクハク</t>
    </rPh>
    <rPh sb="6" eb="10">
      <t>シシャゴニュウ</t>
    </rPh>
    <phoneticPr fontId="43"/>
  </si>
  <si>
    <t>日帰り
（四捨五入）</t>
    <rPh sb="0" eb="2">
      <t>ヒガエ</t>
    </rPh>
    <rPh sb="5" eb="9">
      <t>シシャゴニュウ</t>
    </rPh>
    <phoneticPr fontId="43"/>
  </si>
  <si>
    <t>計　②
（端数処理後）</t>
    <rPh sb="0" eb="1">
      <t>ケイ</t>
    </rPh>
    <rPh sb="5" eb="7">
      <t>ハスウ</t>
    </rPh>
    <rPh sb="7" eb="9">
      <t>ショリ</t>
    </rPh>
    <rPh sb="9" eb="10">
      <t>ゴ</t>
    </rPh>
    <phoneticPr fontId="4"/>
  </si>
  <si>
    <t>入場料</t>
    <rPh sb="0" eb="3">
      <t>ニュウジョウリョウ</t>
    </rPh>
    <phoneticPr fontId="4"/>
  </si>
  <si>
    <t>１人当たり
消費単価（円）</t>
    <rPh sb="1" eb="2">
      <t>ニン</t>
    </rPh>
    <rPh sb="2" eb="3">
      <t>ア</t>
    </rPh>
    <rPh sb="6" eb="8">
      <t>ショウヒ</t>
    </rPh>
    <rPh sb="8" eb="10">
      <t>タンカ</t>
    </rPh>
    <rPh sb="11" eb="12">
      <t>エン</t>
    </rPh>
    <phoneticPr fontId="4"/>
  </si>
  <si>
    <t>１人あたり
消費単価（円）</t>
    <rPh sb="1" eb="2">
      <t>ニン</t>
    </rPh>
    <rPh sb="6" eb="8">
      <t>ショウヒ</t>
    </rPh>
    <rPh sb="8" eb="10">
      <t>タンカ</t>
    </rPh>
    <rPh sb="11" eb="12">
      <t>エン</t>
    </rPh>
    <phoneticPr fontId="4"/>
  </si>
  <si>
    <t>（円）</t>
    <rPh sb="1" eb="2">
      <t>エン</t>
    </rPh>
    <phoneticPr fontId="4"/>
  </si>
  <si>
    <t>宿泊費</t>
    <rPh sb="0" eb="3">
      <t>シュクハクヒ</t>
    </rPh>
    <phoneticPr fontId="4"/>
  </si>
  <si>
    <t>飲食費</t>
    <rPh sb="0" eb="3">
      <t>インショクヒ</t>
    </rPh>
    <phoneticPr fontId="4"/>
  </si>
  <si>
    <t>土産代</t>
    <rPh sb="0" eb="2">
      <t>ミヤゲ</t>
    </rPh>
    <rPh sb="2" eb="3">
      <t>ダイ</t>
    </rPh>
    <phoneticPr fontId="4"/>
  </si>
  <si>
    <t>その他</t>
    <rPh sb="2" eb="3">
      <t>ホカ</t>
    </rPh>
    <phoneticPr fontId="4"/>
  </si>
  <si>
    <t>日帰り客数</t>
    <rPh sb="0" eb="2">
      <t>ヒガエ</t>
    </rPh>
    <rPh sb="3" eb="4">
      <t>キャク</t>
    </rPh>
    <rPh sb="4" eb="5">
      <t>スウ</t>
    </rPh>
    <phoneticPr fontId="4"/>
  </si>
  <si>
    <t>計</t>
    <rPh sb="0" eb="1">
      <t>ケイ</t>
    </rPh>
    <phoneticPr fontId="4"/>
  </si>
  <si>
    <t>円</t>
    <rPh sb="0" eb="1">
      <t>エン</t>
    </rPh>
    <phoneticPr fontId="3"/>
  </si>
  <si>
    <t>【対全体構成比】消費額（円）</t>
    <rPh sb="1" eb="2">
      <t>タイ</t>
    </rPh>
    <rPh sb="4" eb="7">
      <t>コウセイヒ</t>
    </rPh>
    <rPh sb="8" eb="11">
      <t>ショウヒガク</t>
    </rPh>
    <rPh sb="12" eb="13">
      <t>エン</t>
    </rPh>
    <phoneticPr fontId="43"/>
  </si>
  <si>
    <t>【項目別構成比】消費額（円）</t>
    <rPh sb="4" eb="7">
      <t>コウセイヒ</t>
    </rPh>
    <rPh sb="8" eb="11">
      <t>ショウヒガク</t>
    </rPh>
    <rPh sb="12" eb="13">
      <t>エン</t>
    </rPh>
    <phoneticPr fontId="43"/>
  </si>
  <si>
    <t>集計結果（円）</t>
    <rPh sb="0" eb="2">
      <t>シュウケイ</t>
    </rPh>
    <rPh sb="2" eb="4">
      <t>ケッカ</t>
    </rPh>
    <rPh sb="5" eb="6">
      <t>エン</t>
    </rPh>
    <phoneticPr fontId="43"/>
  </si>
  <si>
    <t>費目</t>
    <rPh sb="0" eb="2">
      <t>ヒモク</t>
    </rPh>
    <phoneticPr fontId="4"/>
  </si>
  <si>
    <t>　消費転換係数（家計調査・勤労者世帯）</t>
    <rPh sb="1" eb="3">
      <t>ショウヒ</t>
    </rPh>
    <rPh sb="3" eb="5">
      <t>テンカン</t>
    </rPh>
    <rPh sb="5" eb="7">
      <t>ケイスウ</t>
    </rPh>
    <rPh sb="8" eb="10">
      <t>カケイ</t>
    </rPh>
    <rPh sb="10" eb="12">
      <t>チョウサ</t>
    </rPh>
    <rPh sb="13" eb="16">
      <t>キンロウシャ</t>
    </rPh>
    <rPh sb="16" eb="18">
      <t>セタイ</t>
    </rPh>
    <phoneticPr fontId="16"/>
  </si>
  <si>
    <t>消費転換率</t>
    <rPh sb="0" eb="2">
      <t>ショウヒ</t>
    </rPh>
    <rPh sb="2" eb="4">
      <t>テンカン</t>
    </rPh>
    <rPh sb="4" eb="5">
      <t>リツ</t>
    </rPh>
    <phoneticPr fontId="14"/>
  </si>
  <si>
    <t>※宿泊客数は、観光庁「宿泊旅行統計調査（平成27年1月～12月）」、日帰り客数は観光庁「共通基準による観光入込客統計」（平成27年1月～12月）の大分県値により推計した。</t>
    <rPh sb="1" eb="4">
      <t>シュクハクキャク</t>
    </rPh>
    <rPh sb="4" eb="5">
      <t>スウ</t>
    </rPh>
    <rPh sb="11" eb="13">
      <t>シュクハク</t>
    </rPh>
    <rPh sb="13" eb="15">
      <t>リョコウ</t>
    </rPh>
    <rPh sb="15" eb="17">
      <t>トウケイ</t>
    </rPh>
    <rPh sb="17" eb="19">
      <t>チョウサ</t>
    </rPh>
    <rPh sb="20" eb="22">
      <t>ヘイセイ</t>
    </rPh>
    <rPh sb="24" eb="25">
      <t>ネン</t>
    </rPh>
    <rPh sb="26" eb="27">
      <t>ガツ</t>
    </rPh>
    <rPh sb="30" eb="31">
      <t>ガツ</t>
    </rPh>
    <rPh sb="34" eb="36">
      <t>ヒガエ</t>
    </rPh>
    <rPh sb="37" eb="39">
      <t>キャクスウ</t>
    </rPh>
    <rPh sb="40" eb="42">
      <t>カンコウ</t>
    </rPh>
    <rPh sb="42" eb="43">
      <t>チョウ</t>
    </rPh>
    <rPh sb="44" eb="46">
      <t>キョウツウ</t>
    </rPh>
    <rPh sb="46" eb="48">
      <t>キジュン</t>
    </rPh>
    <rPh sb="51" eb="53">
      <t>カンコウ</t>
    </rPh>
    <rPh sb="53" eb="55">
      <t>イリコミ</t>
    </rPh>
    <rPh sb="55" eb="56">
      <t>キャク</t>
    </rPh>
    <rPh sb="56" eb="58">
      <t>トウケイ</t>
    </rPh>
    <rPh sb="73" eb="76">
      <t>オオイタケン</t>
    </rPh>
    <rPh sb="76" eb="77">
      <t>アタイ</t>
    </rPh>
    <rPh sb="80" eb="82">
      <t>スイケイ</t>
    </rPh>
    <phoneticPr fontId="4"/>
  </si>
  <si>
    <t>このシートには、「与件データ計算」シートにおいて、計算のために使用するデータを置いています。</t>
    <rPh sb="9" eb="11">
      <t>ヨケン</t>
    </rPh>
    <rPh sb="14" eb="16">
      <t>ケイサン</t>
    </rPh>
    <rPh sb="25" eb="27">
      <t>ケイサン</t>
    </rPh>
    <rPh sb="31" eb="33">
      <t>シヨウ</t>
    </rPh>
    <rPh sb="39" eb="40">
      <t>オ</t>
    </rPh>
    <phoneticPr fontId="4"/>
  </si>
  <si>
    <t>「按分データ」シート</t>
    <rPh sb="1" eb="3">
      <t>アンブン</t>
    </rPh>
    <phoneticPr fontId="4"/>
  </si>
  <si>
    <t>※「宿泊」及び「日帰り」シートにより推計</t>
    <rPh sb="2" eb="4">
      <t>シュクハク</t>
    </rPh>
    <rPh sb="5" eb="6">
      <t>オヨ</t>
    </rPh>
    <rPh sb="8" eb="10">
      <t>ヒガエ</t>
    </rPh>
    <rPh sb="18" eb="20">
      <t>スイケイ</t>
    </rPh>
    <phoneticPr fontId="4"/>
  </si>
  <si>
    <t>「与件データ計算」シート</t>
    <rPh sb="1" eb="3">
      <t>ヨケン</t>
    </rPh>
    <rPh sb="6" eb="8">
      <t>ケイサン</t>
    </rPh>
    <phoneticPr fontId="4"/>
  </si>
  <si>
    <t>旅行客・観光客の県内消費額のすべてが県内産業への需要であると考えられる部門（商業、運輸・郵便、教育・研究、</t>
    <rPh sb="8" eb="10">
      <t>ケンナイ</t>
    </rPh>
    <rPh sb="35" eb="37">
      <t>ブモン</t>
    </rPh>
    <rPh sb="38" eb="40">
      <t>ショウギョウ</t>
    </rPh>
    <rPh sb="41" eb="43">
      <t>ウンユ</t>
    </rPh>
    <rPh sb="44" eb="46">
      <t>ユウビン</t>
    </rPh>
    <rPh sb="47" eb="49">
      <t>キョウイク</t>
    </rPh>
    <rPh sb="50" eb="52">
      <t>ケンキュウ</t>
    </rPh>
    <phoneticPr fontId="4"/>
  </si>
  <si>
    <t>医療・福祉、物品賃貸サービス及び対個人サービス）については、県内自給率を100％と設定している。</t>
    <rPh sb="0" eb="2">
      <t>イリョウ</t>
    </rPh>
    <rPh sb="3" eb="5">
      <t>フクシ</t>
    </rPh>
    <rPh sb="6" eb="8">
      <t>ブッピン</t>
    </rPh>
    <rPh sb="8" eb="10">
      <t>チンタイ</t>
    </rPh>
    <rPh sb="14" eb="15">
      <t>オヨ</t>
    </rPh>
    <phoneticPr fontId="4"/>
  </si>
  <si>
    <t>このシートでは、「与件データ作成」シートで入力されたデータに基づいて、自動計算します。</t>
    <rPh sb="9" eb="11">
      <t>ヨケン</t>
    </rPh>
    <rPh sb="14" eb="16">
      <t>サクセイ</t>
    </rPh>
    <rPh sb="21" eb="23">
      <t>ニュウリョク</t>
    </rPh>
    <rPh sb="30" eb="31">
      <t>モト</t>
    </rPh>
    <rPh sb="35" eb="37">
      <t>ジドウ</t>
    </rPh>
    <rPh sb="37" eb="39">
      <t>ケイサン</t>
    </rPh>
    <phoneticPr fontId="4"/>
  </si>
  <si>
    <t>「データ入力表」シートへ</t>
    <rPh sb="4" eb="6">
      <t>ニュウリョク</t>
    </rPh>
    <rPh sb="6" eb="7">
      <t>ヒョウ</t>
    </rPh>
    <phoneticPr fontId="4"/>
  </si>
  <si>
    <t>「与件データ作成」シートへ</t>
    <phoneticPr fontId="4"/>
  </si>
  <si>
    <t>1)　分析ツールを利用した結果を公表・発表した場合は大分県企画振興部統計調査課統計分析班までご連絡ください。
2)　分析ツールは産業連関表の利用方法を例示したに過ぎず、分析ツールによる結果を大分県が保証するものではありません。
3)　分析方法の見直し等により、分析ツールを予告なしに変更する場合があります。
4)　分析ツールに関する問い合わせは下記までお願いします。</t>
    <phoneticPr fontId="4"/>
  </si>
  <si>
    <r>
      <t>・このシートでは、詳細なデータが得られず、観光客数や１人当たり消費単価しか把握できない場合でも、観光庁等が公表している各種統計データに基づき、観光客数や消費支出額を推計します。
・より精度の高い分析を行いたい場合は、詳細にデータを把握して、直接「データ入力表」シートに入力してください。
・以下の【ケース１】～【ケース５】の区分に応じて、赤枠内のセルに入力してください。
　</t>
    </r>
    <r>
      <rPr>
        <sz val="10"/>
        <color rgb="FFFF0000"/>
        <rFont val="メイリオ"/>
        <family val="3"/>
        <charset val="128"/>
      </rPr>
      <t>※複数のケースに入力すると、重複して加算されます。</t>
    </r>
    <r>
      <rPr>
        <sz val="10"/>
        <color theme="1"/>
        <rFont val="メイリオ"/>
        <family val="3"/>
        <charset val="128"/>
      </rPr>
      <t xml:space="preserve">
・計算結果は、「データ入力表」シートに自動的に転記されます。
（注）県内観光客の日常生活において消費される飲食費等は与件データから除外する必要がありますが、
　　　適切に除外できないため含めたままになっています。その分、与件データが大きくなる可能性があります。</t>
    </r>
    <rPh sb="9" eb="11">
      <t>ショウサイ</t>
    </rPh>
    <rPh sb="16" eb="17">
      <t>エ</t>
    </rPh>
    <rPh sb="21" eb="24">
      <t>カンコウキャク</t>
    </rPh>
    <rPh sb="24" eb="25">
      <t>スウ</t>
    </rPh>
    <rPh sb="27" eb="28">
      <t>ニン</t>
    </rPh>
    <rPh sb="28" eb="29">
      <t>ア</t>
    </rPh>
    <rPh sb="31" eb="33">
      <t>ショウヒ</t>
    </rPh>
    <rPh sb="33" eb="35">
      <t>タンカ</t>
    </rPh>
    <rPh sb="37" eb="39">
      <t>ハアク</t>
    </rPh>
    <rPh sb="43" eb="45">
      <t>バアイ</t>
    </rPh>
    <rPh sb="48" eb="50">
      <t>カンコウ</t>
    </rPh>
    <rPh sb="50" eb="51">
      <t>チョウ</t>
    </rPh>
    <rPh sb="51" eb="52">
      <t>トウ</t>
    </rPh>
    <rPh sb="53" eb="55">
      <t>コウヒョウ</t>
    </rPh>
    <rPh sb="59" eb="61">
      <t>カクシュ</t>
    </rPh>
    <rPh sb="61" eb="63">
      <t>トウケイ</t>
    </rPh>
    <rPh sb="67" eb="68">
      <t>モト</t>
    </rPh>
    <rPh sb="71" eb="74">
      <t>カンコウキャク</t>
    </rPh>
    <rPh sb="74" eb="75">
      <t>スウ</t>
    </rPh>
    <rPh sb="76" eb="78">
      <t>ショウヒ</t>
    </rPh>
    <rPh sb="78" eb="81">
      <t>シシュツガク</t>
    </rPh>
    <rPh sb="82" eb="84">
      <t>スイケイ</t>
    </rPh>
    <rPh sb="145" eb="147">
      <t>イカ</t>
    </rPh>
    <rPh sb="162" eb="164">
      <t>クブン</t>
    </rPh>
    <rPh sb="165" eb="166">
      <t>オウ</t>
    </rPh>
    <rPh sb="169" eb="170">
      <t>アカ</t>
    </rPh>
    <rPh sb="170" eb="171">
      <t>ワク</t>
    </rPh>
    <rPh sb="171" eb="172">
      <t>ナイ</t>
    </rPh>
    <rPh sb="176" eb="178">
      <t>ニュウリョク</t>
    </rPh>
    <rPh sb="188" eb="190">
      <t>フクスウ</t>
    </rPh>
    <rPh sb="195" eb="197">
      <t>ニュウリョク</t>
    </rPh>
    <rPh sb="201" eb="203">
      <t>チョウフク</t>
    </rPh>
    <rPh sb="205" eb="207">
      <t>カサン</t>
    </rPh>
    <rPh sb="214" eb="216">
      <t>ケイサン</t>
    </rPh>
    <rPh sb="216" eb="218">
      <t>ケッカ</t>
    </rPh>
    <rPh sb="224" eb="226">
      <t>ニュウリョク</t>
    </rPh>
    <rPh sb="226" eb="227">
      <t>ヒョウ</t>
    </rPh>
    <rPh sb="232" eb="235">
      <t>ジドウテキ</t>
    </rPh>
    <rPh sb="236" eb="238">
      <t>テンキ</t>
    </rPh>
    <phoneticPr fontId="4"/>
  </si>
  <si>
    <t>カメラ・眼鏡・時計</t>
  </si>
  <si>
    <t>フィルム</t>
  </si>
  <si>
    <t>靴・カバン類</t>
  </si>
  <si>
    <t>医薬品・化粧品</t>
  </si>
  <si>
    <t>菓子類</t>
  </si>
  <si>
    <t>その他の食料品</t>
  </si>
  <si>
    <t>出版物</t>
  </si>
  <si>
    <t>スポーツ用具・ＣＤ・文具</t>
  </si>
  <si>
    <t>電気機器・関連商品</t>
  </si>
  <si>
    <t>レンタル料</t>
  </si>
  <si>
    <t>郵便・通信料</t>
  </si>
  <si>
    <t>宅配便</t>
  </si>
  <si>
    <t>飲食費</t>
  </si>
  <si>
    <t>旅行保険・クレジットカード入会金</t>
  </si>
  <si>
    <t>美容室・理容室</t>
  </si>
  <si>
    <t>その他</t>
  </si>
  <si>
    <t>写真の現像・プリント</t>
  </si>
  <si>
    <t>クリーニング</t>
  </si>
  <si>
    <t>参加費</t>
  </si>
  <si>
    <t>飛行機（国内線）</t>
  </si>
  <si>
    <t>新幹線</t>
  </si>
  <si>
    <t>鉄道（新幹線を除く）</t>
  </si>
  <si>
    <t>バス</t>
  </si>
  <si>
    <t>タクシー・ハイヤー</t>
  </si>
  <si>
    <t>船舶（内航）</t>
  </si>
  <si>
    <t>レンタカー代</t>
  </si>
  <si>
    <t>ガソリン代</t>
  </si>
  <si>
    <t>駐車場・有料道路料金（高速道路料金を除く）</t>
  </si>
  <si>
    <t>高速道路料金</t>
  </si>
  <si>
    <t>宿泊費</t>
  </si>
  <si>
    <t>農産物</t>
  </si>
  <si>
    <t>農産加工品</t>
  </si>
  <si>
    <t>水産物</t>
  </si>
  <si>
    <t>水産加工品</t>
  </si>
  <si>
    <t>陶磁器・ガラス製品</t>
  </si>
  <si>
    <t>木製品・紙製品</t>
  </si>
  <si>
    <t>その他の製造品</t>
  </si>
  <si>
    <t>立寄温泉・温浴施設・エステ</t>
  </si>
  <si>
    <t>遊園地・博覧会</t>
  </si>
  <si>
    <t>美術館・博物館・動植物園・水族館</t>
  </si>
  <si>
    <t>スポーツ施設</t>
  </si>
  <si>
    <t>スキー場リフト代</t>
  </si>
  <si>
    <t>キャンプ場　1)</t>
  </si>
  <si>
    <t>スポーツ観戦・芸術鑑賞</t>
  </si>
  <si>
    <t>展示会・コンベンション参加費</t>
  </si>
  <si>
    <t>観光農園</t>
  </si>
  <si>
    <t>遊漁船</t>
  </si>
  <si>
    <t>ガイド料</t>
  </si>
  <si>
    <t>マッサージ</t>
  </si>
  <si>
    <t>写真撮影代</t>
  </si>
  <si>
    <r>
      <rPr>
        <sz val="10"/>
        <color rgb="FFFF0000"/>
        <rFont val="ＭＳ Ｐゴシック"/>
        <family val="3"/>
        <charset val="128"/>
        <scheme val="minor"/>
      </rPr>
      <t>産業連関表を用いた経済波及効果分析には、産業連関表自体の構造的特質から派生する限界や留意点があります。したがって、以下の事項について十分に理解した上で、分析を行うようにしてください。</t>
    </r>
    <r>
      <rPr>
        <sz val="10"/>
        <color theme="1"/>
        <rFont val="ＭＳ Ｐゴシック"/>
        <family val="3"/>
        <charset val="128"/>
        <scheme val="minor"/>
      </rPr>
      <t xml:space="preserve">
1)　分析者によって分析の前提条件・方法などが異なるため、同じ産業連関表を使っても分析結果が異なる場合があります。
2)　経済波及効果分析は、生産活動に係る経済波及効果を対象としており、それ以外の経済効果等は対象としていません。例えば、公共事業の場合は、建設に伴う経済波及効果は対象としますが、施設完成後の利便性などの生産につながらない経済効果等は分析の対象としていません。
3)　需要量が2倍になれば、原材料投入額も2倍になるという「線形比例」を仮定しているため、規模の経済性等は考慮していません。
4)　各産業間の相互干渉はないものとします。ある産業の生産活動が他の産業にプラスの影響を及ぼし生産を促進することも、マイナスの影響を及ぼし生産を阻害することは想定していません。
5)　生産を行う上での、制約条件はないものとします。需要増加に県内での原材料調達が行えず、移輸入により増産に対応するようなことは考えず、移輸入率が一定の下で十分に増産に対応できるとします。
6)　生産波及は、途中段階で中断することはなく、最後まで波及するものとします。例えば、在庫の取り崩しではなく、新規の生産で対応するものとします。
7)　一般的に産業連関モデルには時間の概念がないため、経済波及効果の達成時期は明確ではありません。
8)　分析に使用する産業連関表は平成23年時点のものであり、当時の経済情勢（産業構造や物価）をもとに作成されています。その後の経済情勢の変化（新規の企業立地や物価変動）は反映されていません。
9)　生産の増加は就業（雇用）者数の増加を伴うことが前提となります。現実には、生産の増加は時間外勤務や設備増強などで補われ、必ずしも就業（雇用）者数の増加とはなりません。なお、就業（雇用）誘発数は、現実の人数の増加ではなく、人数で計測される「労働量」の変化を表すものとします。</t>
    </r>
    <rPh sb="0" eb="2">
      <t>サンギョウ</t>
    </rPh>
    <rPh sb="2" eb="4">
      <t>レンカン</t>
    </rPh>
    <rPh sb="4" eb="5">
      <t>ヒョウ</t>
    </rPh>
    <rPh sb="6" eb="7">
      <t>モチ</t>
    </rPh>
    <rPh sb="9" eb="11">
      <t>ケイザイ</t>
    </rPh>
    <rPh sb="11" eb="13">
      <t>ハキュウ</t>
    </rPh>
    <rPh sb="13" eb="15">
      <t>コウカ</t>
    </rPh>
    <rPh sb="15" eb="17">
      <t>ブンセキ</t>
    </rPh>
    <rPh sb="20" eb="22">
      <t>サンギョウ</t>
    </rPh>
    <rPh sb="22" eb="24">
      <t>レンカン</t>
    </rPh>
    <rPh sb="24" eb="25">
      <t>ヒョウ</t>
    </rPh>
    <rPh sb="25" eb="27">
      <t>ジタイ</t>
    </rPh>
    <rPh sb="28" eb="31">
      <t>コウゾウテキ</t>
    </rPh>
    <rPh sb="31" eb="33">
      <t>トクシツ</t>
    </rPh>
    <rPh sb="35" eb="37">
      <t>ハセイ</t>
    </rPh>
    <rPh sb="39" eb="41">
      <t>ゲンカイ</t>
    </rPh>
    <rPh sb="42" eb="45">
      <t>リュウイテン</t>
    </rPh>
    <rPh sb="57" eb="59">
      <t>イカ</t>
    </rPh>
    <rPh sb="60" eb="62">
      <t>ジコウ</t>
    </rPh>
    <rPh sb="66" eb="68">
      <t>ジュウブン</t>
    </rPh>
    <rPh sb="69" eb="71">
      <t>リカイ</t>
    </rPh>
    <rPh sb="73" eb="74">
      <t>ウエ</t>
    </rPh>
    <rPh sb="76" eb="78">
      <t>ブンセキ</t>
    </rPh>
    <rPh sb="79" eb="80">
      <t>オコナ</t>
    </rPh>
    <rPh sb="155" eb="157">
      <t>ケイザイ</t>
    </rPh>
    <rPh sb="157" eb="159">
      <t>ハキュウ</t>
    </rPh>
    <rPh sb="159" eb="161">
      <t>コウカ</t>
    </rPh>
    <rPh sb="161" eb="163">
      <t>ブンセキ</t>
    </rPh>
    <rPh sb="165" eb="167">
      <t>セイサン</t>
    </rPh>
    <rPh sb="167" eb="169">
      <t>カツドウ</t>
    </rPh>
    <rPh sb="170" eb="171">
      <t>カカ</t>
    </rPh>
    <rPh sb="172" eb="174">
      <t>ケイザイ</t>
    </rPh>
    <rPh sb="174" eb="176">
      <t>ハキュウ</t>
    </rPh>
    <rPh sb="176" eb="178">
      <t>コウカ</t>
    </rPh>
    <rPh sb="179" eb="181">
      <t>タイショウ</t>
    </rPh>
    <rPh sb="189" eb="191">
      <t>イガイ</t>
    </rPh>
    <rPh sb="192" eb="194">
      <t>ケイザイ</t>
    </rPh>
    <rPh sb="194" eb="196">
      <t>コウカ</t>
    </rPh>
    <rPh sb="196" eb="197">
      <t>トウ</t>
    </rPh>
    <rPh sb="198" eb="200">
      <t>タイショウ</t>
    </rPh>
    <rPh sb="208" eb="209">
      <t>タト</t>
    </rPh>
    <rPh sb="212" eb="214">
      <t>コウキョウ</t>
    </rPh>
    <rPh sb="214" eb="216">
      <t>ジギョウ</t>
    </rPh>
    <rPh sb="217" eb="219">
      <t>バアイ</t>
    </rPh>
    <rPh sb="221" eb="223">
      <t>ケンセツ</t>
    </rPh>
    <rPh sb="224" eb="225">
      <t>トモナ</t>
    </rPh>
    <rPh sb="226" eb="228">
      <t>ケイザイ</t>
    </rPh>
    <rPh sb="228" eb="230">
      <t>ハキュウ</t>
    </rPh>
    <rPh sb="230" eb="232">
      <t>コウカ</t>
    </rPh>
    <rPh sb="233" eb="235">
      <t>タイショウ</t>
    </rPh>
    <rPh sb="241" eb="243">
      <t>シセツ</t>
    </rPh>
    <rPh sb="243" eb="245">
      <t>カンセイ</t>
    </rPh>
    <rPh sb="245" eb="246">
      <t>ゴ</t>
    </rPh>
    <rPh sb="247" eb="250">
      <t>リベンセイ</t>
    </rPh>
    <rPh sb="253" eb="255">
      <t>セイサン</t>
    </rPh>
    <rPh sb="262" eb="264">
      <t>ケイザイ</t>
    </rPh>
    <rPh sb="264" eb="266">
      <t>コウカ</t>
    </rPh>
    <rPh sb="266" eb="267">
      <t>トウ</t>
    </rPh>
    <rPh sb="268" eb="270">
      <t>ブンセキ</t>
    </rPh>
    <rPh sb="271" eb="273">
      <t>タイショウ</t>
    </rPh>
    <rPh sb="350" eb="354">
      <t>カクサンギョウカン</t>
    </rPh>
    <rPh sb="355" eb="357">
      <t>ソウゴ</t>
    </rPh>
    <rPh sb="357" eb="359">
      <t>カンショウ</t>
    </rPh>
    <rPh sb="371" eb="373">
      <t>サンギョウ</t>
    </rPh>
    <rPh sb="374" eb="376">
      <t>セイサン</t>
    </rPh>
    <rPh sb="376" eb="378">
      <t>カツドウ</t>
    </rPh>
    <rPh sb="379" eb="380">
      <t>ホカ</t>
    </rPh>
    <rPh sb="381" eb="383">
      <t>サンギョウ</t>
    </rPh>
    <rPh sb="388" eb="390">
      <t>エイキョウ</t>
    </rPh>
    <rPh sb="391" eb="392">
      <t>オヨ</t>
    </rPh>
    <rPh sb="394" eb="396">
      <t>セイサン</t>
    </rPh>
    <rPh sb="397" eb="399">
      <t>ソクシン</t>
    </rPh>
    <rPh sb="410" eb="412">
      <t>エイキョウ</t>
    </rPh>
    <rPh sb="413" eb="414">
      <t>オヨ</t>
    </rPh>
    <rPh sb="416" eb="418">
      <t>セイサン</t>
    </rPh>
    <rPh sb="419" eb="421">
      <t>ソガイ</t>
    </rPh>
    <rPh sb="426" eb="428">
      <t>ソウテイ</t>
    </rPh>
    <rPh sb="758" eb="760">
      <t>セイサン</t>
    </rPh>
    <rPh sb="761" eb="763">
      <t>ゾウカ</t>
    </rPh>
    <rPh sb="764" eb="766">
      <t>シュウギョウ</t>
    </rPh>
    <rPh sb="767" eb="769">
      <t>コヨウ</t>
    </rPh>
    <rPh sb="770" eb="771">
      <t>シャ</t>
    </rPh>
    <rPh sb="771" eb="772">
      <t>スウ</t>
    </rPh>
    <rPh sb="773" eb="775">
      <t>ゾウカ</t>
    </rPh>
    <rPh sb="776" eb="777">
      <t>トモナ</t>
    </rPh>
    <rPh sb="781" eb="783">
      <t>ゼンテイ</t>
    </rPh>
    <rPh sb="789" eb="791">
      <t>ゲンジツ</t>
    </rPh>
    <rPh sb="794" eb="796">
      <t>セイサン</t>
    </rPh>
    <rPh sb="797" eb="799">
      <t>ゾウカ</t>
    </rPh>
    <rPh sb="800" eb="803">
      <t>ジカンガイ</t>
    </rPh>
    <rPh sb="803" eb="805">
      <t>キンム</t>
    </rPh>
    <rPh sb="806" eb="808">
      <t>セツビ</t>
    </rPh>
    <rPh sb="808" eb="810">
      <t>ゾウキョウ</t>
    </rPh>
    <rPh sb="813" eb="814">
      <t>オギナ</t>
    </rPh>
    <rPh sb="817" eb="818">
      <t>カナラ</t>
    </rPh>
    <rPh sb="821" eb="823">
      <t>シュウギョウ</t>
    </rPh>
    <rPh sb="824" eb="826">
      <t>コヨウ</t>
    </rPh>
    <rPh sb="827" eb="828">
      <t>シャ</t>
    </rPh>
    <rPh sb="828" eb="829">
      <t>スウ</t>
    </rPh>
    <rPh sb="830" eb="832">
      <t>ゾウカ</t>
    </rPh>
    <rPh sb="843" eb="845">
      <t>シュウギョウ</t>
    </rPh>
    <rPh sb="846" eb="848">
      <t>コヨウ</t>
    </rPh>
    <rPh sb="849" eb="851">
      <t>ユウハツ</t>
    </rPh>
    <rPh sb="851" eb="852">
      <t>スウ</t>
    </rPh>
    <rPh sb="854" eb="856">
      <t>ゲンジツ</t>
    </rPh>
    <rPh sb="857" eb="859">
      <t>ニンズウ</t>
    </rPh>
    <rPh sb="860" eb="862">
      <t>ゾウカ</t>
    </rPh>
    <rPh sb="867" eb="869">
      <t>ニンズウ</t>
    </rPh>
    <rPh sb="870" eb="872">
      <t>ケイソク</t>
    </rPh>
    <rPh sb="876" eb="878">
      <t>ロウドウ</t>
    </rPh>
    <rPh sb="878" eb="879">
      <t>リョウ</t>
    </rPh>
    <rPh sb="881" eb="883">
      <t>ヘンカ</t>
    </rPh>
    <rPh sb="884" eb="885">
      <t>アラワ</t>
    </rPh>
    <phoneticPr fontId="4"/>
  </si>
  <si>
    <t>●観光消費（41部門）Ver.2</t>
    <rPh sb="1" eb="3">
      <t>カンコウ</t>
    </rPh>
    <rPh sb="3" eb="5">
      <t>ショウヒ</t>
    </rPh>
    <rPh sb="8" eb="10">
      <t>ブモン</t>
    </rPh>
    <phoneticPr fontId="4"/>
  </si>
  <si>
    <r>
      <t xml:space="preserve">観光やイベントによって観光客が増加した（する）場合に使用します。
観光客数や１人あたり消費単価しか把握できない場合でも、「与件データ作成」シートにより、観光消費額の与件データを算定できるようにしています。
</t>
    </r>
    <r>
      <rPr>
        <sz val="10"/>
        <color rgb="FFFF0000"/>
        <rFont val="ＭＳ Ｐゴシック"/>
        <family val="3"/>
        <charset val="128"/>
        <scheme val="minor"/>
      </rPr>
      <t>■　「与件データ作成」シートへの入力</t>
    </r>
    <r>
      <rPr>
        <sz val="10"/>
        <color theme="1"/>
        <rFont val="ＭＳ Ｐゴシック"/>
        <family val="3"/>
        <charset val="128"/>
        <scheme val="minor"/>
      </rPr>
      <t xml:space="preserve">
1)　観光客数や観光消費額を入力します。入力したデータは、自動計算（※）の上、「データ入力表」シートに転記されます。
　※観光庁や大分県が公表している各種観光統計を利用
</t>
    </r>
    <r>
      <rPr>
        <sz val="10"/>
        <color rgb="FFFF0000"/>
        <rFont val="ＭＳ Ｐゴシック"/>
        <family val="3"/>
        <charset val="128"/>
        <scheme val="minor"/>
      </rPr>
      <t>■　「データ入力表」シートへの入力</t>
    </r>
    <r>
      <rPr>
        <sz val="10"/>
        <color theme="1"/>
        <rFont val="ＭＳ Ｐゴシック"/>
        <family val="3"/>
        <charset val="128"/>
        <scheme val="minor"/>
      </rPr>
      <t xml:space="preserve">
2)　分析テーマを入力します。ここで入力した内容は「①結果」シート等に反映されます。
3)  最終需要額の入力
　　1)で入力したデータが、「与件データ作成シート②」欄に自動的に入力されています。
　　※与件データが詳細に分かる場合は、独自で算定した最終需要額を「利用者が入力①」欄に入力します。
　　　　①と②欄の両方に入力すると、重複してカウントされます。
4)　金額の単位は必要に応じて変更してください。
5)　ドロップダウンリストから、生産者価格または購入者価格を選択してください。
6)　消費転換係数を決定します。この分析ツールでは、可処分所得に対する消費支出の割合（出典：総務省「家計調査、勤労者世帯」）を例示しています。
</t>
    </r>
    <r>
      <rPr>
        <sz val="10"/>
        <color rgb="FFFF0000"/>
        <rFont val="ＭＳ Ｐゴシック"/>
        <family val="3"/>
        <charset val="128"/>
        <scheme val="minor"/>
      </rPr>
      <t>■　「①結果」シートへの入力</t>
    </r>
    <r>
      <rPr>
        <sz val="10"/>
        <color theme="1"/>
        <rFont val="ＭＳ Ｐゴシック"/>
        <family val="3"/>
        <charset val="128"/>
        <scheme val="minor"/>
      </rPr>
      <t xml:space="preserve">
7)　結果表「①結果」シートに、分析内容を入力します。
</t>
    </r>
    <r>
      <rPr>
        <sz val="10"/>
        <color rgb="FFFF0000"/>
        <rFont val="ＭＳ Ｐゴシック"/>
        <family val="3"/>
        <charset val="128"/>
        <scheme val="minor"/>
      </rPr>
      <t>■　結果の確認</t>
    </r>
    <r>
      <rPr>
        <sz val="10"/>
        <color theme="1"/>
        <rFont val="ＭＳ Ｐゴシック"/>
        <family val="3"/>
        <charset val="128"/>
        <scheme val="minor"/>
      </rPr>
      <t xml:space="preserve">
8)　「①結果」、「②表」、「③フロー」及び「④グラフ」シートに分析結果が出力され、印刷することができます。
</t>
    </r>
    <r>
      <rPr>
        <sz val="10"/>
        <color rgb="FFFF0000"/>
        <rFont val="ＭＳ Ｐゴシック"/>
        <family val="3"/>
        <charset val="128"/>
        <scheme val="minor"/>
      </rPr>
      <t>※イベント開催にかかる事業費や、イベントのために新たに競技場等を建設する場合の建設費による経済波及効果などは、ツール「需要分析」を用いて推計することも考えられます。</t>
    </r>
    <rPh sb="0" eb="2">
      <t>カンコウ</t>
    </rPh>
    <rPh sb="11" eb="14">
      <t>カンコウキャク</t>
    </rPh>
    <rPh sb="15" eb="17">
      <t>ゾウカ</t>
    </rPh>
    <rPh sb="23" eb="25">
      <t>バアイ</t>
    </rPh>
    <rPh sb="26" eb="28">
      <t>シヨウ</t>
    </rPh>
    <rPh sb="33" eb="36">
      <t>カンコウキャク</t>
    </rPh>
    <rPh sb="36" eb="37">
      <t>スウ</t>
    </rPh>
    <rPh sb="38" eb="40">
      <t>ヒトリ</t>
    </rPh>
    <rPh sb="43" eb="45">
      <t>ショウヒ</t>
    </rPh>
    <rPh sb="45" eb="47">
      <t>タンカ</t>
    </rPh>
    <rPh sb="49" eb="51">
      <t>ハアク</t>
    </rPh>
    <rPh sb="55" eb="57">
      <t>バアイ</t>
    </rPh>
    <rPh sb="61" eb="63">
      <t>ヨケン</t>
    </rPh>
    <rPh sb="66" eb="68">
      <t>サクセイ</t>
    </rPh>
    <rPh sb="76" eb="78">
      <t>カンコウ</t>
    </rPh>
    <rPh sb="78" eb="81">
      <t>ショウヒガク</t>
    </rPh>
    <rPh sb="82" eb="84">
      <t>ヨケン</t>
    </rPh>
    <rPh sb="88" eb="90">
      <t>サンテイ</t>
    </rPh>
    <rPh sb="107" eb="109">
      <t>ヨケン</t>
    </rPh>
    <rPh sb="112" eb="114">
      <t>サクセイ</t>
    </rPh>
    <rPh sb="120" eb="122">
      <t>ニュウリョク</t>
    </rPh>
    <rPh sb="127" eb="130">
      <t>カンコウキャク</t>
    </rPh>
    <rPh sb="130" eb="131">
      <t>スウ</t>
    </rPh>
    <rPh sb="132" eb="134">
      <t>カンコウ</t>
    </rPh>
    <rPh sb="134" eb="137">
      <t>ショウヒガク</t>
    </rPh>
    <rPh sb="138" eb="140">
      <t>ニュウリョク</t>
    </rPh>
    <rPh sb="144" eb="146">
      <t>ニュウリョク</t>
    </rPh>
    <rPh sb="167" eb="169">
      <t>ニュウリョク</t>
    </rPh>
    <rPh sb="169" eb="170">
      <t>ヒョウ</t>
    </rPh>
    <rPh sb="175" eb="177">
      <t>テンキ</t>
    </rPh>
    <rPh sb="207" eb="209">
      <t>リヨウ</t>
    </rPh>
    <rPh sb="217" eb="219">
      <t>ニュウリョク</t>
    </rPh>
    <rPh sb="219" eb="220">
      <t>ヒョウ</t>
    </rPh>
    <rPh sb="226" eb="228">
      <t>ニュウリョク</t>
    </rPh>
    <rPh sb="233" eb="235">
      <t>ブンセキ</t>
    </rPh>
    <rPh sb="239" eb="241">
      <t>ニュウリョク</t>
    </rPh>
    <rPh sb="248" eb="250">
      <t>ニュウリョク</t>
    </rPh>
    <rPh sb="252" eb="254">
      <t>ナイヨウ</t>
    </rPh>
    <rPh sb="257" eb="259">
      <t>ケッカ</t>
    </rPh>
    <rPh sb="263" eb="264">
      <t>トウ</t>
    </rPh>
    <rPh sb="265" eb="267">
      <t>ハンエイ</t>
    </rPh>
    <rPh sb="278" eb="280">
      <t>サイシュウ</t>
    </rPh>
    <rPh sb="280" eb="282">
      <t>ジュヨウ</t>
    </rPh>
    <rPh sb="282" eb="283">
      <t>ガク</t>
    </rPh>
    <rPh sb="284" eb="286">
      <t>ニュウリョク</t>
    </rPh>
    <rPh sb="292" eb="294">
      <t>ニュウリョク</t>
    </rPh>
    <rPh sb="302" eb="304">
      <t>ヨケン</t>
    </rPh>
    <rPh sb="307" eb="309">
      <t>サクセイ</t>
    </rPh>
    <rPh sb="314" eb="315">
      <t>ラン</t>
    </rPh>
    <rPh sb="316" eb="319">
      <t>ジドウテキ</t>
    </rPh>
    <rPh sb="320" eb="322">
      <t>ニュウリョク</t>
    </rPh>
    <rPh sb="333" eb="335">
      <t>ヨケン</t>
    </rPh>
    <rPh sb="339" eb="341">
      <t>ショウサイ</t>
    </rPh>
    <rPh sb="342" eb="343">
      <t>ワ</t>
    </rPh>
    <rPh sb="345" eb="347">
      <t>バアイ</t>
    </rPh>
    <rPh sb="349" eb="351">
      <t>ドクジ</t>
    </rPh>
    <rPh sb="352" eb="354">
      <t>サンテイ</t>
    </rPh>
    <rPh sb="356" eb="358">
      <t>サイシュウ</t>
    </rPh>
    <rPh sb="358" eb="360">
      <t>ジュヨウ</t>
    </rPh>
    <rPh sb="360" eb="361">
      <t>ガク</t>
    </rPh>
    <rPh sb="363" eb="366">
      <t>リヨウシャ</t>
    </rPh>
    <rPh sb="367" eb="369">
      <t>ニュウリョク</t>
    </rPh>
    <rPh sb="371" eb="372">
      <t>ラン</t>
    </rPh>
    <rPh sb="373" eb="375">
      <t>ニュウリョク</t>
    </rPh>
    <rPh sb="387" eb="388">
      <t>ラン</t>
    </rPh>
    <rPh sb="389" eb="391">
      <t>リョウホウ</t>
    </rPh>
    <rPh sb="392" eb="394">
      <t>ニュウリョク</t>
    </rPh>
    <rPh sb="398" eb="400">
      <t>チョウフク</t>
    </rPh>
    <rPh sb="416" eb="418">
      <t>キンガク</t>
    </rPh>
    <rPh sb="428" eb="430">
      <t>ヘンコウ</t>
    </rPh>
    <rPh sb="487" eb="489">
      <t>ケイスウ</t>
    </rPh>
    <rPh sb="557" eb="559">
      <t>ケッカ</t>
    </rPh>
    <rPh sb="565" eb="567">
      <t>ニュウリョク</t>
    </rPh>
    <rPh sb="577" eb="579">
      <t>ケッカ</t>
    </rPh>
    <rPh sb="600" eb="602">
      <t>ケッカ</t>
    </rPh>
    <rPh sb="603" eb="605">
      <t>カクニン</t>
    </rPh>
    <rPh sb="612" eb="614">
      <t>ケッカ</t>
    </rPh>
    <rPh sb="618" eb="619">
      <t>ヒョウ</t>
    </rPh>
    <rPh sb="627" eb="628">
      <t>オヨ</t>
    </rPh>
    <rPh sb="668" eb="670">
      <t>カイサイ</t>
    </rPh>
    <rPh sb="674" eb="677">
      <t>ジギョウヒ</t>
    </rPh>
    <rPh sb="687" eb="688">
      <t>アラ</t>
    </rPh>
    <rPh sb="690" eb="693">
      <t>キョウギジョウ</t>
    </rPh>
    <rPh sb="693" eb="694">
      <t>トウ</t>
    </rPh>
    <rPh sb="695" eb="697">
      <t>ケンセツ</t>
    </rPh>
    <rPh sb="699" eb="701">
      <t>バアイ</t>
    </rPh>
    <rPh sb="702" eb="704">
      <t>ケンセツ</t>
    </rPh>
    <rPh sb="704" eb="705">
      <t>ヒ</t>
    </rPh>
    <rPh sb="708" eb="710">
      <t>ケイザイ</t>
    </rPh>
    <rPh sb="710" eb="712">
      <t>ハキュウ</t>
    </rPh>
    <rPh sb="712" eb="714">
      <t>コウカ</t>
    </rPh>
    <rPh sb="722" eb="724">
      <t>ジュヨウ</t>
    </rPh>
    <rPh sb="724" eb="726">
      <t>ブンセキ</t>
    </rPh>
    <rPh sb="728" eb="729">
      <t>モチ</t>
    </rPh>
    <rPh sb="731" eb="733">
      <t>スイケイ</t>
    </rPh>
    <rPh sb="738" eb="739">
      <t>カンガ</t>
    </rPh>
    <phoneticPr fontId="4"/>
  </si>
  <si>
    <t>（〇〇イベント）観光客の消費がもたらす経済波及効果</t>
    <rPh sb="8" eb="11">
      <t>カンコウキャク</t>
    </rPh>
    <rPh sb="12" eb="14">
      <t>ショウヒ</t>
    </rPh>
    <rPh sb="19" eb="21">
      <t>ケイザイ</t>
    </rPh>
    <rPh sb="21" eb="23">
      <t>ハキュウ</t>
    </rPh>
    <rPh sb="23" eb="25">
      <t>コウカ</t>
    </rPh>
    <phoneticPr fontId="4"/>
  </si>
  <si>
    <t>（使用データ：平成〇〇年大分市家計調査年報）</t>
    <rPh sb="1" eb="3">
      <t>シヨウ</t>
    </rPh>
    <rPh sb="7" eb="9">
      <t>ヘイセイ</t>
    </rPh>
    <rPh sb="12" eb="14">
      <t>オオイタ</t>
    </rPh>
    <rPh sb="14" eb="15">
      <t>シ</t>
    </rPh>
    <rPh sb="15" eb="17">
      <t>カケイ</t>
    </rPh>
    <phoneticPr fontId="14"/>
  </si>
  <si>
    <t>経済波及効果分析ツール③　観光消費（41部門）Ver.2</t>
    <rPh sb="13" eb="15">
      <t>カンコウ</t>
    </rPh>
    <rPh sb="15" eb="17">
      <t>ショウヒ</t>
    </rPh>
    <rPh sb="20" eb="22">
      <t>ブモン</t>
    </rPh>
    <phoneticPr fontId="4"/>
  </si>
  <si>
    <t>就業誘発者数</t>
    <rPh sb="0" eb="2">
      <t>シュウギョウ</t>
    </rPh>
    <rPh sb="2" eb="4">
      <t>ユウハツ</t>
    </rPh>
    <rPh sb="4" eb="5">
      <t>シャ</t>
    </rPh>
    <rPh sb="5" eb="6">
      <t>スウ</t>
    </rPh>
    <phoneticPr fontId="14"/>
  </si>
  <si>
    <t>就業誘
発者数</t>
    <phoneticPr fontId="4"/>
  </si>
  <si>
    <t xml:space="preserve"> × 就業係数</t>
    <rPh sb="5" eb="7">
      <t>ケイスウ</t>
    </rPh>
    <phoneticPr fontId="5"/>
  </si>
  <si>
    <t>就業誘発者数</t>
    <rPh sb="2" eb="4">
      <t>ユウハツ</t>
    </rPh>
    <rPh sb="4" eb="5">
      <t>シャ</t>
    </rPh>
    <rPh sb="5" eb="6">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</si>
</sst>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_ "/>
    <numFmt numFmtId="177" formatCode="00"/>
    <numFmt numFmtId="178" formatCode="#,##0.000000_ "/>
    <numFmt numFmtId="179" formatCode="#,##0_);[Red]\(#,##0\)"/>
    <numFmt numFmtId="180" formatCode="#,##0_ ;[Red]\-#,##0\ "/>
    <numFmt numFmtId="181" formatCode="#,##0.000;\-#,##0.000"/>
    <numFmt numFmtId="182" formatCode="#,##0.000000;\-#,##0.000000"/>
    <numFmt numFmtId="183" formatCode="#,##0.000_ "/>
    <numFmt numFmtId="184" formatCode="#,##0.00_ "/>
    <numFmt numFmtId="185" formatCode="0_ "/>
    <numFmt numFmtId="186" formatCode="#,##0.000000_);[Red]\(#,##0.000000\)"/>
    <numFmt numFmtId="187" formatCode="0.000"/>
    <numFmt numFmtId="188" formatCode="#,##0;\-#,##0;0"/>
    <numFmt numFmtId="189" formatCode="0.0%"/>
    <numFmt numFmtId="190" formatCode="#,##0;&quot;▲ &quot;#,##0"/>
    <numFmt numFmtId="191" formatCode="0_);[Red]\(0\)"/>
    <numFmt numFmtId="192" formatCode="0_ ;[Red]\-0\ "/>
  </numFmts>
  <fonts count="79">
    <font>
      <sz val="9"/>
      <color theme="1"/>
      <name val="メイリオ"/>
      <family val="3"/>
      <charset val="128"/>
    </font>
    <font>
      <sz val="11"/>
      <color theme="1"/>
      <name val="ＭＳ Ｐゴシック"/>
      <family val="2"/>
      <charset val="128"/>
      <scheme val="minor"/>
    </font>
    <font>
      <sz val="9"/>
      <color indexed="8"/>
      <name val="メイリオ"/>
      <family val="3"/>
      <charset val="128"/>
    </font>
    <font>
      <sz val="10"/>
      <color indexed="8"/>
      <name val="ＭＳ Ｐゴシック"/>
      <family val="3"/>
      <charset val="128"/>
    </font>
    <font>
      <sz val="6"/>
      <name val="メイリオ"/>
      <family val="3"/>
      <charset val="128"/>
    </font>
    <font>
      <sz val="6"/>
      <name val="ＭＳ Ｐゴシック"/>
      <family val="3"/>
      <charset val="128"/>
    </font>
    <font>
      <sz val="8"/>
      <color indexed="8"/>
      <name val="ＭＳ Ｐゴシック"/>
      <family val="3"/>
      <charset val="128"/>
    </font>
    <font>
      <sz val="6"/>
      <name val="ＭＳ Ｐゴシック"/>
      <family val="3"/>
      <charset val="128"/>
    </font>
    <font>
      <sz val="11"/>
      <name val="ＭＳ Ｐゴシック"/>
      <family val="3"/>
      <charset val="128"/>
    </font>
    <font>
      <sz val="9"/>
      <name val="ＭＳ 明朝"/>
      <family val="1"/>
      <charset val="128"/>
    </font>
    <font>
      <sz val="12"/>
      <name val="ＭＳ 明朝"/>
      <family val="1"/>
      <charset val="128"/>
    </font>
    <font>
      <b/>
      <sz val="11"/>
      <color indexed="52"/>
      <name val="ＭＳ Ｐゴシック"/>
      <family val="3"/>
      <charset val="128"/>
    </font>
    <font>
      <sz val="10"/>
      <name val="ＭＳ 明朝"/>
      <family val="1"/>
      <charset val="128"/>
    </font>
    <font>
      <sz val="9"/>
      <name val="ＭＳ ゴシック"/>
      <family val="3"/>
      <charset val="128"/>
    </font>
    <font>
      <sz val="6"/>
      <name val="ＭＳ Ｐ明朝"/>
      <family val="1"/>
      <charset val="128"/>
    </font>
    <font>
      <sz val="6"/>
      <name val="ＭＳ Ｐゴシック"/>
      <family val="3"/>
      <charset val="128"/>
    </font>
    <font>
      <b/>
      <sz val="15"/>
      <color indexed="56"/>
      <name val="ＭＳ Ｐゴシック"/>
      <family val="3"/>
      <charset val="128"/>
    </font>
    <font>
      <sz val="6"/>
      <name val="ＭＳ ゴシック"/>
      <family val="3"/>
      <charset val="128"/>
    </font>
    <font>
      <sz val="11"/>
      <name val="ＭＳ Ｐ明朝"/>
      <family val="1"/>
      <charset val="128"/>
    </font>
    <font>
      <sz val="11"/>
      <name val="ＭＳ 明朝"/>
      <family val="1"/>
      <charset val="128"/>
    </font>
    <font>
      <sz val="9.5"/>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8"/>
      <color theme="1" tint="0.499984740745262"/>
      <name val="ＭＳ Ｐゴシック"/>
      <family val="3"/>
      <charset val="128"/>
      <scheme val="minor"/>
    </font>
    <font>
      <sz val="9.5"/>
      <color theme="1"/>
      <name val="ＭＳ Ｐゴシック"/>
      <family val="3"/>
      <charset val="128"/>
      <scheme val="minor"/>
    </font>
    <font>
      <sz val="9.5"/>
      <name val="ＭＳ Ｐゴシック"/>
      <family val="3"/>
      <charset val="128"/>
      <scheme val="minor"/>
    </font>
    <font>
      <sz val="9.5"/>
      <color theme="1"/>
      <name val="メイリオ"/>
      <family val="3"/>
      <charset val="128"/>
    </font>
    <font>
      <sz val="9.5"/>
      <color theme="1"/>
      <name val="ＭＳ Ｐゴシック"/>
      <family val="3"/>
      <charset val="128"/>
      <scheme val="major"/>
    </font>
    <font>
      <sz val="9.5"/>
      <name val="ＭＳ Ｐゴシック"/>
      <family val="3"/>
      <charset val="128"/>
      <scheme val="major"/>
    </font>
    <font>
      <sz val="9.5"/>
      <color theme="1"/>
      <name val="ＭＳ Ｐゴシック"/>
      <family val="3"/>
      <charset val="128"/>
    </font>
    <font>
      <sz val="9.5"/>
      <color theme="0" tint="-0.499984740745262"/>
      <name val="ＭＳ Ｐゴシック"/>
      <family val="3"/>
      <charset val="128"/>
      <scheme val="minor"/>
    </font>
    <font>
      <sz val="9.5"/>
      <color theme="0"/>
      <name val="ＭＳ Ｐゴシック"/>
      <family val="3"/>
      <charset val="128"/>
    </font>
    <font>
      <sz val="9"/>
      <color theme="5"/>
      <name val="メイリオ"/>
      <family val="3"/>
      <charset val="128"/>
    </font>
    <font>
      <sz val="9"/>
      <color theme="1" tint="0.499984740745262"/>
      <name val="ＭＳ Ｐゴシック"/>
      <family val="3"/>
      <charset val="128"/>
      <scheme val="minor"/>
    </font>
    <font>
      <u/>
      <sz val="10"/>
      <color theme="1"/>
      <name val="ＭＳ Ｐゴシック"/>
      <family val="3"/>
      <charset val="128"/>
      <scheme val="minor"/>
    </font>
    <font>
      <sz val="9.5"/>
      <color rgb="FFFF0000"/>
      <name val="ＭＳ Ｐゴシック"/>
      <family val="3"/>
      <charset val="128"/>
      <scheme val="minor"/>
    </font>
    <font>
      <sz val="9"/>
      <color rgb="FFFF0000"/>
      <name val="ＭＳ Ｐゴシック"/>
      <family val="3"/>
      <charset val="128"/>
      <scheme val="minor"/>
    </font>
    <font>
      <sz val="9"/>
      <color theme="1"/>
      <name val="ＭＳ Ｐゴシック"/>
      <family val="3"/>
      <charset val="128"/>
      <scheme val="major"/>
    </font>
    <font>
      <sz val="9"/>
      <color theme="1"/>
      <name val="ＭＳ Ｐゴシック"/>
      <family val="3"/>
      <charset val="128"/>
    </font>
    <font>
      <sz val="10"/>
      <name val="ＭＳ Ｐゴシック"/>
      <family val="3"/>
      <charset val="128"/>
      <scheme val="minor"/>
    </font>
    <font>
      <sz val="6"/>
      <name val="ＭＳ Ｐゴシック"/>
      <family val="3"/>
      <charset val="128"/>
      <scheme val="minor"/>
    </font>
    <font>
      <sz val="6"/>
      <name val="メイリオ"/>
      <family val="2"/>
      <charset val="128"/>
    </font>
    <font>
      <sz val="9"/>
      <color theme="1"/>
      <name val="ＭＳ Ｐゴシック"/>
      <family val="2"/>
      <charset val="128"/>
      <scheme val="minor"/>
    </font>
    <font>
      <b/>
      <sz val="10"/>
      <name val="ＭＳ Ｐゴシック"/>
      <family val="3"/>
      <charset val="128"/>
      <scheme val="minor"/>
    </font>
    <font>
      <sz val="10"/>
      <name val="ＭＳ Ｐゴシック"/>
      <family val="3"/>
      <charset val="128"/>
    </font>
    <font>
      <sz val="9"/>
      <color theme="1"/>
      <name val="メイリオ"/>
      <family val="2"/>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1"/>
      <color indexed="8"/>
      <name val="ＭＳ Ｐゴシック"/>
      <family val="3"/>
      <charset val="128"/>
    </font>
    <font>
      <sz val="8"/>
      <name val="ＭＳ Ｐゴシック"/>
      <family val="3"/>
      <charset val="128"/>
    </font>
    <font>
      <b/>
      <sz val="8"/>
      <name val="ＭＳ Ｐゴシック"/>
      <family val="3"/>
      <charset val="128"/>
    </font>
    <font>
      <b/>
      <sz val="18"/>
      <color indexed="56"/>
      <name val="ＭＳ Ｐゴシック"/>
      <family val="3"/>
      <charset val="128"/>
    </font>
    <font>
      <sz val="11"/>
      <color indexed="9"/>
      <name val="ＭＳ Ｐゴシック"/>
      <family val="3"/>
      <charset val="128"/>
    </font>
    <font>
      <sz val="6"/>
      <name val="ＭＳ 明朝"/>
      <family val="1"/>
      <charset val="128"/>
    </font>
    <font>
      <u/>
      <sz val="10"/>
      <color rgb="FFFF0000"/>
      <name val="ＭＳ Ｐゴシック"/>
      <family val="3"/>
      <charset val="128"/>
      <scheme val="minor"/>
    </font>
    <font>
      <sz val="10"/>
      <color theme="3"/>
      <name val="ＭＳ Ｐゴシック"/>
      <family val="3"/>
      <charset val="128"/>
      <scheme val="minor"/>
    </font>
    <font>
      <sz val="10"/>
      <color theme="1"/>
      <name val="ＭＳ Ｐゴシック"/>
      <family val="2"/>
      <charset val="128"/>
    </font>
    <font>
      <sz val="10"/>
      <color theme="1"/>
      <name val="ＭＳ Ｐゴシック"/>
      <family val="3"/>
      <charset val="128"/>
    </font>
    <font>
      <sz val="9.5"/>
      <color theme="1"/>
      <name val="メイリオ"/>
      <family val="2"/>
      <charset val="128"/>
    </font>
    <font>
      <sz val="9"/>
      <color theme="1"/>
      <name val="メイリオ"/>
      <family val="3"/>
      <charset val="128"/>
    </font>
    <font>
      <b/>
      <sz val="20"/>
      <color theme="1"/>
      <name val="HGPｺﾞｼｯｸM"/>
      <family val="3"/>
      <charset val="128"/>
    </font>
    <font>
      <sz val="10"/>
      <color rgb="FFFF0000"/>
      <name val="ＭＳ Ｐゴシック"/>
      <family val="3"/>
      <charset val="128"/>
    </font>
    <font>
      <sz val="10"/>
      <color theme="1"/>
      <name val="HGSｺﾞｼｯｸM"/>
      <family val="3"/>
      <charset val="128"/>
    </font>
    <font>
      <sz val="10"/>
      <color theme="1"/>
      <name val="メイリオ"/>
      <family val="3"/>
      <charset val="128"/>
    </font>
    <font>
      <sz val="10"/>
      <color theme="1"/>
      <name val="Segoe UI"/>
      <family val="2"/>
    </font>
    <font>
      <sz val="9"/>
      <color theme="1"/>
      <name val="HGSｺﾞｼｯｸM"/>
      <family val="3"/>
      <charset val="128"/>
    </font>
    <font>
      <sz val="24"/>
      <color theme="0"/>
      <name val="HGPｺﾞｼｯｸE"/>
      <family val="3"/>
      <charset val="128"/>
    </font>
    <font>
      <sz val="12"/>
      <color theme="1"/>
      <name val="メイリオ"/>
      <family val="3"/>
      <charset val="128"/>
    </font>
    <font>
      <sz val="11"/>
      <color theme="1"/>
      <name val="メイリオ"/>
      <family val="3"/>
      <charset val="128"/>
    </font>
    <font>
      <u/>
      <sz val="9"/>
      <color theme="10"/>
      <name val="メイリオ"/>
      <family val="3"/>
      <charset val="128"/>
    </font>
    <font>
      <u/>
      <sz val="11"/>
      <color theme="10"/>
      <name val="ＭＳ Ｐゴシック"/>
      <family val="3"/>
      <charset val="128"/>
      <scheme val="minor"/>
    </font>
    <font>
      <sz val="10"/>
      <color rgb="FFFF0000"/>
      <name val="ＭＳ Ｐゴシック"/>
      <family val="3"/>
      <charset val="128"/>
      <scheme val="minor"/>
    </font>
    <font>
      <sz val="10"/>
      <color rgb="FFFF0000"/>
      <name val="メイリオ"/>
      <family val="3"/>
      <charset val="128"/>
    </font>
    <font>
      <sz val="11"/>
      <color theme="1"/>
      <name val="HGSｺﾞｼｯｸM"/>
      <family val="3"/>
      <charset val="128"/>
    </font>
    <font>
      <sz val="14"/>
      <color theme="1"/>
      <name val="ＭＳ Ｐゴシック"/>
      <family val="3"/>
      <charset val="128"/>
      <scheme val="minor"/>
    </font>
    <font>
      <sz val="14"/>
      <color rgb="FFFF0000"/>
      <name val="ＭＳ Ｐゴシック"/>
      <family val="3"/>
      <charset val="128"/>
      <scheme val="minor"/>
    </font>
  </fonts>
  <fills count="23">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indexed="26"/>
      </patternFill>
    </fill>
    <fill>
      <patternFill patternType="solid">
        <fgColor indexed="22"/>
      </patternFill>
    </fill>
    <fill>
      <patternFill patternType="solid">
        <fgColor indexed="47"/>
      </patternFill>
    </fill>
    <fill>
      <patternFill patternType="solid">
        <fgColor indexed="43"/>
        <bgColor indexed="64"/>
      </patternFill>
    </fill>
    <fill>
      <patternFill patternType="solid">
        <fgColor indexed="41"/>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bgColor indexed="64"/>
      </patternFill>
    </fill>
    <fill>
      <patternFill patternType="solid">
        <fgColor theme="6"/>
        <bgColor indexed="64"/>
      </patternFill>
    </fill>
    <fill>
      <patternFill patternType="solid">
        <fgColor rgb="FFFFC000"/>
        <bgColor indexed="64"/>
      </patternFill>
    </fill>
    <fill>
      <patternFill patternType="solid">
        <fgColor theme="4"/>
        <bgColor indexed="64"/>
      </patternFill>
    </fill>
    <fill>
      <patternFill patternType="solid">
        <fgColor theme="4" tint="0.59999389629810485"/>
        <bgColor indexed="64"/>
      </patternFill>
    </fill>
  </fills>
  <borders count="19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dotted">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bottom/>
      <diagonal/>
    </border>
    <border>
      <left style="thin">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ashed">
        <color indexed="64"/>
      </right>
      <top/>
      <bottom/>
      <diagonal/>
    </border>
    <border>
      <left style="dashed">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otted">
        <color indexed="64"/>
      </top>
      <bottom style="thin">
        <color indexed="64"/>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6" tint="-0.24994659260841701"/>
      </left>
      <right/>
      <top style="thick">
        <color theme="6" tint="-0.24994659260841701"/>
      </top>
      <bottom/>
      <diagonal/>
    </border>
    <border>
      <left/>
      <right/>
      <top style="thick">
        <color theme="6" tint="-0.24994659260841701"/>
      </top>
      <bottom/>
      <diagonal/>
    </border>
    <border>
      <left/>
      <right style="thick">
        <color theme="6" tint="-0.24994659260841701"/>
      </right>
      <top style="thick">
        <color theme="6" tint="-0.24994659260841701"/>
      </top>
      <bottom/>
      <diagonal/>
    </border>
    <border>
      <left style="thick">
        <color theme="6" tint="-0.24994659260841701"/>
      </left>
      <right/>
      <top/>
      <bottom/>
      <diagonal/>
    </border>
    <border>
      <left/>
      <right style="thick">
        <color theme="6" tint="-0.24994659260841701"/>
      </right>
      <top/>
      <bottom/>
      <diagonal/>
    </border>
    <border>
      <left style="thick">
        <color theme="6" tint="-0.24994659260841701"/>
      </left>
      <right/>
      <top/>
      <bottom style="thick">
        <color theme="6" tint="-0.24994659260841701"/>
      </bottom>
      <diagonal/>
    </border>
    <border>
      <left/>
      <right/>
      <top/>
      <bottom style="thick">
        <color theme="6" tint="-0.24994659260841701"/>
      </bottom>
      <diagonal/>
    </border>
    <border>
      <left/>
      <right style="thick">
        <color theme="6" tint="-0.24994659260841701"/>
      </right>
      <top/>
      <bottom style="thick">
        <color theme="6" tint="-0.24994659260841701"/>
      </bottom>
      <diagonal/>
    </border>
    <border>
      <left style="thick">
        <color theme="5" tint="-0.24994659260841701"/>
      </left>
      <right style="thick">
        <color theme="5" tint="-0.24994659260841701"/>
      </right>
      <top style="thick">
        <color theme="5" tint="-0.24994659260841701"/>
      </top>
      <bottom/>
      <diagonal/>
    </border>
    <border>
      <left style="thick">
        <color theme="5" tint="-0.24994659260841701"/>
      </left>
      <right style="thick">
        <color theme="5" tint="-0.24994659260841701"/>
      </right>
      <top/>
      <bottom/>
      <diagonal/>
    </border>
    <border>
      <left style="thick">
        <color theme="5" tint="-0.24994659260841701"/>
      </left>
      <right style="thick">
        <color theme="5" tint="-0.24994659260841701"/>
      </right>
      <top/>
      <bottom style="thick">
        <color theme="5" tint="-0.2499465926084170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style="thick">
        <color theme="8" tint="-0.24994659260841701"/>
      </right>
      <top/>
      <bottom/>
      <diagonal/>
    </border>
    <border>
      <left style="thick">
        <color theme="8" tint="-0.24994659260841701"/>
      </left>
      <right style="thick">
        <color theme="8" tint="-0.24994659260841701"/>
      </right>
      <top/>
      <bottom style="thick">
        <color theme="8" tint="-0.24994659260841701"/>
      </bottom>
      <diagonal/>
    </border>
    <border>
      <left style="thick">
        <color theme="6" tint="-0.24994659260841701"/>
      </left>
      <right style="thick">
        <color theme="6" tint="-0.24994659260841701"/>
      </right>
      <top style="thick">
        <color theme="6" tint="-0.24994659260841701"/>
      </top>
      <bottom/>
      <diagonal/>
    </border>
    <border>
      <left style="thick">
        <color theme="6" tint="-0.24994659260841701"/>
      </left>
      <right style="thick">
        <color theme="6" tint="-0.24994659260841701"/>
      </right>
      <top/>
      <bottom/>
      <diagonal/>
    </border>
    <border>
      <left style="thick">
        <color theme="6" tint="-0.24994659260841701"/>
      </left>
      <right style="thick">
        <color theme="6" tint="-0.24994659260841701"/>
      </right>
      <top/>
      <bottom style="thick">
        <color theme="6" tint="-0.2499465926084170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otted">
        <color indexed="64"/>
      </right>
      <top/>
      <bottom/>
      <diagonal/>
    </border>
    <border>
      <left style="dotted">
        <color indexed="64"/>
      </left>
      <right/>
      <top/>
      <bottom/>
      <diagonal/>
    </border>
    <border>
      <left style="medium">
        <color indexed="64"/>
      </left>
      <right style="medium">
        <color indexed="64"/>
      </right>
      <top/>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top style="hair">
        <color indexed="64"/>
      </top>
      <bottom/>
      <diagonal/>
    </border>
    <border>
      <left style="thin">
        <color indexed="64"/>
      </left>
      <right style="dotted">
        <color indexed="64"/>
      </right>
      <top style="hair">
        <color indexed="64"/>
      </top>
      <bottom/>
      <diagonal/>
    </border>
    <border>
      <left style="dotted">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dotted">
        <color indexed="64"/>
      </left>
      <right/>
      <top style="hair">
        <color indexed="64"/>
      </top>
      <bottom/>
      <diagonal/>
    </border>
    <border>
      <left style="medium">
        <color indexed="64"/>
      </left>
      <right style="medium">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dotted">
        <color indexed="64"/>
      </right>
      <top/>
      <bottom style="hair">
        <color indexed="64"/>
      </bottom>
      <diagonal/>
    </border>
    <border>
      <left/>
      <right/>
      <top/>
      <bottom style="hair">
        <color indexed="64"/>
      </bottom>
      <diagonal/>
    </border>
    <border>
      <left style="dotted">
        <color indexed="64"/>
      </left>
      <right/>
      <top/>
      <bottom style="hair">
        <color indexed="64"/>
      </bottom>
      <diagonal/>
    </border>
    <border>
      <left style="medium">
        <color indexed="64"/>
      </left>
      <right style="medium">
        <color indexed="64"/>
      </right>
      <top/>
      <bottom style="hair">
        <color indexed="64"/>
      </bottom>
      <diagonal/>
    </border>
    <border>
      <left style="dotted">
        <color indexed="64"/>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medium">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thin">
        <color indexed="64"/>
      </left>
      <right style="thin">
        <color indexed="64"/>
      </right>
      <top style="dotted">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style="medium">
        <color rgb="FFFF0000"/>
      </right>
      <top style="thin">
        <color indexed="64"/>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style="thin">
        <color theme="1"/>
      </top>
      <bottom/>
      <diagonal/>
    </border>
    <border>
      <left style="thin">
        <color theme="1"/>
      </left>
      <right/>
      <top/>
      <bottom/>
      <diagonal/>
    </border>
    <border>
      <left/>
      <right/>
      <top/>
      <bottom style="thin">
        <color theme="1"/>
      </bottom>
      <diagonal/>
    </border>
    <border>
      <left style="thin">
        <color theme="1"/>
      </left>
      <right/>
      <top/>
      <bottom style="thin">
        <color theme="1"/>
      </bottom>
      <diagonal/>
    </border>
    <border>
      <left style="thin">
        <color theme="1"/>
      </left>
      <right style="thin">
        <color theme="1"/>
      </right>
      <top style="thin">
        <color theme="1"/>
      </top>
      <bottom style="medium">
        <color rgb="FFFF0000"/>
      </bottom>
      <diagonal/>
    </border>
    <border>
      <left/>
      <right style="thin">
        <color theme="1"/>
      </right>
      <top style="thin">
        <color theme="1"/>
      </top>
      <bottom style="thin">
        <color theme="1"/>
      </bottom>
      <diagonal/>
    </border>
    <border>
      <left style="thin">
        <color indexed="64"/>
      </left>
      <right style="thin">
        <color indexed="64"/>
      </right>
      <top style="medium">
        <color rgb="FFFF0000"/>
      </top>
      <bottom style="thin">
        <color theme="1"/>
      </bottom>
      <diagonal/>
    </border>
    <border>
      <left style="thin">
        <color theme="1"/>
      </left>
      <right/>
      <top style="thin">
        <color theme="1"/>
      </top>
      <bottom/>
      <diagonal/>
    </border>
    <border>
      <left/>
      <right style="medium">
        <color rgb="FFFF0000"/>
      </right>
      <top style="thin">
        <color theme="1"/>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top style="medium">
        <color rgb="FFFF0000"/>
      </top>
      <bottom/>
      <diagonal/>
    </border>
    <border>
      <left style="thin">
        <color theme="1"/>
      </left>
      <right/>
      <top style="thin">
        <color theme="1"/>
      </top>
      <bottom style="medium">
        <color rgb="FFFF0000"/>
      </bottom>
      <diagonal/>
    </border>
    <border>
      <left style="thin">
        <color indexed="64"/>
      </left>
      <right/>
      <top style="medium">
        <color rgb="FFFF0000"/>
      </top>
      <bottom style="thin">
        <color theme="1"/>
      </bottom>
      <diagonal/>
    </border>
    <border>
      <left style="medium">
        <color rgb="FFFF0000"/>
      </left>
      <right style="medium">
        <color rgb="FFFF0000"/>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s>
  <cellStyleXfs count="35">
    <xf numFmtId="0" fontId="0" fillId="0" borderId="0">
      <alignment vertical="center"/>
    </xf>
    <xf numFmtId="38" fontId="21" fillId="0" borderId="0" applyFont="0" applyFill="0" applyBorder="0" applyAlignment="0" applyProtection="0">
      <alignment vertical="center"/>
    </xf>
    <xf numFmtId="0" fontId="22" fillId="0" borderId="0">
      <alignment vertical="center"/>
    </xf>
    <xf numFmtId="0" fontId="21" fillId="0" borderId="0">
      <alignment vertical="center"/>
    </xf>
    <xf numFmtId="0" fontId="19" fillId="0" borderId="0"/>
    <xf numFmtId="0" fontId="22" fillId="0" borderId="0">
      <alignment vertical="center"/>
    </xf>
    <xf numFmtId="0" fontId="8" fillId="0" borderId="0">
      <alignment vertical="center"/>
    </xf>
    <xf numFmtId="0" fontId="9" fillId="0" borderId="0"/>
    <xf numFmtId="0" fontId="12" fillId="0" borderId="0"/>
    <xf numFmtId="0" fontId="10" fillId="0" borderId="0"/>
    <xf numFmtId="0" fontId="8" fillId="0" borderId="0"/>
    <xf numFmtId="0" fontId="18" fillId="0" borderId="0"/>
    <xf numFmtId="0" fontId="44" fillId="0" borderId="0">
      <alignment vertical="center"/>
    </xf>
    <xf numFmtId="0" fontId="46" fillId="0" borderId="0"/>
    <xf numFmtId="9" fontId="46" fillId="0" borderId="0" applyFont="0" applyFill="0" applyBorder="0" applyAlignment="0" applyProtection="0">
      <alignment vertical="center"/>
    </xf>
    <xf numFmtId="0" fontId="8" fillId="8" borderId="83" applyNumberFormat="0" applyFont="0" applyAlignment="0" applyProtection="0">
      <alignment vertical="center"/>
    </xf>
    <xf numFmtId="0" fontId="11" fillId="9" borderId="84" applyNumberFormat="0" applyAlignment="0" applyProtection="0">
      <alignment vertical="center"/>
    </xf>
    <xf numFmtId="38" fontId="8" fillId="0" borderId="0" applyFont="0" applyFill="0" applyBorder="0" applyAlignment="0" applyProtection="0"/>
    <xf numFmtId="38" fontId="1" fillId="0" borderId="0" applyFont="0" applyFill="0" applyBorder="0" applyAlignment="0" applyProtection="0">
      <alignment vertical="center"/>
    </xf>
    <xf numFmtId="38" fontId="46" fillId="0" borderId="0" applyFont="0" applyFill="0" applyBorder="0" applyAlignment="0" applyProtection="0">
      <alignment vertical="center"/>
    </xf>
    <xf numFmtId="38" fontId="47" fillId="0" borderId="0" applyFont="0" applyFill="0" applyBorder="0" applyAlignment="0" applyProtection="0">
      <alignment vertical="center"/>
    </xf>
    <xf numFmtId="0" fontId="48" fillId="0" borderId="85" applyNumberFormat="0" applyFill="0" applyAlignment="0" applyProtection="0">
      <alignment vertical="center"/>
    </xf>
    <xf numFmtId="0" fontId="49" fillId="9" borderId="86" applyNumberFormat="0" applyAlignment="0" applyProtection="0">
      <alignment vertical="center"/>
    </xf>
    <xf numFmtId="6" fontId="8" fillId="0" borderId="0" applyFont="0" applyFill="0" applyBorder="0" applyAlignment="0" applyProtection="0">
      <alignment vertical="center"/>
    </xf>
    <xf numFmtId="0" fontId="50" fillId="10" borderId="84" applyNumberFormat="0" applyAlignment="0" applyProtection="0">
      <alignment vertical="center"/>
    </xf>
    <xf numFmtId="0" fontId="8" fillId="0" borderId="0"/>
    <xf numFmtId="0" fontId="22" fillId="0" borderId="0">
      <alignment vertical="center"/>
    </xf>
    <xf numFmtId="0" fontId="51" fillId="0" borderId="0">
      <alignment vertical="center"/>
    </xf>
    <xf numFmtId="0" fontId="47" fillId="0" borderId="0">
      <alignment vertical="center"/>
    </xf>
    <xf numFmtId="0" fontId="18" fillId="0" borderId="0"/>
    <xf numFmtId="0" fontId="59" fillId="0" borderId="0">
      <alignment vertical="center"/>
    </xf>
    <xf numFmtId="0" fontId="23" fillId="0" borderId="0">
      <alignment vertical="center"/>
    </xf>
    <xf numFmtId="38" fontId="62" fillId="0" borderId="0" applyFont="0" applyFill="0" applyBorder="0" applyAlignment="0" applyProtection="0">
      <alignment vertical="center"/>
    </xf>
    <xf numFmtId="9" fontId="62" fillId="0" borderId="0" applyFont="0" applyFill="0" applyBorder="0" applyAlignment="0" applyProtection="0">
      <alignment vertical="center"/>
    </xf>
    <xf numFmtId="0" fontId="72" fillId="0" borderId="0" applyNumberFormat="0" applyFill="0" applyBorder="0" applyAlignment="0" applyProtection="0">
      <alignment vertical="center"/>
    </xf>
  </cellStyleXfs>
  <cellXfs count="1249">
    <xf numFmtId="0" fontId="0" fillId="0" borderId="0" xfId="0">
      <alignment vertical="center"/>
    </xf>
    <xf numFmtId="176" fontId="23" fillId="0" borderId="0" xfId="0" applyNumberFormat="1" applyFont="1">
      <alignment vertical="center"/>
    </xf>
    <xf numFmtId="176" fontId="22" fillId="0" borderId="0" xfId="2" applyNumberFormat="1" applyFont="1">
      <alignment vertical="center"/>
    </xf>
    <xf numFmtId="176" fontId="22" fillId="0" borderId="1" xfId="2" applyNumberFormat="1" applyFont="1" applyBorder="1">
      <alignment vertical="center"/>
    </xf>
    <xf numFmtId="176" fontId="22" fillId="0" borderId="2" xfId="2" applyNumberFormat="1" applyFont="1" applyBorder="1">
      <alignment vertical="center"/>
    </xf>
    <xf numFmtId="177" fontId="22" fillId="0" borderId="1" xfId="2" applyNumberFormat="1" applyFont="1" applyBorder="1" applyAlignment="1">
      <alignment horizontal="center" vertical="center" wrapText="1"/>
    </xf>
    <xf numFmtId="177" fontId="22" fillId="0" borderId="3" xfId="2" applyNumberFormat="1" applyFont="1" applyBorder="1" applyAlignment="1">
      <alignment horizontal="center" vertical="center" wrapText="1"/>
    </xf>
    <xf numFmtId="177" fontId="22" fillId="0" borderId="4" xfId="2" applyNumberFormat="1" applyFont="1" applyBorder="1" applyAlignment="1">
      <alignment horizontal="center" vertical="center" wrapText="1"/>
    </xf>
    <xf numFmtId="177" fontId="22" fillId="0" borderId="5" xfId="2" applyNumberFormat="1" applyFont="1" applyBorder="1" applyAlignment="1">
      <alignment horizontal="center" vertical="center" wrapText="1"/>
    </xf>
    <xf numFmtId="177" fontId="22" fillId="0" borderId="2" xfId="2" applyNumberFormat="1" applyFont="1" applyBorder="1" applyAlignment="1">
      <alignment horizontal="center" vertical="center" wrapText="1"/>
    </xf>
    <xf numFmtId="176" fontId="22" fillId="0" borderId="6" xfId="2" applyNumberFormat="1" applyFont="1" applyBorder="1">
      <alignment vertical="center"/>
    </xf>
    <xf numFmtId="176" fontId="22" fillId="0" borderId="7" xfId="2" applyNumberFormat="1" applyFont="1" applyBorder="1">
      <alignment vertical="center"/>
    </xf>
    <xf numFmtId="176" fontId="22" fillId="0" borderId="6" xfId="2" applyNumberFormat="1" applyFont="1" applyBorder="1" applyAlignment="1">
      <alignment horizontal="center" vertical="center" wrapText="1"/>
    </xf>
    <xf numFmtId="176" fontId="22" fillId="0" borderId="8" xfId="2" applyNumberFormat="1" applyFont="1" applyBorder="1" applyAlignment="1">
      <alignment horizontal="center" vertical="center" wrapText="1"/>
    </xf>
    <xf numFmtId="176" fontId="22" fillId="0" borderId="9" xfId="2" applyNumberFormat="1" applyFont="1" applyBorder="1" applyAlignment="1">
      <alignment horizontal="center" vertical="center" wrapText="1"/>
    </xf>
    <xf numFmtId="176" fontId="22" fillId="0" borderId="10" xfId="2" applyNumberFormat="1" applyFont="1" applyBorder="1" applyAlignment="1">
      <alignment horizontal="center" vertical="center" wrapText="1"/>
    </xf>
    <xf numFmtId="176" fontId="22" fillId="0" borderId="7" xfId="2" applyNumberFormat="1" applyFont="1" applyBorder="1" applyAlignment="1">
      <alignment horizontal="center" vertical="center" wrapText="1"/>
    </xf>
    <xf numFmtId="177" fontId="22" fillId="0" borderId="1" xfId="2" applyNumberFormat="1" applyFont="1" applyBorder="1" applyAlignment="1">
      <alignment horizontal="center" vertical="center"/>
    </xf>
    <xf numFmtId="176" fontId="22" fillId="0" borderId="3" xfId="2" applyNumberFormat="1" applyFont="1" applyBorder="1">
      <alignment vertical="center"/>
    </xf>
    <xf numFmtId="176" fontId="22" fillId="0" borderId="4" xfId="2" applyNumberFormat="1" applyFont="1" applyBorder="1">
      <alignment vertical="center"/>
    </xf>
    <xf numFmtId="176" fontId="22" fillId="0" borderId="5" xfId="2" applyNumberFormat="1" applyFont="1" applyBorder="1">
      <alignment vertical="center"/>
    </xf>
    <xf numFmtId="177" fontId="22" fillId="0" borderId="11" xfId="2" applyNumberFormat="1" applyFont="1" applyBorder="1" applyAlignment="1">
      <alignment horizontal="center" vertical="center"/>
    </xf>
    <xf numFmtId="176" fontId="22" fillId="0" borderId="12" xfId="2" applyNumberFormat="1" applyFont="1" applyBorder="1">
      <alignment vertical="center"/>
    </xf>
    <xf numFmtId="176" fontId="22" fillId="0" borderId="11" xfId="2" applyNumberFormat="1" applyFont="1" applyBorder="1">
      <alignment vertical="center"/>
    </xf>
    <xf numFmtId="176" fontId="22" fillId="0" borderId="0" xfId="2" applyNumberFormat="1" applyFont="1" applyBorder="1">
      <alignment vertical="center"/>
    </xf>
    <xf numFmtId="176" fontId="22" fillId="0" borderId="13" xfId="2" applyNumberFormat="1" applyFont="1" applyBorder="1">
      <alignment vertical="center"/>
    </xf>
    <xf numFmtId="176" fontId="22" fillId="0" borderId="14" xfId="2" applyNumberFormat="1" applyFont="1" applyBorder="1">
      <alignment vertical="center"/>
    </xf>
    <xf numFmtId="177" fontId="22" fillId="0" borderId="15" xfId="2" applyNumberFormat="1" applyFont="1" applyBorder="1" applyAlignment="1">
      <alignment horizontal="center" vertical="center"/>
    </xf>
    <xf numFmtId="176" fontId="22" fillId="0" borderId="16" xfId="2" applyNumberFormat="1" applyFont="1" applyBorder="1">
      <alignment vertical="center"/>
    </xf>
    <xf numFmtId="176" fontId="22" fillId="0" borderId="15" xfId="2" applyNumberFormat="1" applyFont="1" applyBorder="1">
      <alignment vertical="center"/>
    </xf>
    <xf numFmtId="176" fontId="22" fillId="0" borderId="17" xfId="2" applyNumberFormat="1" applyFont="1" applyBorder="1">
      <alignment vertical="center"/>
    </xf>
    <xf numFmtId="176" fontId="22" fillId="0" borderId="18" xfId="2" applyNumberFormat="1" applyFont="1" applyBorder="1">
      <alignment vertical="center"/>
    </xf>
    <xf numFmtId="176" fontId="22" fillId="0" borderId="19" xfId="2" applyNumberFormat="1" applyFont="1" applyBorder="1">
      <alignment vertical="center"/>
    </xf>
    <xf numFmtId="177" fontId="22" fillId="0" borderId="20" xfId="2" applyNumberFormat="1" applyFont="1" applyBorder="1" applyAlignment="1">
      <alignment horizontal="center" vertical="center"/>
    </xf>
    <xf numFmtId="176" fontId="22" fillId="0" borderId="21" xfId="2" applyNumberFormat="1" applyFont="1" applyBorder="1">
      <alignment vertical="center"/>
    </xf>
    <xf numFmtId="176" fontId="22" fillId="0" borderId="20" xfId="2" applyNumberFormat="1" applyFont="1" applyBorder="1">
      <alignment vertical="center"/>
    </xf>
    <xf numFmtId="176" fontId="22" fillId="0" borderId="22" xfId="2" applyNumberFormat="1" applyFont="1" applyBorder="1">
      <alignment vertical="center"/>
    </xf>
    <xf numFmtId="176" fontId="22" fillId="0" borderId="23" xfId="2" applyNumberFormat="1" applyFont="1" applyBorder="1">
      <alignment vertical="center"/>
    </xf>
    <xf numFmtId="176" fontId="22" fillId="0" borderId="24" xfId="2" applyNumberFormat="1" applyFont="1" applyBorder="1">
      <alignment vertical="center"/>
    </xf>
    <xf numFmtId="0" fontId="24" fillId="0" borderId="24" xfId="7" applyNumberFormat="1" applyFont="1" applyFill="1" applyBorder="1" applyAlignment="1">
      <alignment horizontal="center" vertical="center"/>
    </xf>
    <xf numFmtId="0" fontId="24" fillId="0" borderId="0" xfId="9" applyNumberFormat="1" applyFont="1" applyFill="1" applyBorder="1" applyAlignment="1">
      <alignment horizontal="center" vertical="center"/>
    </xf>
    <xf numFmtId="0" fontId="24" fillId="0" borderId="0" xfId="9" applyNumberFormat="1" applyFont="1" applyFill="1" applyBorder="1" applyAlignment="1">
      <alignment vertical="center"/>
    </xf>
    <xf numFmtId="0" fontId="22" fillId="0" borderId="0" xfId="0" applyFont="1" applyFill="1">
      <alignment vertical="center"/>
    </xf>
    <xf numFmtId="0" fontId="24" fillId="0" borderId="5" xfId="9" applyNumberFormat="1" applyFont="1" applyFill="1" applyBorder="1" applyAlignment="1">
      <alignment vertical="center"/>
    </xf>
    <xf numFmtId="0" fontId="24" fillId="0" borderId="14" xfId="9" applyNumberFormat="1" applyFont="1" applyFill="1" applyBorder="1" applyAlignment="1">
      <alignment vertical="center"/>
    </xf>
    <xf numFmtId="0" fontId="24" fillId="0" borderId="10" xfId="9" applyNumberFormat="1" applyFont="1" applyFill="1" applyBorder="1" applyAlignment="1">
      <alignment vertical="center"/>
    </xf>
    <xf numFmtId="0" fontId="24" fillId="0" borderId="19" xfId="9" applyNumberFormat="1" applyFont="1" applyFill="1" applyBorder="1" applyAlignment="1">
      <alignment vertical="center"/>
    </xf>
    <xf numFmtId="0" fontId="25" fillId="0" borderId="0" xfId="0" applyFont="1" applyFill="1">
      <alignment vertical="center"/>
    </xf>
    <xf numFmtId="0" fontId="26" fillId="0" borderId="0" xfId="0" applyFont="1">
      <alignment vertical="center"/>
    </xf>
    <xf numFmtId="0" fontId="26" fillId="0" borderId="0" xfId="0" applyFont="1" applyFill="1">
      <alignment vertical="center"/>
    </xf>
    <xf numFmtId="176" fontId="26" fillId="0" borderId="14" xfId="2" applyNumberFormat="1" applyFont="1" applyFill="1" applyBorder="1">
      <alignment vertical="center"/>
    </xf>
    <xf numFmtId="176" fontId="26" fillId="0" borderId="19" xfId="2" applyNumberFormat="1" applyFont="1" applyFill="1" applyBorder="1">
      <alignment vertical="center"/>
    </xf>
    <xf numFmtId="176" fontId="26" fillId="0" borderId="10" xfId="2" applyNumberFormat="1" applyFont="1" applyFill="1" applyBorder="1">
      <alignment vertical="center"/>
    </xf>
    <xf numFmtId="176" fontId="26" fillId="0" borderId="0" xfId="2" applyNumberFormat="1" applyFont="1" applyFill="1">
      <alignment vertical="center"/>
    </xf>
    <xf numFmtId="0" fontId="26" fillId="0" borderId="0" xfId="0" applyFont="1" applyFill="1" applyBorder="1">
      <alignment vertical="center"/>
    </xf>
    <xf numFmtId="0" fontId="27" fillId="0" borderId="14" xfId="9" applyNumberFormat="1" applyFont="1" applyFill="1" applyBorder="1" applyAlignment="1">
      <alignment horizontal="center" vertical="center"/>
    </xf>
    <xf numFmtId="0" fontId="27" fillId="0" borderId="14" xfId="9" applyNumberFormat="1" applyFont="1" applyFill="1" applyBorder="1" applyAlignment="1">
      <alignment vertical="center"/>
    </xf>
    <xf numFmtId="0" fontId="27" fillId="0" borderId="19" xfId="9" applyNumberFormat="1" applyFont="1" applyFill="1" applyBorder="1" applyAlignment="1">
      <alignment horizontal="center" vertical="center"/>
    </xf>
    <xf numFmtId="0" fontId="27" fillId="0" borderId="19" xfId="9" applyNumberFormat="1" applyFont="1" applyFill="1" applyBorder="1" applyAlignment="1">
      <alignment vertical="center"/>
    </xf>
    <xf numFmtId="0" fontId="27" fillId="0" borderId="24" xfId="9" applyNumberFormat="1" applyFont="1" applyFill="1" applyBorder="1" applyAlignment="1">
      <alignment horizontal="center" vertical="center"/>
    </xf>
    <xf numFmtId="0" fontId="27" fillId="0" borderId="24" xfId="9" applyNumberFormat="1" applyFont="1" applyFill="1" applyBorder="1" applyAlignment="1">
      <alignment vertical="center"/>
    </xf>
    <xf numFmtId="0" fontId="27" fillId="0" borderId="0" xfId="9" applyNumberFormat="1" applyFont="1" applyFill="1" applyBorder="1" applyAlignment="1">
      <alignment horizontal="center" vertical="center"/>
    </xf>
    <xf numFmtId="0" fontId="27" fillId="0" borderId="0" xfId="9" applyNumberFormat="1" applyFont="1" applyFill="1" applyBorder="1" applyAlignment="1">
      <alignment vertical="center"/>
    </xf>
    <xf numFmtId="176" fontId="26" fillId="0" borderId="24" xfId="2" applyNumberFormat="1" applyFont="1" applyFill="1" applyBorder="1">
      <alignment vertical="center"/>
    </xf>
    <xf numFmtId="0" fontId="26" fillId="0" borderId="0" xfId="2" applyFont="1" applyFill="1" applyBorder="1">
      <alignment vertical="center"/>
    </xf>
    <xf numFmtId="0" fontId="26" fillId="0" borderId="0" xfId="2" applyFont="1" applyFill="1">
      <alignment vertical="center"/>
    </xf>
    <xf numFmtId="176" fontId="26" fillId="0" borderId="24" xfId="2" applyNumberFormat="1" applyFont="1" applyFill="1" applyBorder="1" applyAlignment="1">
      <alignment horizontal="center" vertical="center" wrapText="1"/>
    </xf>
    <xf numFmtId="0" fontId="26" fillId="0" borderId="24" xfId="2" applyFont="1" applyFill="1" applyBorder="1" applyAlignment="1">
      <alignment horizontal="center" vertical="center"/>
    </xf>
    <xf numFmtId="0" fontId="27" fillId="0" borderId="10" xfId="9" applyNumberFormat="1" applyFont="1" applyFill="1" applyBorder="1" applyAlignment="1">
      <alignment horizontal="center" vertical="center"/>
    </xf>
    <xf numFmtId="178" fontId="22" fillId="0" borderId="1" xfId="2" applyNumberFormat="1" applyFont="1" applyBorder="1">
      <alignment vertical="center"/>
    </xf>
    <xf numFmtId="178" fontId="22" fillId="0" borderId="3" xfId="2" applyNumberFormat="1" applyFont="1" applyBorder="1">
      <alignment vertical="center"/>
    </xf>
    <xf numFmtId="178" fontId="22" fillId="0" borderId="4" xfId="2" applyNumberFormat="1" applyFont="1" applyBorder="1">
      <alignment vertical="center"/>
    </xf>
    <xf numFmtId="178" fontId="22" fillId="0" borderId="2" xfId="2" applyNumberFormat="1" applyFont="1" applyBorder="1">
      <alignment vertical="center"/>
    </xf>
    <xf numFmtId="178" fontId="22" fillId="0" borderId="11" xfId="2" applyNumberFormat="1" applyFont="1" applyBorder="1">
      <alignment vertical="center"/>
    </xf>
    <xf numFmtId="178" fontId="22" fillId="0" borderId="0" xfId="2" applyNumberFormat="1" applyFont="1" applyBorder="1">
      <alignment vertical="center"/>
    </xf>
    <xf numFmtId="178" fontId="22" fillId="0" borderId="13" xfId="2" applyNumberFormat="1" applyFont="1" applyBorder="1">
      <alignment vertical="center"/>
    </xf>
    <xf numFmtId="178" fontId="22" fillId="0" borderId="12" xfId="2" applyNumberFormat="1" applyFont="1" applyBorder="1">
      <alignment vertical="center"/>
    </xf>
    <xf numFmtId="178" fontId="22" fillId="0" borderId="15" xfId="2" applyNumberFormat="1" applyFont="1" applyBorder="1">
      <alignment vertical="center"/>
    </xf>
    <xf numFmtId="178" fontId="22" fillId="0" borderId="17" xfId="2" applyNumberFormat="1" applyFont="1" applyBorder="1">
      <alignment vertical="center"/>
    </xf>
    <xf numFmtId="178" fontId="22" fillId="0" borderId="18" xfId="2" applyNumberFormat="1" applyFont="1" applyBorder="1">
      <alignment vertical="center"/>
    </xf>
    <xf numFmtId="178" fontId="22" fillId="0" borderId="16" xfId="2" applyNumberFormat="1" applyFont="1" applyBorder="1">
      <alignment vertical="center"/>
    </xf>
    <xf numFmtId="178" fontId="22" fillId="0" borderId="6" xfId="2" applyNumberFormat="1" applyFont="1" applyBorder="1">
      <alignment vertical="center"/>
    </xf>
    <xf numFmtId="178" fontId="22" fillId="0" borderId="8" xfId="2" applyNumberFormat="1" applyFont="1" applyBorder="1">
      <alignment vertical="center"/>
    </xf>
    <xf numFmtId="178" fontId="22" fillId="0" borderId="9" xfId="2" applyNumberFormat="1" applyFont="1" applyBorder="1">
      <alignment vertical="center"/>
    </xf>
    <xf numFmtId="178" fontId="22" fillId="0" borderId="7" xfId="2" applyNumberFormat="1" applyFont="1" applyBorder="1">
      <alignment vertical="center"/>
    </xf>
    <xf numFmtId="177" fontId="22" fillId="0" borderId="6" xfId="2" applyNumberFormat="1" applyFont="1" applyBorder="1" applyAlignment="1">
      <alignment horizontal="center" vertical="center"/>
    </xf>
    <xf numFmtId="0" fontId="27" fillId="0" borderId="1" xfId="7" applyNumberFormat="1" applyFont="1" applyFill="1" applyBorder="1" applyAlignment="1">
      <alignment vertical="center"/>
    </xf>
    <xf numFmtId="0" fontId="27" fillId="0" borderId="11" xfId="7" applyNumberFormat="1" applyFont="1" applyFill="1" applyBorder="1" applyAlignment="1">
      <alignment vertical="center"/>
    </xf>
    <xf numFmtId="0" fontId="27" fillId="0" borderId="6" xfId="7" applyNumberFormat="1" applyFont="1" applyFill="1" applyBorder="1" applyAlignment="1">
      <alignment vertical="center"/>
    </xf>
    <xf numFmtId="0" fontId="27" fillId="0" borderId="2" xfId="7" applyNumberFormat="1" applyFont="1" applyFill="1" applyBorder="1" applyAlignment="1">
      <alignment vertical="center"/>
    </xf>
    <xf numFmtId="0" fontId="27" fillId="0" borderId="12" xfId="7" applyNumberFormat="1" applyFont="1" applyFill="1" applyBorder="1" applyAlignment="1">
      <alignment vertical="center"/>
    </xf>
    <xf numFmtId="0" fontId="27" fillId="0" borderId="7" xfId="7" applyNumberFormat="1" applyFont="1" applyFill="1" applyBorder="1" applyAlignment="1">
      <alignment vertical="center"/>
    </xf>
    <xf numFmtId="0" fontId="26" fillId="0" borderId="5" xfId="0" applyFont="1" applyBorder="1">
      <alignment vertical="center"/>
    </xf>
    <xf numFmtId="0" fontId="26" fillId="0" borderId="14" xfId="0" applyFont="1" applyBorder="1">
      <alignment vertical="center"/>
    </xf>
    <xf numFmtId="0" fontId="26" fillId="0" borderId="10" xfId="0" applyFont="1" applyBorder="1">
      <alignment vertical="center"/>
    </xf>
    <xf numFmtId="0" fontId="26" fillId="0" borderId="24" xfId="0" applyFont="1" applyBorder="1">
      <alignment vertical="center"/>
    </xf>
    <xf numFmtId="0" fontId="26" fillId="0" borderId="20" xfId="0" applyFont="1" applyBorder="1">
      <alignment vertical="center"/>
    </xf>
    <xf numFmtId="0" fontId="26" fillId="0" borderId="21" xfId="0" applyFont="1" applyBorder="1">
      <alignment vertical="center"/>
    </xf>
    <xf numFmtId="0" fontId="26" fillId="0" borderId="22" xfId="0" applyFont="1" applyBorder="1">
      <alignment vertical="center"/>
    </xf>
    <xf numFmtId="0" fontId="26" fillId="0" borderId="19" xfId="0" applyFont="1" applyBorder="1">
      <alignment vertical="center"/>
    </xf>
    <xf numFmtId="178" fontId="26" fillId="0" borderId="14" xfId="0" applyNumberFormat="1" applyFont="1" applyBorder="1">
      <alignment vertical="center"/>
    </xf>
    <xf numFmtId="178" fontId="26" fillId="0" borderId="19" xfId="0" applyNumberFormat="1" applyFont="1" applyBorder="1">
      <alignment vertical="center"/>
    </xf>
    <xf numFmtId="176" fontId="13" fillId="2" borderId="3" xfId="8" applyNumberFormat="1" applyFont="1" applyFill="1" applyBorder="1" applyAlignment="1">
      <alignment horizontal="centerContinuous" vertical="center"/>
    </xf>
    <xf numFmtId="176" fontId="13" fillId="0" borderId="5" xfId="8" applyNumberFormat="1" applyFont="1" applyBorder="1" applyAlignment="1">
      <alignment horizontal="center" vertical="center"/>
    </xf>
    <xf numFmtId="176" fontId="13" fillId="0" borderId="5" xfId="8" applyNumberFormat="1" applyFont="1" applyBorder="1" applyAlignment="1">
      <alignment vertical="center"/>
    </xf>
    <xf numFmtId="176" fontId="13" fillId="3" borderId="20" xfId="8" applyNumberFormat="1" applyFont="1" applyFill="1" applyBorder="1" applyAlignment="1">
      <alignment horizontal="centerContinuous" vertical="center"/>
    </xf>
    <xf numFmtId="176" fontId="13" fillId="3" borderId="22" xfId="8" applyNumberFormat="1" applyFont="1" applyFill="1" applyBorder="1" applyAlignment="1">
      <alignment horizontal="centerContinuous" vertical="center"/>
    </xf>
    <xf numFmtId="176" fontId="13" fillId="3" borderId="21" xfId="8" applyNumberFormat="1" applyFont="1" applyFill="1" applyBorder="1" applyAlignment="1">
      <alignment horizontal="centerContinuous" vertical="center"/>
    </xf>
    <xf numFmtId="176" fontId="13" fillId="0" borderId="5" xfId="8" applyNumberFormat="1" applyFont="1" applyFill="1" applyBorder="1" applyAlignment="1">
      <alignment vertical="center"/>
    </xf>
    <xf numFmtId="176" fontId="13" fillId="4" borderId="20" xfId="8" applyNumberFormat="1" applyFont="1" applyFill="1" applyBorder="1" applyAlignment="1">
      <alignment horizontal="centerContinuous" vertical="center"/>
    </xf>
    <xf numFmtId="176" fontId="13" fillId="4" borderId="22" xfId="8" applyNumberFormat="1" applyFont="1" applyFill="1" applyBorder="1" applyAlignment="1">
      <alignment horizontal="centerContinuous" vertical="center"/>
    </xf>
    <xf numFmtId="176" fontId="13" fillId="0" borderId="25" xfId="8" applyNumberFormat="1" applyFont="1" applyFill="1" applyBorder="1" applyAlignment="1">
      <alignment horizontal="centerContinuous" vertical="center"/>
    </xf>
    <xf numFmtId="176" fontId="13" fillId="0" borderId="26" xfId="8" applyNumberFormat="1" applyFont="1" applyFill="1" applyBorder="1" applyAlignment="1">
      <alignment horizontal="centerContinuous" vertical="center"/>
    </xf>
    <xf numFmtId="176" fontId="13" fillId="0" borderId="27" xfId="8" applyNumberFormat="1" applyFont="1" applyFill="1" applyBorder="1" applyAlignment="1">
      <alignment horizontal="centerContinuous" vertical="center"/>
    </xf>
    <xf numFmtId="176" fontId="13" fillId="0" borderId="2" xfId="8" applyNumberFormat="1" applyFont="1" applyBorder="1" applyAlignment="1">
      <alignment horizontal="center" vertical="center"/>
    </xf>
    <xf numFmtId="176" fontId="13" fillId="0" borderId="5" xfId="8" applyNumberFormat="1" applyFont="1" applyFill="1" applyBorder="1" applyAlignment="1">
      <alignment horizontal="center" vertical="center" wrapText="1"/>
    </xf>
    <xf numFmtId="176" fontId="13" fillId="0" borderId="14" xfId="8" applyNumberFormat="1" applyFont="1" applyBorder="1" applyAlignment="1">
      <alignment horizontal="center" vertical="center" wrapText="1"/>
    </xf>
    <xf numFmtId="176" fontId="13" fillId="0" borderId="14" xfId="8" applyNumberFormat="1" applyFont="1" applyFill="1" applyBorder="1" applyAlignment="1">
      <alignment horizontal="center" vertical="center" wrapText="1"/>
    </xf>
    <xf numFmtId="176" fontId="13" fillId="0" borderId="7" xfId="8" applyNumberFormat="1" applyFont="1" applyFill="1" applyBorder="1" applyAlignment="1">
      <alignment horizontal="center" vertical="center" wrapText="1"/>
    </xf>
    <xf numFmtId="176" fontId="13" fillId="0" borderId="10" xfId="8" applyNumberFormat="1" applyFont="1" applyFill="1" applyBorder="1" applyAlignment="1">
      <alignment horizontal="center" vertical="center" wrapText="1"/>
    </xf>
    <xf numFmtId="176" fontId="13" fillId="0" borderId="10" xfId="8" applyNumberFormat="1" applyFont="1" applyBorder="1" applyAlignment="1">
      <alignment horizontal="center" vertical="center" wrapText="1"/>
    </xf>
    <xf numFmtId="0" fontId="26" fillId="0" borderId="14" xfId="0" applyFont="1" applyBorder="1" applyAlignment="1">
      <alignment vertical="center" wrapText="1"/>
    </xf>
    <xf numFmtId="176" fontId="26" fillId="0" borderId="24" xfId="0" applyNumberFormat="1" applyFont="1" applyBorder="1">
      <alignment vertical="center"/>
    </xf>
    <xf numFmtId="176" fontId="26" fillId="0" borderId="14" xfId="0" applyNumberFormat="1" applyFont="1" applyBorder="1">
      <alignment vertical="center"/>
    </xf>
    <xf numFmtId="176" fontId="22" fillId="0" borderId="11" xfId="2" applyNumberFormat="1" applyFont="1" applyBorder="1" applyAlignment="1">
      <alignment vertical="center"/>
    </xf>
    <xf numFmtId="176" fontId="22" fillId="0" borderId="0" xfId="2" applyNumberFormat="1" applyFont="1" applyBorder="1" applyAlignment="1">
      <alignment vertical="center"/>
    </xf>
    <xf numFmtId="176" fontId="22" fillId="0" borderId="13" xfId="2" applyNumberFormat="1" applyFont="1" applyBorder="1" applyAlignment="1">
      <alignment vertical="center"/>
    </xf>
    <xf numFmtId="176" fontId="22" fillId="0" borderId="14" xfId="2" applyNumberFormat="1" applyFont="1" applyBorder="1" applyAlignment="1">
      <alignment vertical="center"/>
    </xf>
    <xf numFmtId="176" fontId="26" fillId="0" borderId="19" xfId="0" applyNumberFormat="1" applyFont="1" applyBorder="1">
      <alignment vertical="center"/>
    </xf>
    <xf numFmtId="0" fontId="28" fillId="0" borderId="0" xfId="0" applyFont="1">
      <alignment vertical="center"/>
    </xf>
    <xf numFmtId="0" fontId="29" fillId="0" borderId="0" xfId="0" applyFont="1" applyAlignment="1">
      <alignment vertical="center"/>
    </xf>
    <xf numFmtId="0" fontId="29" fillId="0" borderId="8" xfId="0" applyFont="1" applyBorder="1" applyAlignment="1">
      <alignment vertical="center"/>
    </xf>
    <xf numFmtId="0" fontId="30" fillId="0" borderId="8" xfId="0" applyFont="1" applyBorder="1" applyAlignment="1">
      <alignment vertical="center"/>
    </xf>
    <xf numFmtId="0" fontId="29" fillId="0" borderId="10" xfId="0" applyFont="1" applyBorder="1" applyAlignment="1">
      <alignment vertical="center"/>
    </xf>
    <xf numFmtId="0" fontId="29" fillId="0" borderId="24" xfId="0" applyFont="1" applyBorder="1" applyAlignment="1" applyProtection="1">
      <alignment vertical="center"/>
    </xf>
    <xf numFmtId="37" fontId="29" fillId="0" borderId="24" xfId="0" applyNumberFormat="1" applyFont="1" applyBorder="1" applyAlignment="1" applyProtection="1">
      <alignment vertical="center"/>
    </xf>
    <xf numFmtId="39" fontId="29" fillId="0" borderId="24" xfId="0" applyNumberFormat="1" applyFont="1" applyBorder="1" applyAlignment="1" applyProtection="1">
      <alignment vertical="center"/>
    </xf>
    <xf numFmtId="181" fontId="29" fillId="0" borderId="24" xfId="0" applyNumberFormat="1" applyFont="1" applyBorder="1" applyAlignment="1" applyProtection="1">
      <alignment vertical="center"/>
    </xf>
    <xf numFmtId="182" fontId="29" fillId="0" borderId="24" xfId="0" applyNumberFormat="1" applyFont="1" applyBorder="1" applyAlignment="1" applyProtection="1">
      <alignment vertical="center"/>
    </xf>
    <xf numFmtId="176" fontId="13" fillId="0" borderId="24" xfId="8" applyNumberFormat="1" applyFont="1" applyFill="1" applyBorder="1" applyAlignment="1">
      <alignment horizontal="center" vertical="center" wrapText="1"/>
    </xf>
    <xf numFmtId="176" fontId="13" fillId="0" borderId="20" xfId="8" applyNumberFormat="1" applyFont="1" applyFill="1" applyBorder="1" applyAlignment="1">
      <alignment horizontal="centerContinuous" vertical="center"/>
    </xf>
    <xf numFmtId="176" fontId="13" fillId="0" borderId="22" xfId="8" applyNumberFormat="1" applyFont="1" applyFill="1" applyBorder="1" applyAlignment="1">
      <alignment vertical="center"/>
    </xf>
    <xf numFmtId="176" fontId="13" fillId="0" borderId="21" xfId="8" applyNumberFormat="1" applyFont="1" applyFill="1" applyBorder="1" applyAlignment="1">
      <alignment vertical="center"/>
    </xf>
    <xf numFmtId="176" fontId="30" fillId="0" borderId="0" xfId="11" applyNumberFormat="1" applyFont="1" applyAlignment="1">
      <alignment vertical="center"/>
    </xf>
    <xf numFmtId="176" fontId="29" fillId="0" borderId="0" xfId="0" applyNumberFormat="1" applyFont="1">
      <alignment vertical="center"/>
    </xf>
    <xf numFmtId="176" fontId="30" fillId="0" borderId="0" xfId="11" applyNumberFormat="1" applyFont="1" applyBorder="1" applyAlignment="1">
      <alignment vertical="center"/>
    </xf>
    <xf numFmtId="176" fontId="29" fillId="0" borderId="0" xfId="0" applyNumberFormat="1" applyFont="1" applyAlignment="1">
      <alignment vertical="center" shrinkToFit="1"/>
    </xf>
    <xf numFmtId="176" fontId="30" fillId="0" borderId="0" xfId="0" applyNumberFormat="1" applyFont="1" applyBorder="1" applyAlignment="1">
      <alignment vertical="center"/>
    </xf>
    <xf numFmtId="176" fontId="29" fillId="0" borderId="0" xfId="0" applyNumberFormat="1" applyFont="1" applyAlignment="1">
      <alignment vertical="center"/>
    </xf>
    <xf numFmtId="176" fontId="30" fillId="0" borderId="8" xfId="11" applyNumberFormat="1" applyFont="1" applyBorder="1" applyAlignment="1">
      <alignment vertical="center"/>
    </xf>
    <xf numFmtId="176" fontId="30" fillId="0" borderId="0" xfId="11" applyNumberFormat="1" applyFont="1" applyAlignment="1">
      <alignment horizontal="right" vertical="center"/>
    </xf>
    <xf numFmtId="176" fontId="30" fillId="0" borderId="20" xfId="11" applyNumberFormat="1" applyFont="1" applyBorder="1" applyAlignment="1">
      <alignment vertical="center"/>
    </xf>
    <xf numFmtId="176" fontId="30" fillId="0" borderId="22" xfId="11" applyNumberFormat="1" applyFont="1" applyBorder="1" applyAlignment="1">
      <alignment vertical="center"/>
    </xf>
    <xf numFmtId="176" fontId="30" fillId="0" borderId="24" xfId="11" applyNumberFormat="1" applyFont="1" applyBorder="1" applyAlignment="1">
      <alignment vertical="center"/>
    </xf>
    <xf numFmtId="183" fontId="30" fillId="0" borderId="24" xfId="11" applyNumberFormat="1" applyFont="1" applyBorder="1" applyAlignment="1">
      <alignment vertical="center"/>
    </xf>
    <xf numFmtId="176" fontId="30" fillId="0" borderId="0" xfId="11" applyNumberFormat="1" applyFont="1" applyAlignment="1" applyProtection="1">
      <alignment vertical="center"/>
      <protection locked="0"/>
    </xf>
    <xf numFmtId="176" fontId="30" fillId="0" borderId="1" xfId="11" applyNumberFormat="1" applyFont="1" applyBorder="1" applyAlignment="1">
      <alignment vertical="center"/>
    </xf>
    <xf numFmtId="176" fontId="30" fillId="0" borderId="3" xfId="11" applyNumberFormat="1" applyFont="1" applyBorder="1" applyAlignment="1">
      <alignment vertical="center"/>
    </xf>
    <xf numFmtId="176" fontId="30" fillId="0" borderId="2" xfId="11" applyNumberFormat="1" applyFont="1" applyBorder="1" applyAlignment="1">
      <alignment vertical="center"/>
    </xf>
    <xf numFmtId="176" fontId="30" fillId="0" borderId="21" xfId="11" applyNumberFormat="1" applyFont="1" applyBorder="1" applyAlignment="1">
      <alignment horizontal="center" vertical="center"/>
    </xf>
    <xf numFmtId="176" fontId="30" fillId="0" borderId="11" xfId="11" applyNumberFormat="1" applyFont="1" applyBorder="1" applyAlignment="1">
      <alignment vertical="center"/>
    </xf>
    <xf numFmtId="176" fontId="30" fillId="0" borderId="14" xfId="11" applyNumberFormat="1" applyFont="1" applyBorder="1" applyAlignment="1">
      <alignment vertical="center"/>
    </xf>
    <xf numFmtId="176" fontId="30" fillId="0" borderId="14" xfId="11" applyNumberFormat="1" applyFont="1" applyBorder="1" applyAlignment="1">
      <alignment horizontal="center" vertical="center"/>
    </xf>
    <xf numFmtId="176" fontId="30" fillId="0" borderId="5" xfId="11" applyNumberFormat="1" applyFont="1" applyBorder="1" applyAlignment="1">
      <alignment vertical="center"/>
    </xf>
    <xf numFmtId="176" fontId="30" fillId="0" borderId="6" xfId="11" applyNumberFormat="1" applyFont="1" applyBorder="1" applyAlignment="1">
      <alignment vertical="center"/>
    </xf>
    <xf numFmtId="176" fontId="30" fillId="0" borderId="6" xfId="11" applyNumberFormat="1" applyFont="1" applyBorder="1" applyAlignment="1">
      <alignment vertical="top"/>
    </xf>
    <xf numFmtId="176" fontId="30" fillId="0" borderId="10" xfId="11" applyNumberFormat="1" applyFont="1" applyBorder="1" applyAlignment="1">
      <alignment vertical="center" wrapText="1"/>
    </xf>
    <xf numFmtId="176" fontId="30" fillId="0" borderId="10" xfId="11" applyNumberFormat="1" applyFont="1" applyBorder="1" applyAlignment="1">
      <alignment vertical="top"/>
    </xf>
    <xf numFmtId="176" fontId="30" fillId="0" borderId="10" xfId="11" applyNumberFormat="1" applyFont="1" applyBorder="1" applyAlignment="1">
      <alignment horizontal="center" vertical="top"/>
    </xf>
    <xf numFmtId="176" fontId="30" fillId="0" borderId="28" xfId="11" applyNumberFormat="1" applyFont="1" applyBorder="1" applyAlignment="1">
      <alignment vertical="center"/>
    </xf>
    <xf numFmtId="184" fontId="30" fillId="0" borderId="24" xfId="11" applyNumberFormat="1" applyFont="1" applyBorder="1" applyAlignment="1">
      <alignment vertical="center" shrinkToFit="1"/>
    </xf>
    <xf numFmtId="176" fontId="30" fillId="0" borderId="0" xfId="11" applyNumberFormat="1" applyFont="1" applyAlignment="1">
      <alignment vertical="center" shrinkToFit="1"/>
    </xf>
    <xf numFmtId="176" fontId="22" fillId="0" borderId="0" xfId="0" applyNumberFormat="1" applyFont="1" applyFill="1">
      <alignment vertical="center"/>
    </xf>
    <xf numFmtId="176" fontId="22" fillId="0" borderId="0" xfId="0" applyNumberFormat="1" applyFont="1" applyFill="1" applyAlignment="1">
      <alignment horizontal="right" vertical="center"/>
    </xf>
    <xf numFmtId="176" fontId="22" fillId="0" borderId="1"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3" xfId="0" applyNumberFormat="1" applyFont="1" applyFill="1" applyBorder="1">
      <alignment vertical="center"/>
    </xf>
    <xf numFmtId="176" fontId="22" fillId="0" borderId="2" xfId="0" applyNumberFormat="1" applyFont="1" applyFill="1" applyBorder="1">
      <alignment vertical="center"/>
    </xf>
    <xf numFmtId="176" fontId="22" fillId="0" borderId="0" xfId="0" applyNumberFormat="1" applyFont="1" applyFill="1" applyBorder="1">
      <alignment vertical="center"/>
    </xf>
    <xf numFmtId="176" fontId="22" fillId="0" borderId="6" xfId="0" applyNumberFormat="1" applyFont="1" applyFill="1" applyBorder="1" applyAlignment="1">
      <alignment vertical="center"/>
    </xf>
    <xf numFmtId="176" fontId="22" fillId="0" borderId="8" xfId="0" applyNumberFormat="1" applyFont="1" applyFill="1" applyBorder="1" applyAlignment="1">
      <alignment vertical="center"/>
    </xf>
    <xf numFmtId="176" fontId="22" fillId="0" borderId="8" xfId="0" applyNumberFormat="1" applyFont="1" applyFill="1" applyBorder="1">
      <alignment vertical="center"/>
    </xf>
    <xf numFmtId="176" fontId="22" fillId="0" borderId="7" xfId="0" applyNumberFormat="1" applyFont="1" applyFill="1" applyBorder="1">
      <alignment vertical="center"/>
    </xf>
    <xf numFmtId="176" fontId="22" fillId="0" borderId="0" xfId="0" applyNumberFormat="1" applyFont="1" applyFill="1" applyAlignment="1">
      <alignment vertical="center"/>
    </xf>
    <xf numFmtId="176" fontId="22" fillId="2" borderId="39" xfId="0" applyNumberFormat="1" applyFont="1" applyFill="1" applyBorder="1">
      <alignment vertical="center"/>
    </xf>
    <xf numFmtId="176" fontId="22" fillId="2" borderId="40" xfId="0" applyNumberFormat="1" applyFont="1" applyFill="1" applyBorder="1" applyAlignment="1">
      <alignment vertical="center"/>
    </xf>
    <xf numFmtId="176" fontId="22" fillId="2" borderId="40" xfId="0" applyNumberFormat="1" applyFont="1" applyFill="1" applyBorder="1">
      <alignment vertical="center"/>
    </xf>
    <xf numFmtId="176" fontId="22" fillId="2" borderId="41" xfId="0" applyNumberFormat="1" applyFont="1" applyFill="1" applyBorder="1">
      <alignment vertical="center"/>
    </xf>
    <xf numFmtId="176" fontId="22" fillId="2" borderId="42" xfId="0" applyNumberFormat="1" applyFont="1" applyFill="1" applyBorder="1">
      <alignment vertical="center"/>
    </xf>
    <xf numFmtId="176" fontId="22" fillId="2" borderId="1" xfId="0" applyNumberFormat="1" applyFont="1" applyFill="1" applyBorder="1" applyAlignment="1">
      <alignment vertical="center"/>
    </xf>
    <xf numFmtId="176" fontId="22" fillId="2" borderId="3" xfId="0" applyNumberFormat="1" applyFont="1" applyFill="1" applyBorder="1" applyAlignment="1">
      <alignment vertical="center"/>
    </xf>
    <xf numFmtId="176" fontId="22" fillId="2" borderId="3" xfId="0" applyNumberFormat="1" applyFont="1" applyFill="1" applyBorder="1">
      <alignment vertical="center"/>
    </xf>
    <xf numFmtId="176" fontId="22" fillId="2" borderId="2" xfId="0" applyNumberFormat="1" applyFont="1" applyFill="1" applyBorder="1">
      <alignment vertical="center"/>
    </xf>
    <xf numFmtId="176" fontId="22" fillId="2" borderId="43" xfId="0" applyNumberFormat="1" applyFont="1" applyFill="1" applyBorder="1">
      <alignment vertical="center"/>
    </xf>
    <xf numFmtId="176" fontId="22" fillId="0" borderId="20" xfId="0" applyNumberFormat="1" applyFont="1" applyFill="1" applyBorder="1">
      <alignment vertical="center"/>
    </xf>
    <xf numFmtId="176" fontId="22" fillId="0" borderId="21" xfId="0" applyNumberFormat="1" applyFont="1" applyFill="1" applyBorder="1">
      <alignment vertical="center"/>
    </xf>
    <xf numFmtId="176" fontId="22" fillId="2" borderId="6" xfId="0" applyNumberFormat="1" applyFont="1" applyFill="1" applyBorder="1" applyAlignment="1">
      <alignment vertical="center"/>
    </xf>
    <xf numFmtId="176" fontId="22" fillId="2" borderId="8" xfId="0" applyNumberFormat="1" applyFont="1" applyFill="1" applyBorder="1" applyAlignment="1">
      <alignment vertical="center"/>
    </xf>
    <xf numFmtId="176" fontId="22" fillId="2" borderId="8" xfId="0" applyNumberFormat="1" applyFont="1" applyFill="1" applyBorder="1">
      <alignment vertical="center"/>
    </xf>
    <xf numFmtId="176" fontId="22" fillId="2" borderId="7" xfId="0" applyNumberFormat="1" applyFont="1" applyFill="1" applyBorder="1">
      <alignment vertical="center"/>
    </xf>
    <xf numFmtId="176" fontId="22" fillId="2" borderId="0" xfId="0" applyNumberFormat="1" applyFont="1" applyFill="1" applyBorder="1" applyAlignment="1">
      <alignment vertical="center"/>
    </xf>
    <xf numFmtId="176" fontId="22" fillId="2" borderId="0" xfId="0" applyNumberFormat="1" applyFont="1" applyFill="1" applyBorder="1">
      <alignment vertical="center"/>
    </xf>
    <xf numFmtId="176" fontId="22" fillId="2" borderId="2" xfId="0" applyNumberFormat="1" applyFont="1" applyFill="1" applyBorder="1" applyAlignment="1">
      <alignment vertical="center"/>
    </xf>
    <xf numFmtId="176" fontId="22" fillId="2" borderId="1" xfId="0" applyNumberFormat="1" applyFont="1" applyFill="1" applyBorder="1">
      <alignment vertical="center"/>
    </xf>
    <xf numFmtId="176" fontId="22" fillId="2" borderId="7" xfId="0" applyNumberFormat="1" applyFont="1" applyFill="1" applyBorder="1" applyAlignment="1">
      <alignment vertical="center"/>
    </xf>
    <xf numFmtId="176" fontId="22" fillId="2" borderId="6" xfId="0" applyNumberFormat="1" applyFont="1" applyFill="1" applyBorder="1">
      <alignment vertical="center"/>
    </xf>
    <xf numFmtId="176" fontId="22" fillId="2" borderId="20" xfId="0" applyNumberFormat="1" applyFont="1" applyFill="1" applyBorder="1">
      <alignment vertical="center"/>
    </xf>
    <xf numFmtId="176" fontId="22" fillId="2" borderId="22" xfId="0" applyNumberFormat="1" applyFont="1" applyFill="1" applyBorder="1">
      <alignment vertical="center"/>
    </xf>
    <xf numFmtId="176" fontId="22" fillId="2" borderId="21" xfId="0" applyNumberFormat="1" applyFont="1" applyFill="1" applyBorder="1">
      <alignment vertical="center"/>
    </xf>
    <xf numFmtId="176" fontId="22" fillId="2" borderId="44" xfId="0" applyNumberFormat="1" applyFont="1" applyFill="1" applyBorder="1">
      <alignment vertical="center"/>
    </xf>
    <xf numFmtId="176" fontId="22" fillId="2" borderId="45" xfId="0" applyNumberFormat="1" applyFont="1" applyFill="1" applyBorder="1" applyAlignment="1">
      <alignment vertical="center"/>
    </xf>
    <xf numFmtId="176" fontId="22" fillId="2" borderId="45" xfId="0" applyNumberFormat="1" applyFont="1" applyFill="1" applyBorder="1">
      <alignment vertical="center"/>
    </xf>
    <xf numFmtId="176" fontId="22" fillId="2" borderId="46" xfId="0" applyNumberFormat="1" applyFont="1" applyFill="1" applyBorder="1">
      <alignment vertical="center"/>
    </xf>
    <xf numFmtId="176" fontId="22" fillId="0" borderId="1" xfId="0" applyNumberFormat="1" applyFont="1" applyFill="1" applyBorder="1">
      <alignment vertical="center"/>
    </xf>
    <xf numFmtId="176" fontId="22" fillId="0" borderId="6" xfId="0" applyNumberFormat="1" applyFont="1" applyFill="1" applyBorder="1">
      <alignment vertical="center"/>
    </xf>
    <xf numFmtId="176" fontId="22" fillId="3" borderId="47" xfId="0" applyNumberFormat="1" applyFont="1" applyFill="1" applyBorder="1">
      <alignment vertical="center"/>
    </xf>
    <xf numFmtId="176" fontId="22" fillId="3" borderId="48" xfId="0" applyNumberFormat="1" applyFont="1" applyFill="1" applyBorder="1">
      <alignment vertical="center"/>
    </xf>
    <xf numFmtId="176" fontId="22" fillId="3" borderId="49" xfId="0" applyNumberFormat="1" applyFont="1" applyFill="1" applyBorder="1">
      <alignment vertical="center"/>
    </xf>
    <xf numFmtId="176" fontId="22" fillId="3" borderId="50" xfId="0" applyNumberFormat="1" applyFont="1" applyFill="1" applyBorder="1">
      <alignment vertical="center"/>
    </xf>
    <xf numFmtId="176" fontId="22" fillId="3" borderId="1" xfId="0" applyNumberFormat="1" applyFont="1" applyFill="1" applyBorder="1">
      <alignment vertical="center"/>
    </xf>
    <xf numFmtId="176" fontId="22" fillId="3" borderId="3" xfId="0" applyNumberFormat="1" applyFont="1" applyFill="1" applyBorder="1">
      <alignment vertical="center"/>
    </xf>
    <xf numFmtId="176" fontId="22" fillId="3" borderId="2" xfId="0" applyNumberFormat="1" applyFont="1" applyFill="1" applyBorder="1">
      <alignment vertical="center"/>
    </xf>
    <xf numFmtId="176" fontId="22" fillId="3" borderId="51" xfId="0" applyNumberFormat="1" applyFont="1" applyFill="1" applyBorder="1">
      <alignment vertical="center"/>
    </xf>
    <xf numFmtId="176" fontId="22" fillId="3" borderId="6" xfId="0" applyNumberFormat="1" applyFont="1" applyFill="1" applyBorder="1">
      <alignment vertical="center"/>
    </xf>
    <xf numFmtId="176" fontId="22" fillId="3" borderId="8" xfId="0" applyNumberFormat="1" applyFont="1" applyFill="1" applyBorder="1">
      <alignment vertical="center"/>
    </xf>
    <xf numFmtId="176" fontId="22" fillId="3" borderId="7" xfId="0" applyNumberFormat="1" applyFont="1" applyFill="1" applyBorder="1">
      <alignment vertical="center"/>
    </xf>
    <xf numFmtId="176" fontId="22" fillId="3" borderId="0" xfId="0" applyNumberFormat="1" applyFont="1" applyFill="1" applyBorder="1">
      <alignment vertical="center"/>
    </xf>
    <xf numFmtId="176" fontId="22" fillId="3" borderId="20" xfId="0" applyNumberFormat="1" applyFont="1" applyFill="1" applyBorder="1">
      <alignment vertical="center"/>
    </xf>
    <xf numFmtId="176" fontId="22" fillId="3" borderId="22" xfId="0" applyNumberFormat="1" applyFont="1" applyFill="1" applyBorder="1">
      <alignment vertical="center"/>
    </xf>
    <xf numFmtId="176" fontId="22" fillId="3" borderId="21" xfId="0" applyNumberFormat="1" applyFont="1" applyFill="1" applyBorder="1">
      <alignment vertical="center"/>
    </xf>
    <xf numFmtId="176" fontId="22" fillId="3" borderId="52" xfId="0" applyNumberFormat="1" applyFont="1" applyFill="1" applyBorder="1">
      <alignment vertical="center"/>
    </xf>
    <xf numFmtId="176" fontId="22" fillId="3" borderId="53" xfId="0" applyNumberFormat="1" applyFont="1" applyFill="1" applyBorder="1">
      <alignment vertical="center"/>
    </xf>
    <xf numFmtId="176" fontId="22" fillId="3" borderId="54" xfId="0" applyNumberFormat="1" applyFont="1" applyFill="1" applyBorder="1">
      <alignment vertical="center"/>
    </xf>
    <xf numFmtId="176" fontId="22" fillId="0" borderId="0" xfId="0" applyNumberFormat="1" applyFont="1" applyFill="1" applyBorder="1" applyAlignment="1">
      <alignment horizontal="center" vertical="center" textRotation="255"/>
    </xf>
    <xf numFmtId="183" fontId="22" fillId="0" borderId="0" xfId="0" applyNumberFormat="1" applyFont="1" applyFill="1">
      <alignment vertical="center"/>
    </xf>
    <xf numFmtId="176" fontId="22" fillId="4" borderId="55" xfId="0" applyNumberFormat="1" applyFont="1" applyFill="1" applyBorder="1">
      <alignment vertical="center"/>
    </xf>
    <xf numFmtId="176" fontId="22" fillId="4" borderId="56" xfId="0" applyNumberFormat="1" applyFont="1" applyFill="1" applyBorder="1">
      <alignment vertical="center"/>
    </xf>
    <xf numFmtId="176" fontId="22" fillId="4" borderId="57" xfId="0" applyNumberFormat="1" applyFont="1" applyFill="1" applyBorder="1">
      <alignment vertical="center"/>
    </xf>
    <xf numFmtId="176" fontId="22" fillId="4" borderId="58" xfId="0" applyNumberFormat="1" applyFont="1" applyFill="1" applyBorder="1">
      <alignment vertical="center"/>
    </xf>
    <xf numFmtId="176" fontId="22" fillId="4" borderId="1" xfId="0" applyNumberFormat="1" applyFont="1" applyFill="1" applyBorder="1">
      <alignment vertical="center"/>
    </xf>
    <xf numFmtId="176" fontId="22" fillId="4" borderId="3" xfId="0" applyNumberFormat="1" applyFont="1" applyFill="1" applyBorder="1">
      <alignment vertical="center"/>
    </xf>
    <xf numFmtId="176" fontId="22" fillId="4" borderId="2" xfId="0" applyNumberFormat="1" applyFont="1" applyFill="1" applyBorder="1">
      <alignment vertical="center"/>
    </xf>
    <xf numFmtId="176" fontId="22" fillId="4" borderId="59" xfId="0" applyNumberFormat="1" applyFont="1" applyFill="1" applyBorder="1">
      <alignment vertical="center"/>
    </xf>
    <xf numFmtId="176" fontId="22" fillId="4" borderId="6" xfId="0" applyNumberFormat="1" applyFont="1" applyFill="1" applyBorder="1">
      <alignment vertical="center"/>
    </xf>
    <xf numFmtId="176" fontId="22" fillId="4" borderId="8" xfId="0" applyNumberFormat="1" applyFont="1" applyFill="1" applyBorder="1">
      <alignment vertical="center"/>
    </xf>
    <xf numFmtId="176" fontId="22" fillId="4" borderId="7" xfId="0" applyNumberFormat="1" applyFont="1" applyFill="1" applyBorder="1">
      <alignment vertical="center"/>
    </xf>
    <xf numFmtId="176" fontId="22" fillId="4" borderId="0" xfId="0" applyNumberFormat="1" applyFont="1" applyFill="1" applyBorder="1">
      <alignment vertical="center"/>
    </xf>
    <xf numFmtId="176" fontId="22" fillId="4" borderId="20" xfId="0" applyNumberFormat="1" applyFont="1" applyFill="1" applyBorder="1">
      <alignment vertical="center"/>
    </xf>
    <xf numFmtId="176" fontId="22" fillId="4" borderId="22" xfId="0" applyNumberFormat="1" applyFont="1" applyFill="1" applyBorder="1">
      <alignment vertical="center"/>
    </xf>
    <xf numFmtId="176" fontId="22" fillId="4" borderId="21" xfId="0" applyNumberFormat="1" applyFont="1" applyFill="1" applyBorder="1">
      <alignment vertical="center"/>
    </xf>
    <xf numFmtId="176" fontId="22" fillId="4" borderId="60" xfId="0" applyNumberFormat="1" applyFont="1" applyFill="1" applyBorder="1">
      <alignment vertical="center"/>
    </xf>
    <xf numFmtId="176" fontId="22" fillId="4" borderId="61" xfId="0" applyNumberFormat="1" applyFont="1" applyFill="1" applyBorder="1">
      <alignment vertical="center"/>
    </xf>
    <xf numFmtId="176" fontId="22" fillId="4" borderId="62" xfId="0" applyNumberFormat="1" applyFont="1" applyFill="1" applyBorder="1">
      <alignment vertical="center"/>
    </xf>
    <xf numFmtId="176" fontId="22" fillId="0" borderId="10" xfId="2" applyNumberFormat="1" applyFont="1" applyBorder="1" applyAlignment="1">
      <alignment horizontal="center" vertical="center"/>
    </xf>
    <xf numFmtId="178" fontId="22" fillId="0" borderId="14" xfId="2" applyNumberFormat="1" applyFont="1" applyBorder="1">
      <alignment vertical="center"/>
    </xf>
    <xf numFmtId="178" fontId="22" fillId="0" borderId="19" xfId="2" applyNumberFormat="1" applyFont="1" applyBorder="1">
      <alignment vertical="center"/>
    </xf>
    <xf numFmtId="178" fontId="22" fillId="0" borderId="22" xfId="2" applyNumberFormat="1" applyFont="1" applyBorder="1">
      <alignment vertical="center"/>
    </xf>
    <xf numFmtId="178" fontId="22" fillId="0" borderId="23" xfId="2" applyNumberFormat="1" applyFont="1" applyBorder="1">
      <alignment vertical="center"/>
    </xf>
    <xf numFmtId="178" fontId="22" fillId="0" borderId="21" xfId="2" applyNumberFormat="1" applyFont="1" applyBorder="1">
      <alignment vertical="center"/>
    </xf>
    <xf numFmtId="176" fontId="23" fillId="0" borderId="0" xfId="2" applyNumberFormat="1" applyFont="1">
      <alignment vertical="center"/>
    </xf>
    <xf numFmtId="0" fontId="26" fillId="0" borderId="10" xfId="0" applyFont="1" applyBorder="1" applyAlignment="1">
      <alignment horizontal="center" vertical="center"/>
    </xf>
    <xf numFmtId="0" fontId="26" fillId="0" borderId="14" xfId="0" applyFont="1" applyBorder="1" applyAlignment="1">
      <alignment horizontal="center" vertical="center"/>
    </xf>
    <xf numFmtId="0" fontId="26" fillId="0" borderId="5" xfId="0" applyFont="1" applyBorder="1" applyAlignment="1">
      <alignment horizontal="center" vertical="center"/>
    </xf>
    <xf numFmtId="0" fontId="27" fillId="0" borderId="20" xfId="9" applyNumberFormat="1" applyFont="1" applyFill="1" applyBorder="1" applyAlignment="1">
      <alignment horizontal="center" vertical="center"/>
    </xf>
    <xf numFmtId="0" fontId="27" fillId="0" borderId="21" xfId="9" applyNumberFormat="1" applyFont="1" applyFill="1" applyBorder="1" applyAlignment="1">
      <alignment vertical="center"/>
    </xf>
    <xf numFmtId="0" fontId="31" fillId="0" borderId="0" xfId="0" applyFont="1">
      <alignment vertical="center"/>
    </xf>
    <xf numFmtId="0" fontId="31" fillId="0" borderId="0" xfId="0" applyFont="1" applyAlignment="1">
      <alignment horizontal="center" vertical="center"/>
    </xf>
    <xf numFmtId="0" fontId="31" fillId="0" borderId="0" xfId="0" applyFont="1" applyAlignment="1">
      <alignment horizontal="right" vertical="center"/>
    </xf>
    <xf numFmtId="0" fontId="31" fillId="0" borderId="20" xfId="0" applyFont="1" applyBorder="1">
      <alignment vertical="center"/>
    </xf>
    <xf numFmtId="0" fontId="31" fillId="0" borderId="22" xfId="0" applyFont="1" applyBorder="1">
      <alignment vertical="center"/>
    </xf>
    <xf numFmtId="185" fontId="31" fillId="0" borderId="11" xfId="0" applyNumberFormat="1" applyFont="1" applyBorder="1">
      <alignment vertical="center"/>
    </xf>
    <xf numFmtId="0" fontId="31" fillId="0" borderId="0" xfId="0" applyFont="1" applyBorder="1">
      <alignment vertical="center"/>
    </xf>
    <xf numFmtId="0" fontId="31" fillId="0" borderId="12" xfId="0" applyFont="1" applyBorder="1">
      <alignment vertical="center"/>
    </xf>
    <xf numFmtId="185" fontId="31" fillId="0" borderId="15" xfId="0" applyNumberFormat="1" applyFont="1" applyBorder="1">
      <alignment vertical="center"/>
    </xf>
    <xf numFmtId="0" fontId="31" fillId="0" borderId="17" xfId="0" applyFont="1" applyBorder="1">
      <alignment vertical="center"/>
    </xf>
    <xf numFmtId="0" fontId="31" fillId="0" borderId="16" xfId="0" applyFont="1" applyBorder="1">
      <alignment vertical="center"/>
    </xf>
    <xf numFmtId="185" fontId="31" fillId="0" borderId="6" xfId="0" applyNumberFormat="1" applyFont="1" applyBorder="1">
      <alignment vertical="center"/>
    </xf>
    <xf numFmtId="0" fontId="31" fillId="0" borderId="8" xfId="0" applyFont="1" applyBorder="1">
      <alignment vertical="center"/>
    </xf>
    <xf numFmtId="0" fontId="31" fillId="0" borderId="7" xfId="0" applyFont="1" applyBorder="1">
      <alignment vertical="center"/>
    </xf>
    <xf numFmtId="0" fontId="31" fillId="0" borderId="21" xfId="0" applyFont="1" applyBorder="1">
      <alignment vertical="center"/>
    </xf>
    <xf numFmtId="0" fontId="31" fillId="0" borderId="0" xfId="0" applyNumberFormat="1" applyFont="1" applyAlignment="1">
      <alignment horizontal="right" vertical="center"/>
    </xf>
    <xf numFmtId="0" fontId="31" fillId="0" borderId="0" xfId="0" applyFont="1" applyAlignment="1">
      <alignment horizontal="left" vertical="center"/>
    </xf>
    <xf numFmtId="183" fontId="31" fillId="0" borderId="0" xfId="0" applyNumberFormat="1" applyFont="1">
      <alignment vertical="center"/>
    </xf>
    <xf numFmtId="176" fontId="30" fillId="0" borderId="0" xfId="0" applyNumberFormat="1" applyFont="1">
      <alignment vertical="center"/>
    </xf>
    <xf numFmtId="176" fontId="30" fillId="4" borderId="29" xfId="11" applyNumberFormat="1" applyFont="1" applyFill="1" applyBorder="1" applyAlignment="1">
      <alignment vertical="center"/>
    </xf>
    <xf numFmtId="176" fontId="30" fillId="4" borderId="10" xfId="11" applyNumberFormat="1" applyFont="1" applyFill="1" applyBorder="1" applyAlignment="1">
      <alignment vertical="center" shrinkToFit="1"/>
    </xf>
    <xf numFmtId="0" fontId="26" fillId="0" borderId="0" xfId="0" applyFont="1" applyBorder="1" applyAlignment="1">
      <alignment vertical="center"/>
    </xf>
    <xf numFmtId="180" fontId="26" fillId="0" borderId="14" xfId="0" applyNumberFormat="1" applyFont="1" applyFill="1" applyBorder="1">
      <alignment vertical="center"/>
    </xf>
    <xf numFmtId="0" fontId="26" fillId="0" borderId="30" xfId="0" applyFont="1" applyFill="1" applyBorder="1">
      <alignment vertical="center"/>
    </xf>
    <xf numFmtId="179" fontId="26" fillId="0" borderId="30" xfId="0" applyNumberFormat="1" applyFont="1" applyFill="1" applyBorder="1">
      <alignment vertical="center"/>
    </xf>
    <xf numFmtId="0" fontId="26" fillId="0" borderId="31" xfId="0" applyFont="1" applyFill="1" applyBorder="1">
      <alignment vertical="center"/>
    </xf>
    <xf numFmtId="179" fontId="26" fillId="0" borderId="31" xfId="0" applyNumberFormat="1" applyFont="1" applyFill="1" applyBorder="1">
      <alignment vertical="center"/>
    </xf>
    <xf numFmtId="180" fontId="26" fillId="0" borderId="19" xfId="0" applyNumberFormat="1" applyFont="1" applyFill="1" applyBorder="1">
      <alignment vertical="center"/>
    </xf>
    <xf numFmtId="0" fontId="26" fillId="0" borderId="32" xfId="0" applyFont="1" applyFill="1" applyBorder="1">
      <alignment vertical="center"/>
    </xf>
    <xf numFmtId="179" fontId="26" fillId="0" borderId="32" xfId="0" applyNumberFormat="1" applyFont="1" applyFill="1" applyBorder="1">
      <alignment vertical="center"/>
    </xf>
    <xf numFmtId="0" fontId="26" fillId="0" borderId="33" xfId="0" applyFont="1" applyFill="1" applyBorder="1">
      <alignment vertical="center"/>
    </xf>
    <xf numFmtId="179" fontId="26" fillId="0" borderId="33" xfId="0" applyNumberFormat="1" applyFont="1" applyFill="1" applyBorder="1">
      <alignment vertical="center"/>
    </xf>
    <xf numFmtId="180" fontId="26" fillId="0" borderId="24" xfId="0" applyNumberFormat="1" applyFont="1" applyFill="1" applyBorder="1">
      <alignment vertical="center"/>
    </xf>
    <xf numFmtId="0" fontId="26" fillId="0" borderId="24" xfId="0" applyFont="1" applyFill="1" applyBorder="1">
      <alignment vertical="center"/>
    </xf>
    <xf numFmtId="179" fontId="26" fillId="0" borderId="24" xfId="0" applyNumberFormat="1" applyFont="1" applyFill="1" applyBorder="1">
      <alignment vertical="center"/>
    </xf>
    <xf numFmtId="0" fontId="31" fillId="0" borderId="0" xfId="0" applyFont="1" applyFill="1" applyBorder="1">
      <alignment vertical="center"/>
    </xf>
    <xf numFmtId="0" fontId="23" fillId="0" borderId="0" xfId="0" applyFont="1" applyFill="1" applyBorder="1">
      <alignment vertical="center"/>
    </xf>
    <xf numFmtId="0" fontId="23" fillId="0" borderId="0" xfId="0" applyFont="1">
      <alignment vertical="center"/>
    </xf>
    <xf numFmtId="0" fontId="23" fillId="0" borderId="0" xfId="0" applyFont="1" applyFill="1">
      <alignment vertical="center"/>
    </xf>
    <xf numFmtId="176" fontId="13" fillId="3" borderId="22" xfId="8" applyNumberFormat="1" applyFont="1" applyFill="1" applyBorder="1" applyAlignment="1">
      <alignment horizontal="center" vertical="center"/>
    </xf>
    <xf numFmtId="176" fontId="13" fillId="3" borderId="22" xfId="8" applyNumberFormat="1" applyFont="1" applyFill="1" applyBorder="1" applyAlignment="1">
      <alignment horizontal="left" vertical="center"/>
    </xf>
    <xf numFmtId="176" fontId="13" fillId="3" borderId="21" xfId="8" applyNumberFormat="1" applyFont="1" applyFill="1" applyBorder="1" applyAlignment="1">
      <alignment horizontal="center" vertical="center"/>
    </xf>
    <xf numFmtId="176" fontId="13" fillId="2" borderId="20" xfId="8" applyNumberFormat="1" applyFont="1" applyFill="1" applyBorder="1" applyAlignment="1">
      <alignment horizontal="centerContinuous" vertical="center"/>
    </xf>
    <xf numFmtId="176" fontId="13" fillId="2" borderId="22" xfId="8" applyNumberFormat="1" applyFont="1" applyFill="1" applyBorder="1" applyAlignment="1">
      <alignment horizontal="centerContinuous" vertical="center"/>
    </xf>
    <xf numFmtId="176" fontId="13" fillId="2" borderId="22" xfId="8" applyNumberFormat="1" applyFont="1" applyFill="1" applyBorder="1" applyAlignment="1">
      <alignment horizontal="center" vertical="center"/>
    </xf>
    <xf numFmtId="176" fontId="13" fillId="2" borderId="22" xfId="8" applyNumberFormat="1" applyFont="1" applyFill="1" applyBorder="1" applyAlignment="1">
      <alignment horizontal="left" vertical="center"/>
    </xf>
    <xf numFmtId="176" fontId="13" fillId="2" borderId="21" xfId="8" applyNumberFormat="1" applyFont="1" applyFill="1" applyBorder="1" applyAlignment="1">
      <alignment horizontal="center" vertical="center"/>
    </xf>
    <xf numFmtId="176" fontId="13" fillId="4" borderId="22" xfId="8" applyNumberFormat="1" applyFont="1" applyFill="1" applyBorder="1" applyAlignment="1">
      <alignment horizontal="left" vertical="center"/>
    </xf>
    <xf numFmtId="176" fontId="13" fillId="4" borderId="22" xfId="8" applyNumberFormat="1" applyFont="1" applyFill="1" applyBorder="1" applyAlignment="1">
      <alignment horizontal="center" vertical="center"/>
    </xf>
    <xf numFmtId="176" fontId="13" fillId="4" borderId="21" xfId="8" applyNumberFormat="1" applyFont="1" applyFill="1" applyBorder="1" applyAlignment="1">
      <alignment horizontal="center" vertical="center"/>
    </xf>
    <xf numFmtId="176" fontId="13" fillId="0" borderId="22" xfId="8" applyNumberFormat="1" applyFont="1" applyFill="1" applyBorder="1" applyAlignment="1">
      <alignment horizontal="center" vertical="center"/>
    </xf>
    <xf numFmtId="186" fontId="22" fillId="0" borderId="0" xfId="0" applyNumberFormat="1" applyFont="1" applyFill="1">
      <alignment vertical="center"/>
    </xf>
    <xf numFmtId="0" fontId="32" fillId="0" borderId="3" xfId="0" applyFont="1" applyBorder="1">
      <alignment vertical="center"/>
    </xf>
    <xf numFmtId="178" fontId="32" fillId="0" borderId="3" xfId="0" applyNumberFormat="1" applyFont="1" applyBorder="1">
      <alignment vertical="center"/>
    </xf>
    <xf numFmtId="0" fontId="26" fillId="0" borderId="0" xfId="0" applyFont="1" applyBorder="1">
      <alignment vertical="center"/>
    </xf>
    <xf numFmtId="0" fontId="33" fillId="0" borderId="0" xfId="0" applyFont="1">
      <alignment vertical="center"/>
    </xf>
    <xf numFmtId="0" fontId="31" fillId="0" borderId="0" xfId="0" applyFont="1" applyBorder="1" applyAlignment="1">
      <alignment vertical="center"/>
    </xf>
    <xf numFmtId="14" fontId="23" fillId="0" borderId="0" xfId="0" applyNumberFormat="1" applyFont="1" applyFill="1">
      <alignment vertical="center"/>
    </xf>
    <xf numFmtId="176" fontId="30" fillId="2" borderId="34" xfId="11" applyNumberFormat="1" applyFont="1" applyFill="1" applyBorder="1" applyAlignment="1">
      <alignment vertical="center"/>
    </xf>
    <xf numFmtId="176" fontId="30" fillId="2" borderId="35" xfId="11" applyNumberFormat="1" applyFont="1" applyFill="1" applyBorder="1" applyAlignment="1">
      <alignment vertical="center" shrinkToFit="1"/>
    </xf>
    <xf numFmtId="176" fontId="30" fillId="3" borderId="36" xfId="11" applyNumberFormat="1" applyFont="1" applyFill="1" applyBorder="1" applyAlignment="1">
      <alignment vertical="center"/>
    </xf>
    <xf numFmtId="176" fontId="30" fillId="3" borderId="37" xfId="11" applyNumberFormat="1" applyFont="1" applyFill="1" applyBorder="1" applyAlignment="1">
      <alignment vertical="center" shrinkToFit="1"/>
    </xf>
    <xf numFmtId="178" fontId="26" fillId="0" borderId="14" xfId="2" applyNumberFormat="1" applyFont="1" applyFill="1" applyBorder="1">
      <alignment vertical="center"/>
    </xf>
    <xf numFmtId="178" fontId="26" fillId="0" borderId="19" xfId="2" applyNumberFormat="1" applyFont="1" applyFill="1" applyBorder="1">
      <alignment vertical="center"/>
    </xf>
    <xf numFmtId="178" fontId="26" fillId="0" borderId="10" xfId="2" applyNumberFormat="1" applyFont="1" applyFill="1" applyBorder="1">
      <alignment vertical="center"/>
    </xf>
    <xf numFmtId="0" fontId="23" fillId="0" borderId="0" xfId="0" applyFont="1" applyAlignment="1">
      <alignment horizontal="right" vertical="center"/>
    </xf>
    <xf numFmtId="0" fontId="34" fillId="0" borderId="0" xfId="0" applyFont="1">
      <alignment vertical="center"/>
    </xf>
    <xf numFmtId="0" fontId="23" fillId="0" borderId="0" xfId="2" applyFont="1" applyAlignment="1">
      <alignment vertical="top"/>
    </xf>
    <xf numFmtId="0" fontId="23" fillId="0" borderId="0" xfId="2" applyFont="1" applyAlignment="1">
      <alignment vertical="top" wrapText="1"/>
    </xf>
    <xf numFmtId="0" fontId="23" fillId="0" borderId="0" xfId="2" applyFont="1" applyBorder="1" applyAlignment="1">
      <alignment vertical="top"/>
    </xf>
    <xf numFmtId="178" fontId="22" fillId="0" borderId="5" xfId="2" applyNumberFormat="1" applyFont="1" applyBorder="1">
      <alignment vertical="center"/>
    </xf>
    <xf numFmtId="178" fontId="22" fillId="0" borderId="20" xfId="2" applyNumberFormat="1" applyFont="1" applyBorder="1">
      <alignment vertical="center"/>
    </xf>
    <xf numFmtId="178" fontId="22" fillId="0" borderId="24" xfId="2" applyNumberFormat="1" applyFont="1" applyBorder="1">
      <alignment vertical="center"/>
    </xf>
    <xf numFmtId="177" fontId="22" fillId="0" borderId="20" xfId="2" applyNumberFormat="1" applyFont="1" applyFill="1" applyBorder="1" applyAlignment="1">
      <alignment horizontal="center" vertical="center"/>
    </xf>
    <xf numFmtId="176" fontId="22" fillId="0" borderId="21" xfId="2" applyNumberFormat="1" applyFont="1" applyFill="1" applyBorder="1">
      <alignment vertical="center"/>
    </xf>
    <xf numFmtId="178" fontId="22" fillId="0" borderId="20" xfId="2" applyNumberFormat="1" applyFont="1" applyFill="1" applyBorder="1">
      <alignment vertical="center"/>
    </xf>
    <xf numFmtId="178" fontId="22" fillId="0" borderId="22" xfId="2" applyNumberFormat="1" applyFont="1" applyFill="1" applyBorder="1">
      <alignment vertical="center"/>
    </xf>
    <xf numFmtId="178" fontId="22" fillId="0" borderId="23" xfId="2" applyNumberFormat="1" applyFont="1" applyFill="1" applyBorder="1">
      <alignment vertical="center"/>
    </xf>
    <xf numFmtId="178" fontId="22" fillId="0" borderId="24" xfId="2" applyNumberFormat="1" applyFont="1" applyFill="1" applyBorder="1">
      <alignment vertical="center"/>
    </xf>
    <xf numFmtId="176" fontId="35" fillId="0" borderId="0" xfId="2" applyNumberFormat="1" applyFont="1" applyFill="1">
      <alignment vertical="center"/>
    </xf>
    <xf numFmtId="176" fontId="22" fillId="0" borderId="0" xfId="2" applyNumberFormat="1" applyFont="1" applyFill="1">
      <alignment vertical="center"/>
    </xf>
    <xf numFmtId="176" fontId="22" fillId="0" borderId="20" xfId="2" applyNumberFormat="1" applyFont="1" applyFill="1" applyBorder="1">
      <alignment vertical="center"/>
    </xf>
    <xf numFmtId="176" fontId="22" fillId="0" borderId="22" xfId="2" applyNumberFormat="1" applyFont="1" applyFill="1" applyBorder="1">
      <alignment vertical="center"/>
    </xf>
    <xf numFmtId="176" fontId="22" fillId="0" borderId="23" xfId="2" applyNumberFormat="1" applyFont="1" applyFill="1" applyBorder="1">
      <alignment vertical="center"/>
    </xf>
    <xf numFmtId="176" fontId="22" fillId="0" borderId="24" xfId="2" applyNumberFormat="1" applyFont="1" applyFill="1" applyBorder="1">
      <alignment vertical="center"/>
    </xf>
    <xf numFmtId="178" fontId="22" fillId="0" borderId="5" xfId="0" applyNumberFormat="1" applyFont="1" applyFill="1" applyBorder="1">
      <alignment vertical="center"/>
    </xf>
    <xf numFmtId="178" fontId="22" fillId="0" borderId="14" xfId="0" applyNumberFormat="1" applyFont="1" applyFill="1" applyBorder="1">
      <alignment vertical="center"/>
    </xf>
    <xf numFmtId="178" fontId="22" fillId="0" borderId="19" xfId="0" applyNumberFormat="1" applyFont="1" applyFill="1" applyBorder="1">
      <alignment vertical="center"/>
    </xf>
    <xf numFmtId="178" fontId="22" fillId="0" borderId="10" xfId="0" applyNumberFormat="1" applyFont="1" applyFill="1" applyBorder="1">
      <alignment vertical="center"/>
    </xf>
    <xf numFmtId="0" fontId="36" fillId="0" borderId="0" xfId="2" applyFont="1" applyAlignment="1">
      <alignment vertical="top"/>
    </xf>
    <xf numFmtId="0" fontId="26" fillId="0" borderId="0" xfId="0" applyFont="1" applyFill="1" applyAlignment="1">
      <alignment vertical="center"/>
    </xf>
    <xf numFmtId="0" fontId="37" fillId="0" borderId="0" xfId="0" applyFont="1" applyFill="1" applyAlignment="1">
      <alignment horizontal="right" vertical="center"/>
    </xf>
    <xf numFmtId="0" fontId="37" fillId="0" borderId="0" xfId="0" applyFont="1" applyFill="1" applyAlignment="1">
      <alignment vertical="center"/>
    </xf>
    <xf numFmtId="0" fontId="37" fillId="0" borderId="0" xfId="0" applyFont="1" applyFill="1">
      <alignment vertical="center"/>
    </xf>
    <xf numFmtId="0" fontId="38" fillId="0" borderId="0" xfId="0" applyFont="1" applyFill="1" applyAlignment="1">
      <alignment horizontal="right" vertical="center"/>
    </xf>
    <xf numFmtId="0" fontId="38" fillId="0" borderId="0" xfId="0" applyFont="1" applyFill="1" applyAlignment="1">
      <alignment vertical="center"/>
    </xf>
    <xf numFmtId="0" fontId="38" fillId="0" borderId="0" xfId="0" applyFont="1" applyFill="1">
      <alignment vertical="center"/>
    </xf>
    <xf numFmtId="176" fontId="39" fillId="0" borderId="0" xfId="0" applyNumberFormat="1" applyFont="1">
      <alignment vertical="center"/>
    </xf>
    <xf numFmtId="176" fontId="40" fillId="0" borderId="1" xfId="0" applyNumberFormat="1" applyFont="1" applyBorder="1">
      <alignment vertical="center"/>
    </xf>
    <xf numFmtId="176" fontId="40" fillId="0" borderId="2" xfId="0" applyNumberFormat="1" applyFont="1" applyBorder="1">
      <alignment vertical="center"/>
    </xf>
    <xf numFmtId="177" fontId="40" fillId="0" borderId="1" xfId="0" applyNumberFormat="1" applyFont="1" applyBorder="1" applyAlignment="1">
      <alignment horizontal="center" vertical="center" wrapText="1"/>
    </xf>
    <xf numFmtId="177" fontId="40" fillId="0" borderId="3" xfId="0" applyNumberFormat="1" applyFont="1" applyBorder="1" applyAlignment="1">
      <alignment horizontal="center" vertical="center" wrapText="1"/>
    </xf>
    <xf numFmtId="177" fontId="40" fillId="0" borderId="5" xfId="0" applyNumberFormat="1" applyFont="1" applyBorder="1" applyAlignment="1">
      <alignment horizontal="center" vertical="center" wrapText="1"/>
    </xf>
    <xf numFmtId="177" fontId="40" fillId="0" borderId="2" xfId="0" applyNumberFormat="1" applyFont="1" applyBorder="1" applyAlignment="1">
      <alignment horizontal="center" vertical="center" wrapText="1"/>
    </xf>
    <xf numFmtId="176" fontId="40" fillId="0" borderId="6" xfId="0" applyNumberFormat="1" applyFont="1" applyBorder="1">
      <alignment vertical="center"/>
    </xf>
    <xf numFmtId="176" fontId="40" fillId="0" borderId="7" xfId="0" applyNumberFormat="1" applyFont="1" applyBorder="1">
      <alignment vertical="center"/>
    </xf>
    <xf numFmtId="176" fontId="40" fillId="0" borderId="6" xfId="0" applyNumberFormat="1" applyFont="1" applyBorder="1" applyAlignment="1">
      <alignment horizontal="center" vertical="center" wrapText="1"/>
    </xf>
    <xf numFmtId="176" fontId="40" fillId="0" borderId="8" xfId="0" applyNumberFormat="1" applyFont="1" applyBorder="1" applyAlignment="1">
      <alignment horizontal="center" vertical="center" wrapText="1"/>
    </xf>
    <xf numFmtId="176" fontId="40" fillId="0" borderId="10" xfId="0" applyNumberFormat="1" applyFont="1" applyBorder="1" applyAlignment="1">
      <alignment horizontal="center" vertical="center" wrapText="1"/>
    </xf>
    <xf numFmtId="176" fontId="40" fillId="0" borderId="7" xfId="0" applyNumberFormat="1" applyFont="1" applyBorder="1" applyAlignment="1">
      <alignment horizontal="center" vertical="center" wrapText="1"/>
    </xf>
    <xf numFmtId="177" fontId="40" fillId="0" borderId="1" xfId="0" applyNumberFormat="1" applyFont="1" applyBorder="1" applyAlignment="1">
      <alignment horizontal="center" vertical="center"/>
    </xf>
    <xf numFmtId="176" fontId="40" fillId="0" borderId="3" xfId="0" applyNumberFormat="1" applyFont="1" applyBorder="1">
      <alignment vertical="center"/>
    </xf>
    <xf numFmtId="176" fontId="40" fillId="0" borderId="5" xfId="0" applyNumberFormat="1" applyFont="1" applyBorder="1">
      <alignment vertical="center"/>
    </xf>
    <xf numFmtId="177" fontId="40" fillId="0" borderId="11" xfId="0" applyNumberFormat="1" applyFont="1" applyBorder="1" applyAlignment="1">
      <alignment horizontal="center" vertical="center"/>
    </xf>
    <xf numFmtId="176" fontId="40" fillId="0" borderId="12" xfId="0" applyNumberFormat="1" applyFont="1" applyBorder="1">
      <alignment vertical="center"/>
    </xf>
    <xf numFmtId="176" fontId="40" fillId="0" borderId="0" xfId="0" applyNumberFormat="1" applyFont="1" applyBorder="1">
      <alignment vertical="center"/>
    </xf>
    <xf numFmtId="176" fontId="40" fillId="0" borderId="14" xfId="0" applyNumberFormat="1" applyFont="1" applyBorder="1">
      <alignment vertical="center"/>
    </xf>
    <xf numFmtId="177" fontId="40" fillId="0" borderId="15" xfId="0" applyNumberFormat="1" applyFont="1" applyBorder="1" applyAlignment="1">
      <alignment horizontal="center" vertical="center"/>
    </xf>
    <xf numFmtId="176" fontId="40" fillId="0" borderId="16" xfId="0" applyNumberFormat="1" applyFont="1" applyBorder="1">
      <alignment vertical="center"/>
    </xf>
    <xf numFmtId="176" fontId="40" fillId="0" borderId="17" xfId="0" applyNumberFormat="1" applyFont="1" applyBorder="1">
      <alignment vertical="center"/>
    </xf>
    <xf numFmtId="176" fontId="40" fillId="0" borderId="19" xfId="0" applyNumberFormat="1" applyFont="1" applyBorder="1">
      <alignment vertical="center"/>
    </xf>
    <xf numFmtId="177" fontId="40" fillId="0" borderId="38" xfId="0" applyNumberFormat="1" applyFont="1" applyBorder="1" applyAlignment="1">
      <alignment horizontal="center" vertical="center"/>
    </xf>
    <xf numFmtId="177" fontId="40" fillId="0" borderId="20" xfId="0" applyNumberFormat="1" applyFont="1" applyBorder="1" applyAlignment="1">
      <alignment horizontal="center" vertical="center"/>
    </xf>
    <xf numFmtId="176" fontId="40" fillId="0" borderId="21" xfId="0" applyNumberFormat="1" applyFont="1" applyBorder="1">
      <alignment vertical="center"/>
    </xf>
    <xf numFmtId="176" fontId="40" fillId="0" borderId="22" xfId="0" applyNumberFormat="1" applyFont="1" applyBorder="1">
      <alignment vertical="center"/>
    </xf>
    <xf numFmtId="176" fontId="40" fillId="0" borderId="24" xfId="0" applyNumberFormat="1" applyFont="1" applyBorder="1">
      <alignment vertical="center"/>
    </xf>
    <xf numFmtId="176" fontId="40" fillId="0" borderId="0" xfId="0" applyNumberFormat="1" applyFont="1">
      <alignment vertical="center"/>
    </xf>
    <xf numFmtId="0" fontId="40" fillId="0" borderId="12" xfId="0" applyFont="1" applyBorder="1" applyAlignment="1">
      <alignment vertical="center" shrinkToFit="1"/>
    </xf>
    <xf numFmtId="177" fontId="40" fillId="0" borderId="6" xfId="0" applyNumberFormat="1" applyFont="1" applyBorder="1" applyAlignment="1">
      <alignment horizontal="center" vertical="center"/>
    </xf>
    <xf numFmtId="176" fontId="40" fillId="0" borderId="8" xfId="0" applyNumberFormat="1" applyFont="1" applyBorder="1">
      <alignment vertical="center"/>
    </xf>
    <xf numFmtId="176" fontId="40" fillId="0" borderId="10" xfId="0" applyNumberFormat="1" applyFont="1" applyBorder="1">
      <alignment vertical="center"/>
    </xf>
    <xf numFmtId="178" fontId="22" fillId="0" borderId="0" xfId="0" applyNumberFormat="1" applyFont="1" applyFill="1">
      <alignment vertical="center"/>
    </xf>
    <xf numFmtId="178" fontId="26" fillId="5" borderId="14" xfId="2" applyNumberFormat="1" applyFont="1" applyFill="1" applyBorder="1">
      <alignment vertical="center"/>
    </xf>
    <xf numFmtId="178" fontId="26" fillId="6" borderId="19" xfId="0" applyNumberFormat="1" applyFont="1" applyFill="1" applyBorder="1">
      <alignment vertical="center"/>
    </xf>
    <xf numFmtId="176" fontId="26" fillId="6" borderId="19" xfId="0" applyNumberFormat="1" applyFont="1" applyFill="1" applyBorder="1">
      <alignment vertical="center"/>
    </xf>
    <xf numFmtId="178" fontId="26" fillId="6" borderId="14" xfId="0" applyNumberFormat="1" applyFont="1" applyFill="1" applyBorder="1">
      <alignment vertical="center"/>
    </xf>
    <xf numFmtId="176" fontId="26" fillId="6" borderId="14" xfId="0" applyNumberFormat="1" applyFont="1" applyFill="1" applyBorder="1">
      <alignment vertical="center"/>
    </xf>
    <xf numFmtId="178" fontId="22" fillId="6" borderId="19" xfId="0" applyNumberFormat="1" applyFont="1" applyFill="1" applyBorder="1">
      <alignment vertical="center"/>
    </xf>
    <xf numFmtId="178" fontId="22" fillId="6" borderId="14" xfId="0" applyNumberFormat="1" applyFont="1" applyFill="1" applyBorder="1">
      <alignment vertical="center"/>
    </xf>
    <xf numFmtId="0" fontId="31" fillId="0" borderId="24" xfId="0" applyFont="1" applyBorder="1">
      <alignment vertical="center"/>
    </xf>
    <xf numFmtId="0" fontId="31" fillId="0" borderId="24" xfId="0" applyFont="1" applyBorder="1" applyAlignment="1">
      <alignment horizontal="center" vertical="center"/>
    </xf>
    <xf numFmtId="183" fontId="31" fillId="0" borderId="24" xfId="0" applyNumberFormat="1" applyFont="1" applyBorder="1" applyAlignment="1">
      <alignment vertical="center"/>
    </xf>
    <xf numFmtId="0" fontId="20" fillId="0" borderId="24" xfId="0" applyFont="1" applyBorder="1" applyAlignment="1">
      <alignment horizontal="center" vertical="center"/>
    </xf>
    <xf numFmtId="178" fontId="26" fillId="5" borderId="19" xfId="2" applyNumberFormat="1" applyFont="1" applyFill="1" applyBorder="1">
      <alignment vertical="center"/>
    </xf>
    <xf numFmtId="0" fontId="8" fillId="0" borderId="0" xfId="6" applyFont="1" applyFill="1" applyBorder="1" applyAlignment="1">
      <alignment horizontal="right" vertical="top"/>
    </xf>
    <xf numFmtId="0" fontId="8" fillId="0" borderId="0" xfId="6" applyFont="1" applyFill="1" applyAlignment="1">
      <alignment vertical="top"/>
    </xf>
    <xf numFmtId="0" fontId="52" fillId="0" borderId="0" xfId="6" applyFont="1" applyFill="1" applyBorder="1">
      <alignment vertical="center"/>
    </xf>
    <xf numFmtId="0" fontId="52" fillId="0" borderId="0" xfId="6" applyFont="1" applyFill="1">
      <alignment vertical="center"/>
    </xf>
    <xf numFmtId="0" fontId="52" fillId="0" borderId="0" xfId="6" applyFont="1" applyFill="1" applyAlignment="1">
      <alignment horizontal="right" vertical="center"/>
    </xf>
    <xf numFmtId="0" fontId="8" fillId="0" borderId="0" xfId="6" applyFont="1" applyFill="1">
      <alignment vertical="center"/>
    </xf>
    <xf numFmtId="0" fontId="52" fillId="0" borderId="2" xfId="6" applyFont="1" applyFill="1" applyBorder="1" applyAlignment="1">
      <alignment vertical="top"/>
    </xf>
    <xf numFmtId="0" fontId="52" fillId="0" borderId="3" xfId="6" applyFont="1" applyFill="1" applyBorder="1" applyAlignment="1">
      <alignment horizontal="center" vertical="top" wrapText="1"/>
    </xf>
    <xf numFmtId="0" fontId="8" fillId="0" borderId="0" xfId="6" applyFont="1" applyFill="1" applyAlignment="1">
      <alignment vertical="center"/>
    </xf>
    <xf numFmtId="0" fontId="52" fillId="0" borderId="12" xfId="6" applyFont="1" applyFill="1" applyBorder="1" applyAlignment="1">
      <alignment vertical="top"/>
    </xf>
    <xf numFmtId="0" fontId="52" fillId="0" borderId="11" xfId="6" applyFont="1" applyFill="1" applyBorder="1" applyAlignment="1">
      <alignment horizontal="center" vertical="top" wrapText="1"/>
    </xf>
    <xf numFmtId="0" fontId="52" fillId="0" borderId="0" xfId="6" applyFont="1" applyFill="1" applyBorder="1" applyAlignment="1">
      <alignment horizontal="center" vertical="top" wrapText="1"/>
    </xf>
    <xf numFmtId="0" fontId="52" fillId="0" borderId="2" xfId="6" applyFont="1" applyFill="1" applyBorder="1" applyAlignment="1">
      <alignment horizontal="center" vertical="top" wrapText="1"/>
    </xf>
    <xf numFmtId="0" fontId="8" fillId="0" borderId="3" xfId="6" applyFont="1" applyFill="1" applyBorder="1" applyAlignment="1">
      <alignment vertical="top" wrapText="1"/>
    </xf>
    <xf numFmtId="0" fontId="8" fillId="0" borderId="2" xfId="6" applyFont="1" applyFill="1" applyBorder="1" applyAlignment="1">
      <alignment vertical="top" wrapText="1"/>
    </xf>
    <xf numFmtId="0" fontId="52" fillId="0" borderId="7" xfId="6" applyFont="1" applyFill="1" applyBorder="1" applyAlignment="1">
      <alignment vertical="top"/>
    </xf>
    <xf numFmtId="0" fontId="52" fillId="0" borderId="6" xfId="6" applyFont="1" applyFill="1" applyBorder="1" applyAlignment="1">
      <alignment horizontal="center" vertical="top" wrapText="1"/>
    </xf>
    <xf numFmtId="0" fontId="52" fillId="0" borderId="24" xfId="6" applyFont="1" applyFill="1" applyBorder="1" applyAlignment="1">
      <alignment horizontal="center" vertical="top" wrapText="1"/>
    </xf>
    <xf numFmtId="0" fontId="52" fillId="0" borderId="20" xfId="6" applyFont="1" applyFill="1" applyBorder="1" applyAlignment="1">
      <alignment horizontal="center" vertical="top" wrapText="1"/>
    </xf>
    <xf numFmtId="0" fontId="53" fillId="0" borderId="2" xfId="6" applyFont="1" applyFill="1" applyBorder="1">
      <alignment vertical="center"/>
    </xf>
    <xf numFmtId="188" fontId="52" fillId="0" borderId="1" xfId="6" applyNumberFormat="1" applyFont="1" applyFill="1" applyBorder="1" applyAlignment="1">
      <alignment horizontal="right" vertical="center"/>
    </xf>
    <xf numFmtId="188" fontId="52" fillId="0" borderId="3" xfId="6" applyNumberFormat="1" applyFont="1" applyFill="1" applyBorder="1" applyAlignment="1">
      <alignment horizontal="right" vertical="center"/>
    </xf>
    <xf numFmtId="188" fontId="52" fillId="0" borderId="0" xfId="6" applyNumberFormat="1" applyFont="1" applyFill="1" applyBorder="1" applyAlignment="1">
      <alignment horizontal="right" vertical="center"/>
    </xf>
    <xf numFmtId="0" fontId="52" fillId="0" borderId="12" xfId="6" applyFont="1" applyFill="1" applyBorder="1">
      <alignment vertical="center"/>
    </xf>
    <xf numFmtId="188" fontId="52" fillId="0" borderId="11" xfId="6" applyNumberFormat="1" applyFont="1" applyFill="1" applyBorder="1" applyAlignment="1">
      <alignment horizontal="right" vertical="center"/>
    </xf>
    <xf numFmtId="188" fontId="52" fillId="0" borderId="87" xfId="6" applyNumberFormat="1" applyFont="1" applyFill="1" applyBorder="1" applyAlignment="1">
      <alignment horizontal="right" vertical="center"/>
    </xf>
    <xf numFmtId="188" fontId="52" fillId="0" borderId="88" xfId="6" applyNumberFormat="1" applyFont="1" applyFill="1" applyBorder="1" applyAlignment="1">
      <alignment horizontal="right" vertical="center"/>
    </xf>
    <xf numFmtId="188" fontId="52" fillId="0" borderId="17" xfId="6" applyNumberFormat="1" applyFont="1" applyFill="1" applyBorder="1" applyAlignment="1">
      <alignment horizontal="right" vertical="center"/>
    </xf>
    <xf numFmtId="188" fontId="52" fillId="0" borderId="89" xfId="6" applyNumberFormat="1" applyFont="1" applyFill="1" applyBorder="1" applyAlignment="1">
      <alignment horizontal="right" vertical="center"/>
    </xf>
    <xf numFmtId="188" fontId="52" fillId="0" borderId="90" xfId="6" applyNumberFormat="1" applyFont="1" applyFill="1" applyBorder="1" applyAlignment="1">
      <alignment horizontal="right" vertical="center"/>
    </xf>
    <xf numFmtId="0" fontId="52" fillId="0" borderId="7" xfId="6" applyFont="1" applyFill="1" applyBorder="1">
      <alignment vertical="center"/>
    </xf>
    <xf numFmtId="188" fontId="52" fillId="0" borderId="6" xfId="6" applyNumberFormat="1" applyFont="1" applyFill="1" applyBorder="1" applyAlignment="1">
      <alignment horizontal="right" vertical="center"/>
    </xf>
    <xf numFmtId="188" fontId="52" fillId="0" borderId="8" xfId="6" applyNumberFormat="1" applyFont="1" applyFill="1" applyBorder="1" applyAlignment="1">
      <alignment horizontal="right" vertical="center"/>
    </xf>
    <xf numFmtId="0" fontId="52" fillId="0" borderId="0" xfId="6" applyFont="1" applyFill="1" applyBorder="1" applyAlignment="1"/>
    <xf numFmtId="0" fontId="52" fillId="0" borderId="0" xfId="6" applyFont="1" applyFill="1" applyAlignment="1"/>
    <xf numFmtId="0" fontId="8" fillId="0" borderId="0" xfId="6" applyFont="1" applyFill="1" applyAlignment="1"/>
    <xf numFmtId="0" fontId="5" fillId="0" borderId="0" xfId="6" applyFont="1" applyFill="1" applyAlignment="1"/>
    <xf numFmtId="0" fontId="8" fillId="0" borderId="0" xfId="6" applyFont="1" applyFill="1" applyBorder="1">
      <alignment vertical="center"/>
    </xf>
    <xf numFmtId="0" fontId="41" fillId="0" borderId="0" xfId="29" applyFont="1" applyAlignment="1">
      <alignment vertical="center"/>
    </xf>
    <xf numFmtId="0" fontId="41" fillId="0" borderId="0" xfId="29" applyFont="1" applyBorder="1" applyAlignment="1">
      <alignment vertical="center"/>
    </xf>
    <xf numFmtId="0" fontId="41" fillId="0" borderId="0" xfId="29" applyNumberFormat="1" applyFont="1" applyBorder="1" applyAlignment="1">
      <alignment horizontal="left" vertical="center"/>
    </xf>
    <xf numFmtId="189" fontId="41" fillId="0" borderId="0" xfId="29" applyNumberFormat="1" applyFont="1" applyBorder="1" applyAlignment="1">
      <alignment horizontal="right" vertical="center"/>
    </xf>
    <xf numFmtId="0" fontId="41" fillId="0" borderId="0" xfId="29" applyNumberFormat="1" applyFont="1" applyAlignment="1">
      <alignment horizontal="right" vertical="center"/>
    </xf>
    <xf numFmtId="0" fontId="27" fillId="0" borderId="0" xfId="29" applyNumberFormat="1" applyFont="1" applyAlignment="1">
      <alignment horizontal="right" vertical="center"/>
    </xf>
    <xf numFmtId="0" fontId="41" fillId="0" borderId="0" xfId="29" applyNumberFormat="1" applyFont="1" applyFill="1" applyAlignment="1">
      <alignment horizontal="right" vertical="center"/>
    </xf>
    <xf numFmtId="0" fontId="57" fillId="0" borderId="0" xfId="29" applyNumberFormat="1" applyFont="1" applyAlignment="1">
      <alignment horizontal="left" vertical="center"/>
    </xf>
    <xf numFmtId="0" fontId="41" fillId="0" borderId="0" xfId="29" applyNumberFormat="1" applyFont="1" applyAlignment="1">
      <alignment horizontal="left" vertical="center"/>
    </xf>
    <xf numFmtId="189" fontId="41" fillId="0" borderId="8" xfId="29" applyNumberFormat="1" applyFont="1" applyBorder="1" applyAlignment="1">
      <alignment horizontal="left" vertical="center"/>
    </xf>
    <xf numFmtId="0" fontId="27" fillId="0" borderId="0" xfId="29" applyNumberFormat="1" applyFont="1" applyAlignment="1">
      <alignment vertical="center"/>
    </xf>
    <xf numFmtId="0" fontId="41" fillId="0" borderId="0" xfId="29" applyFont="1" applyAlignment="1">
      <alignment horizontal="right" vertical="center"/>
    </xf>
    <xf numFmtId="0" fontId="27" fillId="3" borderId="5" xfId="29" applyFont="1" applyFill="1" applyBorder="1" applyAlignment="1">
      <alignment horizontal="left" vertical="center" wrapText="1"/>
    </xf>
    <xf numFmtId="38" fontId="27" fillId="3" borderId="3" xfId="19" applyFont="1" applyFill="1" applyBorder="1" applyAlignment="1">
      <alignment horizontal="left" vertical="center"/>
    </xf>
    <xf numFmtId="189" fontId="27" fillId="3" borderId="2" xfId="14" applyNumberFormat="1" applyFont="1" applyFill="1" applyBorder="1" applyAlignment="1">
      <alignment vertical="center"/>
    </xf>
    <xf numFmtId="189" fontId="27" fillId="3" borderId="22" xfId="29" applyNumberFormat="1" applyFont="1" applyFill="1" applyBorder="1" applyAlignment="1">
      <alignment horizontal="center" vertical="center" wrapText="1"/>
    </xf>
    <xf numFmtId="189" fontId="27" fillId="3" borderId="93" xfId="29" applyNumberFormat="1" applyFont="1" applyFill="1" applyBorder="1" applyAlignment="1">
      <alignment horizontal="center" vertical="center"/>
    </xf>
    <xf numFmtId="189" fontId="45" fillId="0" borderId="0" xfId="29" applyNumberFormat="1" applyFont="1" applyFill="1" applyBorder="1" applyAlignment="1">
      <alignment horizontal="center" vertical="center"/>
    </xf>
    <xf numFmtId="0" fontId="41" fillId="0" borderId="0" xfId="29" applyNumberFormat="1" applyFont="1" applyAlignment="1">
      <alignment horizontal="center" vertical="center"/>
    </xf>
    <xf numFmtId="38" fontId="27" fillId="3" borderId="10" xfId="19" applyFont="1" applyFill="1" applyBorder="1" applyAlignment="1">
      <alignment horizontal="left" vertical="center"/>
    </xf>
    <xf numFmtId="38" fontId="27" fillId="3" borderId="6" xfId="19" applyFont="1" applyFill="1" applyBorder="1" applyAlignment="1">
      <alignment horizontal="left" vertical="center"/>
    </xf>
    <xf numFmtId="38" fontId="27" fillId="3" borderId="8" xfId="19" applyFont="1" applyFill="1" applyBorder="1" applyAlignment="1">
      <alignment horizontal="left" vertical="center"/>
    </xf>
    <xf numFmtId="189" fontId="27" fillId="3" borderId="7" xfId="14" applyNumberFormat="1" applyFont="1" applyFill="1" applyBorder="1" applyAlignment="1">
      <alignment horizontal="right" vertical="center"/>
    </xf>
    <xf numFmtId="189" fontId="27" fillId="3" borderId="22" xfId="29" applyNumberFormat="1" applyFont="1" applyFill="1" applyBorder="1" applyAlignment="1">
      <alignment horizontal="center" vertical="center"/>
    </xf>
    <xf numFmtId="189" fontId="27" fillId="3" borderId="94" xfId="29" applyNumberFormat="1" applyFont="1" applyFill="1" applyBorder="1" applyAlignment="1">
      <alignment horizontal="center" vertical="center"/>
    </xf>
    <xf numFmtId="176" fontId="27" fillId="3" borderId="95" xfId="29" applyNumberFormat="1" applyFont="1" applyFill="1" applyBorder="1" applyAlignment="1">
      <alignment horizontal="left" vertical="center"/>
    </xf>
    <xf numFmtId="179" fontId="27" fillId="3" borderId="96" xfId="29" applyNumberFormat="1" applyFont="1" applyFill="1" applyBorder="1" applyAlignment="1">
      <alignment horizontal="center" vertical="center"/>
    </xf>
    <xf numFmtId="179" fontId="27" fillId="3" borderId="6" xfId="29" applyNumberFormat="1" applyFont="1" applyFill="1" applyBorder="1" applyAlignment="1">
      <alignment horizontal="left" vertical="center"/>
    </xf>
    <xf numFmtId="179" fontId="27" fillId="3" borderId="8" xfId="29" applyNumberFormat="1" applyFont="1" applyFill="1" applyBorder="1" applyAlignment="1">
      <alignment horizontal="center" vertical="center"/>
    </xf>
    <xf numFmtId="179" fontId="27" fillId="3" borderId="97" xfId="29" applyNumberFormat="1" applyFont="1" applyFill="1" applyBorder="1" applyAlignment="1">
      <alignment horizontal="center" vertical="center"/>
    </xf>
    <xf numFmtId="189" fontId="41" fillId="0" borderId="0" xfId="29" applyNumberFormat="1" applyFont="1" applyFill="1" applyBorder="1" applyAlignment="1">
      <alignment horizontal="center" vertical="center"/>
    </xf>
    <xf numFmtId="0" fontId="41" fillId="0" borderId="24" xfId="29" applyNumberFormat="1" applyFont="1" applyBorder="1" applyAlignment="1">
      <alignment horizontal="right" vertical="center"/>
    </xf>
    <xf numFmtId="38" fontId="41" fillId="3" borderId="24" xfId="19" applyFont="1" applyFill="1" applyBorder="1" applyAlignment="1">
      <alignment horizontal="center" vertical="center"/>
    </xf>
    <xf numFmtId="189" fontId="41" fillId="11" borderId="14" xfId="14" applyNumberFormat="1" applyFont="1" applyFill="1" applyBorder="1" applyAlignment="1">
      <alignment horizontal="left" vertical="center"/>
    </xf>
    <xf numFmtId="38" fontId="41" fillId="0" borderId="11" xfId="19" applyFont="1" applyFill="1" applyBorder="1" applyAlignment="1">
      <alignment horizontal="right" vertical="center"/>
    </xf>
    <xf numFmtId="0" fontId="41" fillId="0" borderId="12" xfId="29" applyNumberFormat="1" applyFont="1" applyBorder="1" applyAlignment="1">
      <alignment horizontal="left" vertical="center"/>
    </xf>
    <xf numFmtId="189" fontId="41" fillId="0" borderId="98" xfId="29" applyNumberFormat="1" applyFont="1" applyBorder="1" applyAlignment="1">
      <alignment horizontal="right" vertical="center"/>
    </xf>
    <xf numFmtId="189" fontId="41" fillId="0" borderId="12" xfId="29" applyNumberFormat="1" applyFont="1" applyBorder="1" applyAlignment="1">
      <alignment horizontal="right" vertical="center"/>
    </xf>
    <xf numFmtId="176" fontId="41" fillId="0" borderId="98" xfId="29" applyNumberFormat="1" applyFont="1" applyBorder="1" applyAlignment="1">
      <alignment horizontal="right" vertical="center"/>
    </xf>
    <xf numFmtId="179" fontId="41" fillId="0" borderId="99" xfId="29" applyNumberFormat="1" applyFont="1" applyBorder="1" applyAlignment="1">
      <alignment horizontal="right" vertical="center"/>
    </xf>
    <xf numFmtId="179" fontId="27" fillId="0" borderId="11" xfId="29" applyNumberFormat="1" applyFont="1" applyBorder="1" applyAlignment="1">
      <alignment horizontal="right" vertical="center"/>
    </xf>
    <xf numFmtId="179" fontId="27" fillId="0" borderId="0" xfId="29" applyNumberFormat="1" applyFont="1" applyBorder="1" applyAlignment="1">
      <alignment horizontal="right" vertical="center"/>
    </xf>
    <xf numFmtId="179" fontId="41" fillId="0" borderId="100" xfId="29" applyNumberFormat="1" applyFont="1" applyBorder="1" applyAlignment="1">
      <alignment horizontal="right" vertical="center"/>
    </xf>
    <xf numFmtId="179" fontId="41" fillId="0" borderId="0" xfId="29" applyNumberFormat="1" applyFont="1" applyFill="1" applyBorder="1" applyAlignment="1">
      <alignment horizontal="right" vertical="center"/>
    </xf>
    <xf numFmtId="0" fontId="41" fillId="0" borderId="24" xfId="29" applyNumberFormat="1" applyFont="1" applyBorder="1" applyAlignment="1">
      <alignment horizontal="center" vertical="center"/>
    </xf>
    <xf numFmtId="38" fontId="41" fillId="0" borderId="24" xfId="19" applyFont="1" applyBorder="1" applyAlignment="1">
      <alignment horizontal="right" vertical="center"/>
    </xf>
    <xf numFmtId="189" fontId="41" fillId="0" borderId="24" xfId="19" applyNumberFormat="1" applyFont="1" applyBorder="1" applyAlignment="1">
      <alignment horizontal="right" vertical="center"/>
    </xf>
    <xf numFmtId="0" fontId="27" fillId="0" borderId="20" xfId="29" applyNumberFormat="1" applyFont="1" applyBorder="1" applyAlignment="1">
      <alignment horizontal="center" vertical="center"/>
    </xf>
    <xf numFmtId="190" fontId="27" fillId="0" borderId="24" xfId="19" applyNumberFormat="1" applyFont="1" applyBorder="1" applyAlignment="1">
      <alignment horizontal="right" vertical="center"/>
    </xf>
    <xf numFmtId="190" fontId="27" fillId="0" borderId="24" xfId="29" applyNumberFormat="1" applyFont="1" applyBorder="1" applyAlignment="1">
      <alignment horizontal="right" vertical="center"/>
    </xf>
    <xf numFmtId="0" fontId="27" fillId="0" borderId="3" xfId="29" applyNumberFormat="1" applyFont="1" applyBorder="1" applyAlignment="1">
      <alignment horizontal="center" vertical="center"/>
    </xf>
    <xf numFmtId="190" fontId="27" fillId="0" borderId="3" xfId="19" applyNumberFormat="1" applyFont="1" applyBorder="1" applyAlignment="1">
      <alignment horizontal="right" vertical="center"/>
    </xf>
    <xf numFmtId="190" fontId="27" fillId="0" borderId="3" xfId="29" applyNumberFormat="1" applyFont="1" applyBorder="1" applyAlignment="1">
      <alignment horizontal="right" vertical="center"/>
    </xf>
    <xf numFmtId="189" fontId="41" fillId="11" borderId="10" xfId="14" applyNumberFormat="1" applyFont="1" applyFill="1" applyBorder="1" applyAlignment="1">
      <alignment horizontal="left" vertical="center"/>
    </xf>
    <xf numFmtId="0" fontId="23" fillId="0" borderId="0" xfId="28" applyFont="1">
      <alignment vertical="center"/>
    </xf>
    <xf numFmtId="0" fontId="23" fillId="0" borderId="0" xfId="28" applyFont="1" applyAlignment="1">
      <alignment vertical="center"/>
    </xf>
    <xf numFmtId="189" fontId="41" fillId="11" borderId="5" xfId="14" applyNumberFormat="1" applyFont="1" applyFill="1" applyBorder="1" applyAlignment="1">
      <alignment horizontal="left" vertical="center"/>
    </xf>
    <xf numFmtId="38" fontId="41" fillId="0" borderId="1" xfId="19" applyFont="1" applyFill="1" applyBorder="1" applyAlignment="1">
      <alignment horizontal="right" vertical="center"/>
    </xf>
    <xf numFmtId="0" fontId="41" fillId="0" borderId="2" xfId="29" applyNumberFormat="1" applyFont="1" applyBorder="1" applyAlignment="1">
      <alignment horizontal="left" vertical="center"/>
    </xf>
    <xf numFmtId="189" fontId="41" fillId="0" borderId="101" xfId="29" applyNumberFormat="1" applyFont="1" applyBorder="1" applyAlignment="1">
      <alignment horizontal="right" vertical="center"/>
    </xf>
    <xf numFmtId="189" fontId="41" fillId="0" borderId="3" xfId="29" applyNumberFormat="1" applyFont="1" applyBorder="1" applyAlignment="1">
      <alignment horizontal="right" vertical="center"/>
    </xf>
    <xf numFmtId="189" fontId="41" fillId="0" borderId="2" xfId="29" applyNumberFormat="1" applyFont="1" applyBorder="1" applyAlignment="1">
      <alignment horizontal="right" vertical="center"/>
    </xf>
    <xf numFmtId="176" fontId="41" fillId="0" borderId="101" xfId="29" applyNumberFormat="1" applyFont="1" applyBorder="1" applyAlignment="1">
      <alignment horizontal="right" vertical="center"/>
    </xf>
    <xf numFmtId="179" fontId="41" fillId="0" borderId="102" xfId="29" applyNumberFormat="1" applyFont="1" applyBorder="1" applyAlignment="1">
      <alignment horizontal="right" vertical="center"/>
    </xf>
    <xf numFmtId="179" fontId="27" fillId="0" borderId="1" xfId="29" applyNumberFormat="1" applyFont="1" applyBorder="1" applyAlignment="1">
      <alignment horizontal="right" vertical="center"/>
    </xf>
    <xf numFmtId="179" fontId="27" fillId="0" borderId="3" xfId="29" applyNumberFormat="1" applyFont="1" applyBorder="1" applyAlignment="1">
      <alignment horizontal="right" vertical="center"/>
    </xf>
    <xf numFmtId="179" fontId="41" fillId="0" borderId="103" xfId="29" applyNumberFormat="1" applyFont="1" applyBorder="1" applyAlignment="1">
      <alignment horizontal="right" vertical="center"/>
    </xf>
    <xf numFmtId="0" fontId="23" fillId="0" borderId="24" xfId="28" applyFont="1" applyBorder="1" applyAlignment="1">
      <alignment horizontal="center" vertical="center"/>
    </xf>
    <xf numFmtId="38" fontId="41" fillId="0" borderId="6" xfId="19" applyFont="1" applyFill="1" applyBorder="1" applyAlignment="1">
      <alignment horizontal="right" vertical="center"/>
    </xf>
    <xf numFmtId="0" fontId="41" fillId="0" borderId="7" xfId="29" applyNumberFormat="1" applyFont="1" applyBorder="1" applyAlignment="1">
      <alignment horizontal="left" vertical="center"/>
    </xf>
    <xf numFmtId="189" fontId="41" fillId="0" borderId="95" xfId="29" applyNumberFormat="1" applyFont="1" applyBorder="1" applyAlignment="1">
      <alignment horizontal="right" vertical="center"/>
    </xf>
    <xf numFmtId="189" fontId="41" fillId="0" borderId="8" xfId="29" applyNumberFormat="1" applyFont="1" applyBorder="1" applyAlignment="1">
      <alignment horizontal="right" vertical="center"/>
    </xf>
    <xf numFmtId="189" fontId="41" fillId="0" borderId="7" xfId="29" applyNumberFormat="1" applyFont="1" applyBorder="1" applyAlignment="1">
      <alignment horizontal="right" vertical="center"/>
    </xf>
    <xf numFmtId="176" fontId="41" fillId="0" borderId="95" xfId="29" applyNumberFormat="1" applyFont="1" applyBorder="1" applyAlignment="1">
      <alignment horizontal="right" vertical="center"/>
    </xf>
    <xf numFmtId="179" fontId="41" fillId="0" borderId="96" xfId="29" applyNumberFormat="1" applyFont="1" applyBorder="1" applyAlignment="1">
      <alignment horizontal="right" vertical="center"/>
    </xf>
    <xf numFmtId="179" fontId="27" fillId="0" borderId="6" xfId="29" applyNumberFormat="1" applyFont="1" applyBorder="1" applyAlignment="1">
      <alignment horizontal="right" vertical="center"/>
    </xf>
    <xf numFmtId="179" fontId="27" fillId="0" borderId="8" xfId="29" applyNumberFormat="1" applyFont="1" applyBorder="1" applyAlignment="1">
      <alignment horizontal="right" vertical="center"/>
    </xf>
    <xf numFmtId="179" fontId="41" fillId="0" borderId="97" xfId="29" applyNumberFormat="1" applyFont="1" applyBorder="1" applyAlignment="1">
      <alignment horizontal="right" vertical="center"/>
    </xf>
    <xf numFmtId="0" fontId="23" fillId="0" borderId="5" xfId="28" applyFont="1" applyBorder="1">
      <alignment vertical="center"/>
    </xf>
    <xf numFmtId="189" fontId="23" fillId="0" borderId="5" xfId="28" applyNumberFormat="1" applyFont="1" applyBorder="1">
      <alignment vertical="center"/>
    </xf>
    <xf numFmtId="189" fontId="41" fillId="12" borderId="10" xfId="14" applyNumberFormat="1" applyFont="1" applyFill="1" applyBorder="1" applyAlignment="1">
      <alignment horizontal="left" vertical="center"/>
    </xf>
    <xf numFmtId="38" fontId="41" fillId="0" borderId="20" xfId="19" applyFont="1" applyFill="1" applyBorder="1" applyAlignment="1">
      <alignment horizontal="right" vertical="center"/>
    </xf>
    <xf numFmtId="0" fontId="23" fillId="7" borderId="104" xfId="28" applyFont="1" applyFill="1" applyBorder="1">
      <alignment vertical="center"/>
    </xf>
    <xf numFmtId="189" fontId="23" fillId="7" borderId="105" xfId="28" applyNumberFormat="1" applyFont="1" applyFill="1" applyBorder="1">
      <alignment vertical="center"/>
    </xf>
    <xf numFmtId="189" fontId="23" fillId="7" borderId="106" xfId="28" applyNumberFormat="1" applyFont="1" applyFill="1" applyBorder="1">
      <alignment vertical="center"/>
    </xf>
    <xf numFmtId="189" fontId="41" fillId="12" borderId="14" xfId="14" applyNumberFormat="1" applyFont="1" applyFill="1" applyBorder="1" applyAlignment="1">
      <alignment horizontal="left" vertical="center"/>
    </xf>
    <xf numFmtId="189" fontId="41" fillId="12" borderId="11" xfId="14" applyNumberFormat="1" applyFont="1" applyFill="1" applyBorder="1" applyAlignment="1">
      <alignment horizontal="left" vertical="center"/>
    </xf>
    <xf numFmtId="189" fontId="41" fillId="0" borderId="0" xfId="14" applyNumberFormat="1" applyFont="1" applyFill="1" applyBorder="1" applyAlignment="1">
      <alignment horizontal="right" vertical="center"/>
    </xf>
    <xf numFmtId="0" fontId="23" fillId="7" borderId="107" xfId="28" applyFont="1" applyFill="1" applyBorder="1">
      <alignment vertical="center"/>
    </xf>
    <xf numFmtId="189" fontId="23" fillId="7" borderId="108" xfId="28" applyNumberFormat="1" applyFont="1" applyFill="1" applyBorder="1">
      <alignment vertical="center"/>
    </xf>
    <xf numFmtId="189" fontId="23" fillId="7" borderId="109" xfId="28" applyNumberFormat="1" applyFont="1" applyFill="1" applyBorder="1">
      <alignment vertical="center"/>
    </xf>
    <xf numFmtId="0" fontId="23" fillId="0" borderId="10" xfId="28" applyFont="1" applyBorder="1">
      <alignment vertical="center"/>
    </xf>
    <xf numFmtId="189" fontId="23" fillId="0" borderId="10" xfId="28" applyNumberFormat="1" applyFont="1" applyBorder="1">
      <alignment vertical="center"/>
    </xf>
    <xf numFmtId="189" fontId="41" fillId="0" borderId="98" xfId="14" applyNumberFormat="1" applyFont="1" applyBorder="1" applyAlignment="1">
      <alignment horizontal="right" vertical="center"/>
    </xf>
    <xf numFmtId="189" fontId="41" fillId="0" borderId="0" xfId="14" applyNumberFormat="1" applyFont="1" applyBorder="1" applyAlignment="1">
      <alignment horizontal="right" vertical="center"/>
    </xf>
    <xf numFmtId="189" fontId="41" fillId="0" borderId="12" xfId="14" applyNumberFormat="1" applyFont="1" applyBorder="1" applyAlignment="1">
      <alignment horizontal="right" vertical="center"/>
    </xf>
    <xf numFmtId="176" fontId="41" fillId="0" borderId="98" xfId="14" applyNumberFormat="1" applyFont="1" applyBorder="1" applyAlignment="1">
      <alignment horizontal="right" vertical="center"/>
    </xf>
    <xf numFmtId="179" fontId="41" fillId="0" borderId="99" xfId="14" applyNumberFormat="1" applyFont="1" applyBorder="1" applyAlignment="1">
      <alignment horizontal="right" vertical="center"/>
    </xf>
    <xf numFmtId="179" fontId="27" fillId="0" borderId="11" xfId="14" applyNumberFormat="1" applyFont="1" applyBorder="1" applyAlignment="1">
      <alignment horizontal="right" vertical="center"/>
    </xf>
    <xf numFmtId="179" fontId="27" fillId="0" borderId="99" xfId="14" applyNumberFormat="1" applyFont="1" applyBorder="1" applyAlignment="1">
      <alignment horizontal="right" vertical="center"/>
    </xf>
    <xf numFmtId="189" fontId="41" fillId="0" borderId="100" xfId="14" applyNumberFormat="1" applyFont="1" applyBorder="1" applyAlignment="1">
      <alignment horizontal="right" vertical="center"/>
    </xf>
    <xf numFmtId="0" fontId="23" fillId="0" borderId="24" xfId="28" applyFont="1" applyBorder="1">
      <alignment vertical="center"/>
    </xf>
    <xf numFmtId="189" fontId="23" fillId="0" borderId="24" xfId="28" applyNumberFormat="1" applyFont="1" applyBorder="1">
      <alignment vertical="center"/>
    </xf>
    <xf numFmtId="189" fontId="23" fillId="0" borderId="110" xfId="28" applyNumberFormat="1" applyFont="1" applyBorder="1">
      <alignment vertical="center"/>
    </xf>
    <xf numFmtId="0" fontId="23" fillId="0" borderId="111" xfId="28" applyFont="1" applyBorder="1">
      <alignment vertical="center"/>
    </xf>
    <xf numFmtId="189" fontId="23" fillId="0" borderId="111" xfId="28" applyNumberFormat="1" applyFont="1" applyBorder="1">
      <alignment vertical="center"/>
    </xf>
    <xf numFmtId="0" fontId="41" fillId="0" borderId="77" xfId="29" applyNumberFormat="1" applyFont="1" applyBorder="1" applyAlignment="1">
      <alignment horizontal="left" vertical="center"/>
    </xf>
    <xf numFmtId="189" fontId="41" fillId="0" borderId="76" xfId="14" applyNumberFormat="1" applyFont="1" applyBorder="1" applyAlignment="1">
      <alignment horizontal="right" vertical="center"/>
    </xf>
    <xf numFmtId="189" fontId="41" fillId="0" borderId="113" xfId="14" applyNumberFormat="1" applyFont="1" applyBorder="1" applyAlignment="1">
      <alignment horizontal="right" vertical="center"/>
    </xf>
    <xf numFmtId="189" fontId="41" fillId="0" borderId="77" xfId="14" applyNumberFormat="1" applyFont="1" applyBorder="1" applyAlignment="1">
      <alignment horizontal="right" vertical="center"/>
    </xf>
    <xf numFmtId="189" fontId="41" fillId="0" borderId="114" xfId="14" applyNumberFormat="1" applyFont="1" applyBorder="1" applyAlignment="1">
      <alignment horizontal="right" vertical="center"/>
    </xf>
    <xf numFmtId="189" fontId="41" fillId="0" borderId="115" xfId="14" applyNumberFormat="1" applyFont="1" applyBorder="1" applyAlignment="1">
      <alignment horizontal="right" vertical="center"/>
    </xf>
    <xf numFmtId="176" fontId="41" fillId="0" borderId="113" xfId="14" applyNumberFormat="1" applyFont="1" applyBorder="1" applyAlignment="1">
      <alignment horizontal="right" vertical="center"/>
    </xf>
    <xf numFmtId="179" fontId="41" fillId="0" borderId="116" xfId="14" applyNumberFormat="1" applyFont="1" applyBorder="1" applyAlignment="1">
      <alignment horizontal="right" vertical="center"/>
    </xf>
    <xf numFmtId="179" fontId="27" fillId="0" borderId="116" xfId="14" applyNumberFormat="1" applyFont="1" applyBorder="1" applyAlignment="1">
      <alignment horizontal="right" vertical="center"/>
    </xf>
    <xf numFmtId="189" fontId="41" fillId="0" borderId="117" xfId="14" applyNumberFormat="1" applyFont="1" applyBorder="1" applyAlignment="1">
      <alignment horizontal="right" vertical="center"/>
    </xf>
    <xf numFmtId="189" fontId="41" fillId="0" borderId="120" xfId="14" applyNumberFormat="1" applyFont="1" applyBorder="1" applyAlignment="1">
      <alignment horizontal="right" vertical="center"/>
    </xf>
    <xf numFmtId="176" fontId="41" fillId="0" borderId="115" xfId="14" applyNumberFormat="1" applyFont="1" applyBorder="1" applyAlignment="1">
      <alignment horizontal="right" vertical="center"/>
    </xf>
    <xf numFmtId="179" fontId="41" fillId="0" borderId="121" xfId="14" applyNumberFormat="1" applyFont="1" applyBorder="1" applyAlignment="1">
      <alignment horizontal="right" vertical="center"/>
    </xf>
    <xf numFmtId="179" fontId="27" fillId="0" borderId="121" xfId="14" applyNumberFormat="1" applyFont="1" applyBorder="1" applyAlignment="1">
      <alignment horizontal="right" vertical="center"/>
    </xf>
    <xf numFmtId="189" fontId="41" fillId="0" borderId="122" xfId="14" applyNumberFormat="1" applyFont="1" applyBorder="1" applyAlignment="1">
      <alignment horizontal="right" vertical="center"/>
    </xf>
    <xf numFmtId="189" fontId="41" fillId="0" borderId="126" xfId="14" applyNumberFormat="1" applyFont="1" applyBorder="1" applyAlignment="1">
      <alignment horizontal="right" vertical="center"/>
    </xf>
    <xf numFmtId="189" fontId="41" fillId="0" borderId="127" xfId="14" applyNumberFormat="1" applyFont="1" applyBorder="1" applyAlignment="1">
      <alignment horizontal="right" vertical="center"/>
    </xf>
    <xf numFmtId="189" fontId="41" fillId="0" borderId="123" xfId="14" applyNumberFormat="1" applyFont="1" applyBorder="1" applyAlignment="1">
      <alignment horizontal="right" vertical="center"/>
    </xf>
    <xf numFmtId="176" fontId="41" fillId="0" borderId="126" xfId="14" applyNumberFormat="1" applyFont="1" applyBorder="1" applyAlignment="1">
      <alignment horizontal="right" vertical="center"/>
    </xf>
    <xf numFmtId="179" fontId="41" fillId="0" borderId="128" xfId="14" applyNumberFormat="1" applyFont="1" applyBorder="1" applyAlignment="1">
      <alignment horizontal="right" vertical="center"/>
    </xf>
    <xf numFmtId="179" fontId="27" fillId="0" borderId="128" xfId="14" applyNumberFormat="1" applyFont="1" applyBorder="1" applyAlignment="1">
      <alignment horizontal="right" vertical="center"/>
    </xf>
    <xf numFmtId="189" fontId="41" fillId="0" borderId="129" xfId="14" applyNumberFormat="1" applyFont="1" applyBorder="1" applyAlignment="1">
      <alignment horizontal="right" vertical="center"/>
    </xf>
    <xf numFmtId="179" fontId="27" fillId="0" borderId="130" xfId="14" applyNumberFormat="1" applyFont="1" applyBorder="1" applyAlignment="1">
      <alignment horizontal="right" vertical="center"/>
    </xf>
    <xf numFmtId="189" fontId="41" fillId="12" borderId="6" xfId="14" applyNumberFormat="1" applyFont="1" applyFill="1" applyBorder="1" applyAlignment="1">
      <alignment horizontal="left" vertical="center"/>
    </xf>
    <xf numFmtId="179" fontId="27" fillId="0" borderId="99" xfId="29" applyNumberFormat="1" applyFont="1" applyBorder="1" applyAlignment="1">
      <alignment horizontal="right" vertical="center"/>
    </xf>
    <xf numFmtId="189" fontId="41" fillId="0" borderId="100" xfId="29" applyNumberFormat="1" applyFont="1" applyBorder="1" applyAlignment="1">
      <alignment horizontal="right" vertical="center"/>
    </xf>
    <xf numFmtId="189" fontId="41" fillId="0" borderId="0" xfId="29" applyNumberFormat="1" applyFont="1" applyFill="1" applyBorder="1" applyAlignment="1">
      <alignment horizontal="right" vertical="center"/>
    </xf>
    <xf numFmtId="189" fontId="41" fillId="11" borderId="131" xfId="14" applyNumberFormat="1" applyFont="1" applyFill="1" applyBorder="1" applyAlignment="1">
      <alignment horizontal="left" vertical="center"/>
    </xf>
    <xf numFmtId="0" fontId="41" fillId="0" borderId="73" xfId="29" applyNumberFormat="1" applyFont="1" applyFill="1" applyBorder="1" applyAlignment="1">
      <alignment horizontal="left" vertical="center"/>
    </xf>
    <xf numFmtId="189" fontId="41" fillId="0" borderId="74" xfId="14" applyNumberFormat="1" applyFont="1" applyBorder="1" applyAlignment="1">
      <alignment horizontal="left" vertical="center"/>
    </xf>
    <xf numFmtId="189" fontId="41" fillId="0" borderId="132" xfId="14" applyNumberFormat="1" applyFont="1" applyFill="1" applyBorder="1" applyAlignment="1">
      <alignment horizontal="right" vertical="center"/>
    </xf>
    <xf numFmtId="189" fontId="41" fillId="0" borderId="73" xfId="14" applyNumberFormat="1" applyFont="1" applyFill="1" applyBorder="1" applyAlignment="1">
      <alignment horizontal="right" vertical="center"/>
    </xf>
    <xf numFmtId="189" fontId="41" fillId="0" borderId="74" xfId="14" applyNumberFormat="1" applyFont="1" applyFill="1" applyBorder="1" applyAlignment="1">
      <alignment horizontal="right" vertical="center"/>
    </xf>
    <xf numFmtId="176" fontId="41" fillId="0" borderId="132" xfId="14" applyNumberFormat="1" applyFont="1" applyFill="1" applyBorder="1" applyAlignment="1">
      <alignment horizontal="right" vertical="center"/>
    </xf>
    <xf numFmtId="179" fontId="41" fillId="0" borderId="133" xfId="14" applyNumberFormat="1" applyFont="1" applyFill="1" applyBorder="1" applyAlignment="1">
      <alignment horizontal="right" vertical="center"/>
    </xf>
    <xf numFmtId="179" fontId="27" fillId="0" borderId="73" xfId="14" applyNumberFormat="1" applyFont="1" applyFill="1" applyBorder="1" applyAlignment="1">
      <alignment horizontal="right" vertical="center"/>
    </xf>
    <xf numFmtId="179" fontId="41" fillId="0" borderId="134" xfId="14" applyNumberFormat="1" applyFont="1" applyFill="1" applyBorder="1" applyAlignment="1">
      <alignment horizontal="right" vertical="center"/>
    </xf>
    <xf numFmtId="179" fontId="41" fillId="0" borderId="0" xfId="14" applyNumberFormat="1" applyFont="1" applyFill="1" applyBorder="1" applyAlignment="1">
      <alignment horizontal="right" vertical="center"/>
    </xf>
    <xf numFmtId="0" fontId="41" fillId="0" borderId="79" xfId="29" applyNumberFormat="1" applyFont="1" applyFill="1" applyBorder="1" applyAlignment="1">
      <alignment horizontal="left" vertical="center"/>
    </xf>
    <xf numFmtId="189" fontId="41" fillId="0" borderId="7" xfId="14" applyNumberFormat="1" applyFont="1" applyBorder="1" applyAlignment="1">
      <alignment horizontal="left" vertical="center"/>
    </xf>
    <xf numFmtId="189" fontId="41" fillId="0" borderId="95" xfId="14" applyNumberFormat="1" applyFont="1" applyFill="1" applyBorder="1" applyAlignment="1">
      <alignment horizontal="right" vertical="center"/>
    </xf>
    <xf numFmtId="189" fontId="41" fillId="0" borderId="8" xfId="14" applyNumberFormat="1" applyFont="1" applyFill="1" applyBorder="1" applyAlignment="1">
      <alignment horizontal="right" vertical="center"/>
    </xf>
    <xf numFmtId="189" fontId="41" fillId="0" borderId="7" xfId="14" applyNumberFormat="1" applyFont="1" applyFill="1" applyBorder="1" applyAlignment="1">
      <alignment horizontal="right" vertical="center"/>
    </xf>
    <xf numFmtId="176" fontId="41" fillId="0" borderId="95" xfId="14" applyNumberFormat="1" applyFont="1" applyFill="1" applyBorder="1" applyAlignment="1">
      <alignment horizontal="right" vertical="center"/>
    </xf>
    <xf numFmtId="179" fontId="41" fillId="0" borderId="96" xfId="14" applyNumberFormat="1" applyFont="1" applyFill="1" applyBorder="1" applyAlignment="1">
      <alignment horizontal="right" vertical="center"/>
    </xf>
    <xf numFmtId="179" fontId="27" fillId="0" borderId="8" xfId="14" applyNumberFormat="1" applyFont="1" applyFill="1" applyBorder="1" applyAlignment="1">
      <alignment horizontal="right" vertical="center"/>
    </xf>
    <xf numFmtId="179" fontId="41" fillId="0" borderId="97" xfId="14" applyNumberFormat="1" applyFont="1" applyFill="1" applyBorder="1" applyAlignment="1">
      <alignment horizontal="right" vertical="center"/>
    </xf>
    <xf numFmtId="0" fontId="41" fillId="0" borderId="8" xfId="29" applyNumberFormat="1" applyFont="1" applyFill="1" applyBorder="1" applyAlignment="1">
      <alignment horizontal="left" vertical="center"/>
    </xf>
    <xf numFmtId="0" fontId="41" fillId="12" borderId="10" xfId="29" applyNumberFormat="1" applyFont="1" applyFill="1" applyBorder="1" applyAlignment="1">
      <alignment horizontal="left" vertical="center"/>
    </xf>
    <xf numFmtId="0" fontId="41" fillId="0" borderId="8" xfId="29" applyNumberFormat="1" applyFont="1" applyBorder="1" applyAlignment="1">
      <alignment horizontal="left" vertical="center"/>
    </xf>
    <xf numFmtId="189" fontId="58" fillId="0" borderId="95" xfId="14" applyNumberFormat="1" applyFont="1" applyBorder="1" applyAlignment="1">
      <alignment horizontal="right" vertical="center"/>
    </xf>
    <xf numFmtId="189" fontId="41" fillId="0" borderId="8" xfId="14" applyNumberFormat="1" applyFont="1" applyBorder="1" applyAlignment="1">
      <alignment horizontal="right" vertical="center"/>
    </xf>
    <xf numFmtId="189" fontId="41" fillId="0" borderId="95" xfId="14" applyNumberFormat="1" applyFont="1" applyBorder="1" applyAlignment="1">
      <alignment horizontal="right" vertical="center"/>
    </xf>
    <xf numFmtId="189" fontId="41" fillId="0" borderId="7" xfId="14" applyNumberFormat="1" applyFont="1" applyBorder="1" applyAlignment="1">
      <alignment horizontal="right" vertical="center"/>
    </xf>
    <xf numFmtId="176" fontId="41" fillId="0" borderId="95" xfId="14" applyNumberFormat="1" applyFont="1" applyBorder="1" applyAlignment="1">
      <alignment horizontal="right" vertical="center"/>
    </xf>
    <xf numFmtId="179" fontId="41" fillId="0" borderId="96" xfId="14" applyNumberFormat="1" applyFont="1" applyBorder="1" applyAlignment="1">
      <alignment horizontal="right" vertical="center"/>
    </xf>
    <xf numFmtId="179" fontId="27" fillId="0" borderId="6" xfId="14" applyNumberFormat="1" applyFont="1" applyBorder="1" applyAlignment="1">
      <alignment horizontal="right" vertical="center"/>
    </xf>
    <xf numFmtId="179" fontId="27" fillId="0" borderId="8" xfId="14" applyNumberFormat="1" applyFont="1" applyBorder="1" applyAlignment="1">
      <alignment horizontal="right" vertical="center"/>
    </xf>
    <xf numFmtId="179" fontId="41" fillId="0" borderId="97" xfId="14" applyNumberFormat="1" applyFont="1" applyBorder="1" applyAlignment="1">
      <alignment horizontal="right" vertical="center"/>
    </xf>
    <xf numFmtId="0" fontId="41" fillId="0" borderId="127" xfId="29" applyNumberFormat="1" applyFont="1" applyFill="1" applyBorder="1" applyAlignment="1">
      <alignment horizontal="left" vertical="center"/>
    </xf>
    <xf numFmtId="0" fontId="41" fillId="0" borderId="127" xfId="29" applyNumberFormat="1" applyFont="1" applyBorder="1" applyAlignment="1">
      <alignment horizontal="left" vertical="center"/>
    </xf>
    <xf numFmtId="189" fontId="41" fillId="0" borderId="132" xfId="14" applyNumberFormat="1" applyFont="1" applyBorder="1" applyAlignment="1">
      <alignment horizontal="right" vertical="center"/>
    </xf>
    <xf numFmtId="189" fontId="41" fillId="0" borderId="74" xfId="14" applyNumberFormat="1" applyFont="1" applyBorder="1" applyAlignment="1">
      <alignment horizontal="right" vertical="center"/>
    </xf>
    <xf numFmtId="176" fontId="27" fillId="0" borderId="126" xfId="14" applyNumberFormat="1" applyFont="1" applyBorder="1" applyAlignment="1">
      <alignment horizontal="right" vertical="center"/>
    </xf>
    <xf numFmtId="0" fontId="41" fillId="0" borderId="76" xfId="29" applyNumberFormat="1" applyFont="1" applyFill="1" applyBorder="1" applyAlignment="1">
      <alignment horizontal="left" vertical="center"/>
    </xf>
    <xf numFmtId="0" fontId="41" fillId="0" borderId="76" xfId="29" applyNumberFormat="1" applyFont="1" applyBorder="1" applyAlignment="1">
      <alignment horizontal="left" vertical="center"/>
    </xf>
    <xf numFmtId="176" fontId="27" fillId="0" borderId="113" xfId="14" applyNumberFormat="1" applyFont="1" applyBorder="1" applyAlignment="1">
      <alignment horizontal="right" vertical="center"/>
    </xf>
    <xf numFmtId="0" fontId="41" fillId="0" borderId="114" xfId="29" applyNumberFormat="1" applyFont="1" applyFill="1" applyBorder="1" applyAlignment="1">
      <alignment horizontal="left" vertical="center"/>
    </xf>
    <xf numFmtId="0" fontId="41" fillId="0" borderId="114" xfId="29" applyNumberFormat="1" applyFont="1" applyBorder="1" applyAlignment="1">
      <alignment horizontal="left" vertical="center"/>
    </xf>
    <xf numFmtId="176" fontId="27" fillId="0" borderId="115" xfId="14" applyNumberFormat="1" applyFont="1" applyBorder="1" applyAlignment="1">
      <alignment horizontal="right" vertical="center"/>
    </xf>
    <xf numFmtId="0" fontId="41" fillId="0" borderId="79" xfId="29" applyNumberFormat="1" applyFont="1" applyBorder="1" applyAlignment="1">
      <alignment horizontal="left" vertical="center"/>
    </xf>
    <xf numFmtId="189" fontId="41" fillId="0" borderId="136" xfId="14" applyNumberFormat="1" applyFont="1" applyBorder="1" applyAlignment="1">
      <alignment horizontal="right" vertical="center"/>
    </xf>
    <xf numFmtId="189" fontId="41" fillId="0" borderId="79" xfId="14" applyNumberFormat="1" applyFont="1" applyBorder="1" applyAlignment="1">
      <alignment horizontal="right" vertical="center"/>
    </xf>
    <xf numFmtId="189" fontId="41" fillId="0" borderId="80" xfId="14" applyNumberFormat="1" applyFont="1" applyBorder="1" applyAlignment="1">
      <alignment horizontal="right" vertical="center"/>
    </xf>
    <xf numFmtId="176" fontId="41" fillId="0" borderId="136" xfId="14" applyNumberFormat="1" applyFont="1" applyBorder="1" applyAlignment="1">
      <alignment horizontal="right" vertical="center"/>
    </xf>
    <xf numFmtId="179" fontId="41" fillId="0" borderId="137" xfId="14" applyNumberFormat="1" applyFont="1" applyBorder="1" applyAlignment="1">
      <alignment horizontal="right" vertical="center"/>
    </xf>
    <xf numFmtId="176" fontId="27" fillId="0" borderId="136" xfId="14" applyNumberFormat="1" applyFont="1" applyBorder="1" applyAlignment="1">
      <alignment horizontal="right" vertical="center"/>
    </xf>
    <xf numFmtId="179" fontId="27" fillId="0" borderId="137" xfId="14" applyNumberFormat="1" applyFont="1" applyBorder="1" applyAlignment="1">
      <alignment horizontal="right" vertical="center"/>
    </xf>
    <xf numFmtId="189" fontId="41" fillId="0" borderId="138" xfId="14" applyNumberFormat="1" applyFont="1" applyBorder="1" applyAlignment="1">
      <alignment horizontal="right" vertical="center"/>
    </xf>
    <xf numFmtId="189" fontId="58" fillId="0" borderId="94" xfId="14" applyNumberFormat="1" applyFont="1" applyBorder="1" applyAlignment="1">
      <alignment horizontal="right" vertical="center"/>
    </xf>
    <xf numFmtId="189" fontId="41" fillId="0" borderId="94" xfId="14" applyNumberFormat="1" applyFont="1" applyBorder="1" applyAlignment="1">
      <alignment horizontal="right" vertical="center"/>
    </xf>
    <xf numFmtId="0" fontId="41" fillId="0" borderId="22" xfId="29" applyNumberFormat="1" applyFont="1" applyFill="1" applyBorder="1" applyAlignment="1">
      <alignment horizontal="left" vertical="center"/>
    </xf>
    <xf numFmtId="0" fontId="41" fillId="0" borderId="22" xfId="29" applyNumberFormat="1" applyFont="1" applyBorder="1" applyAlignment="1">
      <alignment horizontal="left" vertical="center"/>
    </xf>
    <xf numFmtId="189" fontId="41" fillId="12" borderId="24" xfId="14" applyNumberFormat="1" applyFont="1" applyFill="1" applyBorder="1" applyAlignment="1">
      <alignment horizontal="left" vertical="center"/>
    </xf>
    <xf numFmtId="38" fontId="41" fillId="0" borderId="0" xfId="19" applyFont="1" applyAlignment="1">
      <alignment horizontal="left" vertical="center"/>
    </xf>
    <xf numFmtId="40" fontId="41" fillId="0" borderId="0" xfId="29" applyNumberFormat="1" applyFont="1" applyAlignment="1">
      <alignment horizontal="right" vertical="center"/>
    </xf>
    <xf numFmtId="40" fontId="27" fillId="0" borderId="0" xfId="29" applyNumberFormat="1" applyFont="1" applyAlignment="1">
      <alignment horizontal="right" vertical="center"/>
    </xf>
    <xf numFmtId="189" fontId="41" fillId="0" borderId="0" xfId="29" applyNumberFormat="1" applyFont="1" applyAlignment="1">
      <alignment horizontal="right" vertical="center"/>
    </xf>
    <xf numFmtId="189" fontId="41" fillId="0" borderId="91" xfId="14" applyNumberFormat="1" applyFont="1" applyBorder="1" applyAlignment="1">
      <alignment horizontal="right" vertical="center"/>
    </xf>
    <xf numFmtId="189" fontId="41" fillId="12" borderId="20" xfId="14" applyNumberFormat="1" applyFont="1" applyFill="1" applyBorder="1" applyAlignment="1">
      <alignment horizontal="left" vertical="center"/>
    </xf>
    <xf numFmtId="0" fontId="41" fillId="0" borderId="0" xfId="29" applyFont="1" applyFill="1" applyAlignment="1">
      <alignment vertical="center"/>
    </xf>
    <xf numFmtId="0" fontId="27" fillId="0" borderId="0" xfId="29" applyNumberFormat="1" applyFont="1" applyFill="1" applyAlignment="1">
      <alignment horizontal="right" vertical="center"/>
    </xf>
    <xf numFmtId="0" fontId="26" fillId="0" borderId="0" xfId="28" applyFont="1" applyFill="1" applyBorder="1">
      <alignment vertical="center"/>
    </xf>
    <xf numFmtId="0" fontId="61" fillId="0" borderId="0" xfId="28" applyFont="1" applyFill="1" applyBorder="1">
      <alignment vertical="center"/>
    </xf>
    <xf numFmtId="0" fontId="27" fillId="0" borderId="24" xfId="7" applyNumberFormat="1" applyFont="1" applyFill="1" applyBorder="1" applyAlignment="1">
      <alignment horizontal="center" vertical="center"/>
    </xf>
    <xf numFmtId="0" fontId="27" fillId="0" borderId="24" xfId="29" applyNumberFormat="1" applyFont="1" applyFill="1" applyBorder="1" applyAlignment="1">
      <alignment horizontal="center" vertical="center"/>
    </xf>
    <xf numFmtId="0" fontId="41" fillId="0" borderId="125" xfId="14" applyNumberFormat="1" applyFont="1" applyBorder="1" applyAlignment="1">
      <alignment horizontal="center" vertical="center"/>
    </xf>
    <xf numFmtId="0" fontId="24" fillId="0" borderId="143" xfId="28" applyNumberFormat="1" applyFont="1" applyBorder="1" applyAlignment="1">
      <alignment vertical="center"/>
    </xf>
    <xf numFmtId="0" fontId="27" fillId="0" borderId="5" xfId="9" applyNumberFormat="1" applyFont="1" applyFill="1" applyBorder="1" applyAlignment="1">
      <alignment horizontal="center" vertical="center"/>
    </xf>
    <xf numFmtId="0" fontId="27" fillId="0" borderId="5" xfId="9" applyNumberFormat="1" applyFont="1" applyFill="1" applyBorder="1" applyAlignment="1">
      <alignment vertical="center"/>
    </xf>
    <xf numFmtId="176" fontId="27" fillId="0" borderId="5" xfId="29" applyNumberFormat="1" applyFont="1" applyFill="1" applyBorder="1" applyAlignment="1">
      <alignment horizontal="right" vertical="center"/>
    </xf>
    <xf numFmtId="0" fontId="41" fillId="0" borderId="75" xfId="14" applyNumberFormat="1" applyFont="1" applyBorder="1" applyAlignment="1">
      <alignment horizontal="center" vertical="center"/>
    </xf>
    <xf numFmtId="0" fontId="24" fillId="0" borderId="146" xfId="28" applyNumberFormat="1" applyFont="1" applyBorder="1" applyAlignment="1">
      <alignment vertical="center"/>
    </xf>
    <xf numFmtId="176" fontId="27" fillId="0" borderId="14" xfId="29" applyNumberFormat="1" applyFont="1" applyFill="1" applyBorder="1" applyAlignment="1">
      <alignment horizontal="right" vertical="center"/>
    </xf>
    <xf numFmtId="38" fontId="41" fillId="0" borderId="145" xfId="19" applyFont="1" applyFill="1" applyBorder="1" applyAlignment="1">
      <alignment horizontal="center" vertical="center"/>
    </xf>
    <xf numFmtId="176" fontId="41" fillId="0" borderId="145" xfId="29" applyNumberFormat="1" applyFont="1" applyBorder="1" applyAlignment="1">
      <alignment horizontal="right" vertical="center"/>
    </xf>
    <xf numFmtId="176" fontId="41" fillId="0" borderId="146" xfId="29" applyNumberFormat="1" applyFont="1" applyBorder="1" applyAlignment="1">
      <alignment horizontal="right" vertical="center"/>
    </xf>
    <xf numFmtId="176" fontId="41" fillId="0" borderId="112" xfId="29" applyNumberFormat="1" applyFont="1" applyBorder="1" applyAlignment="1">
      <alignment horizontal="right" vertical="center"/>
    </xf>
    <xf numFmtId="189" fontId="41" fillId="0" borderId="75" xfId="14" applyNumberFormat="1" applyFont="1" applyBorder="1" applyAlignment="1">
      <alignment horizontal="right" vertical="center"/>
    </xf>
    <xf numFmtId="176" fontId="27" fillId="0" borderId="19" xfId="29" applyNumberFormat="1" applyFont="1" applyFill="1" applyBorder="1" applyAlignment="1">
      <alignment horizontal="right" vertical="center"/>
    </xf>
    <xf numFmtId="0" fontId="23" fillId="0" borderId="75" xfId="28" applyNumberFormat="1" applyFont="1" applyBorder="1" applyAlignment="1">
      <alignment horizontal="center" vertical="center"/>
    </xf>
    <xf numFmtId="0" fontId="22" fillId="0" borderId="146" xfId="28" applyFont="1" applyBorder="1">
      <alignment vertical="center"/>
    </xf>
    <xf numFmtId="176" fontId="41" fillId="0" borderId="81" xfId="29" applyNumberFormat="1" applyFont="1" applyBorder="1" applyAlignment="1">
      <alignment horizontal="right" vertical="center"/>
    </xf>
    <xf numFmtId="176" fontId="41" fillId="0" borderId="147" xfId="29" applyNumberFormat="1" applyFont="1" applyBorder="1" applyAlignment="1">
      <alignment horizontal="right" vertical="center"/>
    </xf>
    <xf numFmtId="176" fontId="41" fillId="0" borderId="118" xfId="29" applyNumberFormat="1" applyFont="1" applyBorder="1" applyAlignment="1">
      <alignment horizontal="right" vertical="center"/>
    </xf>
    <xf numFmtId="189" fontId="41" fillId="0" borderId="119" xfId="14" applyNumberFormat="1" applyFont="1" applyBorder="1" applyAlignment="1">
      <alignment horizontal="right" vertical="center"/>
    </xf>
    <xf numFmtId="38" fontId="41" fillId="0" borderId="148" xfId="19" applyFont="1" applyFill="1" applyBorder="1" applyAlignment="1">
      <alignment horizontal="center" vertical="center"/>
    </xf>
    <xf numFmtId="0" fontId="41" fillId="0" borderId="80" xfId="29" applyNumberFormat="1" applyFont="1" applyBorder="1" applyAlignment="1">
      <alignment horizontal="left" vertical="center"/>
    </xf>
    <xf numFmtId="0" fontId="41" fillId="0" borderId="78" xfId="14" applyNumberFormat="1" applyFont="1" applyBorder="1" applyAlignment="1">
      <alignment horizontal="center" vertical="center"/>
    </xf>
    <xf numFmtId="0" fontId="24" fillId="0" borderId="149" xfId="28" applyNumberFormat="1" applyFont="1" applyBorder="1" applyAlignment="1">
      <alignment vertical="center"/>
    </xf>
    <xf numFmtId="189" fontId="41" fillId="0" borderId="24" xfId="14" applyNumberFormat="1" applyFont="1" applyFill="1" applyBorder="1" applyAlignment="1">
      <alignment horizontal="center" vertical="center"/>
    </xf>
    <xf numFmtId="38" fontId="41" fillId="0" borderId="140" xfId="19" applyFont="1" applyFill="1" applyBorder="1" applyAlignment="1">
      <alignment horizontal="center" vertical="center"/>
    </xf>
    <xf numFmtId="0" fontId="41" fillId="0" borderId="21" xfId="29" applyNumberFormat="1" applyFont="1" applyBorder="1" applyAlignment="1">
      <alignment horizontal="left" vertical="center"/>
    </xf>
    <xf numFmtId="176" fontId="41" fillId="0" borderId="140" xfId="29" applyNumberFormat="1" applyFont="1" applyBorder="1" applyAlignment="1">
      <alignment horizontal="right" vertical="center"/>
    </xf>
    <xf numFmtId="176" fontId="41" fillId="0" borderId="139" xfId="29" applyNumberFormat="1" applyFont="1" applyBorder="1" applyAlignment="1">
      <alignment horizontal="right" vertical="center"/>
    </xf>
    <xf numFmtId="176" fontId="41" fillId="0" borderId="24" xfId="29" applyNumberFormat="1" applyFont="1" applyBorder="1" applyAlignment="1">
      <alignment horizontal="right" vertical="center"/>
    </xf>
    <xf numFmtId="189" fontId="41" fillId="0" borderId="20" xfId="14" applyNumberFormat="1" applyFont="1" applyBorder="1" applyAlignment="1">
      <alignment horizontal="right" vertical="center"/>
    </xf>
    <xf numFmtId="0" fontId="41" fillId="0" borderId="20" xfId="14" applyNumberFormat="1" applyFont="1" applyBorder="1" applyAlignment="1">
      <alignment horizontal="center" vertical="center"/>
    </xf>
    <xf numFmtId="0" fontId="24" fillId="0" borderId="139" xfId="28" applyNumberFormat="1" applyFont="1" applyBorder="1" applyAlignment="1">
      <alignment vertical="center"/>
    </xf>
    <xf numFmtId="176" fontId="41" fillId="0" borderId="151" xfId="29" applyNumberFormat="1" applyFont="1" applyBorder="1" applyAlignment="1">
      <alignment horizontal="right" vertical="center"/>
    </xf>
    <xf numFmtId="176" fontId="41" fillId="0" borderId="150" xfId="29" applyNumberFormat="1" applyFont="1" applyBorder="1" applyAlignment="1">
      <alignment horizontal="right" vertical="center"/>
    </xf>
    <xf numFmtId="176" fontId="41" fillId="0" borderId="10" xfId="29" applyNumberFormat="1" applyFont="1" applyBorder="1" applyAlignment="1">
      <alignment horizontal="right" vertical="center"/>
    </xf>
    <xf numFmtId="189" fontId="41" fillId="0" borderId="6" xfId="14" applyNumberFormat="1" applyFont="1" applyBorder="1" applyAlignment="1">
      <alignment horizontal="right" vertical="center"/>
    </xf>
    <xf numFmtId="38" fontId="41" fillId="0" borderId="142" xfId="19" applyFont="1" applyFill="1" applyBorder="1" applyAlignment="1">
      <alignment horizontal="center" vertical="center"/>
    </xf>
    <xf numFmtId="0" fontId="41" fillId="0" borderId="74" xfId="29" applyNumberFormat="1" applyFont="1" applyBorder="1" applyAlignment="1">
      <alignment horizontal="left" vertical="center"/>
    </xf>
    <xf numFmtId="176" fontId="41" fillId="0" borderId="142" xfId="29" applyNumberFormat="1" applyFont="1" applyBorder="1" applyAlignment="1">
      <alignment horizontal="right" vertical="center"/>
    </xf>
    <xf numFmtId="176" fontId="41" fillId="0" borderId="144" xfId="29" applyNumberFormat="1" applyFont="1" applyBorder="1" applyAlignment="1">
      <alignment horizontal="right" vertical="center"/>
    </xf>
    <xf numFmtId="176" fontId="41" fillId="0" borderId="131" xfId="29" applyNumberFormat="1" applyFont="1" applyBorder="1" applyAlignment="1">
      <alignment horizontal="right" vertical="center"/>
    </xf>
    <xf numFmtId="189" fontId="41" fillId="0" borderId="72" xfId="14" applyNumberFormat="1" applyFont="1" applyBorder="1" applyAlignment="1">
      <alignment horizontal="right" vertical="center"/>
    </xf>
    <xf numFmtId="0" fontId="41" fillId="0" borderId="72" xfId="14" applyNumberFormat="1" applyFont="1" applyBorder="1" applyAlignment="1">
      <alignment horizontal="center" vertical="center"/>
    </xf>
    <xf numFmtId="0" fontId="24" fillId="0" borderId="144" xfId="28" applyNumberFormat="1" applyFont="1" applyBorder="1" applyAlignment="1">
      <alignment vertical="center"/>
    </xf>
    <xf numFmtId="38" fontId="41" fillId="0" borderId="81" xfId="19" applyFont="1" applyFill="1" applyBorder="1" applyAlignment="1">
      <alignment horizontal="center" vertical="center"/>
    </xf>
    <xf numFmtId="176" fontId="41" fillId="0" borderId="148" xfId="29" applyNumberFormat="1" applyFont="1" applyBorder="1" applyAlignment="1">
      <alignment horizontal="right" vertical="center"/>
    </xf>
    <xf numFmtId="176" fontId="41" fillId="0" borderId="149" xfId="29" applyNumberFormat="1" applyFont="1" applyBorder="1" applyAlignment="1">
      <alignment horizontal="right" vertical="center"/>
    </xf>
    <xf numFmtId="176" fontId="41" fillId="0" borderId="135" xfId="29" applyNumberFormat="1" applyFont="1" applyBorder="1" applyAlignment="1">
      <alignment horizontal="right" vertical="center"/>
    </xf>
    <xf numFmtId="189" fontId="41" fillId="0" borderId="78" xfId="14" applyNumberFormat="1" applyFont="1" applyBorder="1" applyAlignment="1">
      <alignment horizontal="right" vertical="center"/>
    </xf>
    <xf numFmtId="0" fontId="41" fillId="0" borderId="74" xfId="29" applyNumberFormat="1" applyFont="1" applyFill="1" applyBorder="1" applyAlignment="1">
      <alignment horizontal="left" vertical="center"/>
    </xf>
    <xf numFmtId="189" fontId="41" fillId="0" borderId="144" xfId="29" applyNumberFormat="1" applyFont="1" applyFill="1" applyBorder="1" applyAlignment="1">
      <alignment horizontal="right" vertical="center"/>
    </xf>
    <xf numFmtId="176" fontId="41" fillId="0" borderId="142" xfId="29" applyNumberFormat="1" applyFont="1" applyFill="1" applyBorder="1" applyAlignment="1">
      <alignment horizontal="right" vertical="center"/>
    </xf>
    <xf numFmtId="176" fontId="41" fillId="0" borderId="144" xfId="29" applyNumberFormat="1" applyFont="1" applyFill="1" applyBorder="1" applyAlignment="1">
      <alignment horizontal="right" vertical="center"/>
    </xf>
    <xf numFmtId="176" fontId="41" fillId="0" borderId="131" xfId="29" applyNumberFormat="1" applyFont="1" applyFill="1" applyBorder="1" applyAlignment="1">
      <alignment horizontal="right" vertical="center"/>
    </xf>
    <xf numFmtId="189" fontId="41" fillId="0" borderId="72" xfId="14" applyNumberFormat="1" applyFont="1" applyFill="1" applyBorder="1" applyAlignment="1">
      <alignment horizontal="right" vertical="center"/>
    </xf>
    <xf numFmtId="0" fontId="41" fillId="0" borderId="72" xfId="14" applyNumberFormat="1" applyFont="1" applyFill="1" applyBorder="1" applyAlignment="1">
      <alignment horizontal="center" vertical="center"/>
    </xf>
    <xf numFmtId="0" fontId="24" fillId="0" borderId="144" xfId="28" applyNumberFormat="1" applyFont="1" applyFill="1" applyBorder="1" applyAlignment="1">
      <alignment vertical="center"/>
    </xf>
    <xf numFmtId="0" fontId="41" fillId="0" borderId="77" xfId="29" applyNumberFormat="1" applyFont="1" applyFill="1" applyBorder="1" applyAlignment="1">
      <alignment horizontal="left" vertical="center"/>
    </xf>
    <xf numFmtId="189" fontId="41" fillId="0" borderId="146" xfId="29" applyNumberFormat="1" applyFont="1" applyFill="1" applyBorder="1" applyAlignment="1">
      <alignment horizontal="right" vertical="center"/>
    </xf>
    <xf numFmtId="176" fontId="41" fillId="0" borderId="145" xfId="29" applyNumberFormat="1" applyFont="1" applyFill="1" applyBorder="1" applyAlignment="1">
      <alignment horizontal="right" vertical="center"/>
    </xf>
    <xf numFmtId="176" fontId="41" fillId="0" borderId="146" xfId="29" applyNumberFormat="1" applyFont="1" applyFill="1" applyBorder="1" applyAlignment="1">
      <alignment horizontal="right" vertical="center"/>
    </xf>
    <xf numFmtId="176" fontId="41" fillId="0" borderId="112" xfId="29" applyNumberFormat="1" applyFont="1" applyFill="1" applyBorder="1" applyAlignment="1">
      <alignment horizontal="right" vertical="center"/>
    </xf>
    <xf numFmtId="189" fontId="41" fillId="0" borderId="75" xfId="14" applyNumberFormat="1" applyFont="1" applyFill="1" applyBorder="1" applyAlignment="1">
      <alignment horizontal="right" vertical="center"/>
    </xf>
    <xf numFmtId="0" fontId="41" fillId="0" borderId="75" xfId="14" applyNumberFormat="1" applyFont="1" applyFill="1" applyBorder="1" applyAlignment="1">
      <alignment horizontal="center" vertical="center"/>
    </xf>
    <xf numFmtId="0" fontId="24" fillId="0" borderId="146" xfId="28" applyNumberFormat="1" applyFont="1" applyFill="1" applyBorder="1" applyAlignment="1">
      <alignment vertical="center"/>
    </xf>
    <xf numFmtId="38" fontId="41" fillId="0" borderId="82" xfId="19" applyFont="1" applyFill="1" applyBorder="1" applyAlignment="1">
      <alignment horizontal="center" vertical="center"/>
    </xf>
    <xf numFmtId="176" fontId="41" fillId="0" borderId="82" xfId="29" applyNumberFormat="1" applyFont="1" applyBorder="1" applyAlignment="1">
      <alignment horizontal="right" vertical="center"/>
    </xf>
    <xf numFmtId="176" fontId="41" fillId="0" borderId="143" xfId="29" applyNumberFormat="1" applyFont="1" applyBorder="1" applyAlignment="1">
      <alignment horizontal="right" vertical="center"/>
    </xf>
    <xf numFmtId="176" fontId="41" fillId="0" borderId="124" xfId="29" applyNumberFormat="1" applyFont="1" applyBorder="1" applyAlignment="1">
      <alignment horizontal="right" vertical="center"/>
    </xf>
    <xf numFmtId="189" fontId="41" fillId="0" borderId="125" xfId="14" applyNumberFormat="1" applyFont="1" applyBorder="1" applyAlignment="1">
      <alignment horizontal="right" vertical="center"/>
    </xf>
    <xf numFmtId="0" fontId="27" fillId="0" borderId="20" xfId="29" applyNumberFormat="1" applyFont="1" applyFill="1" applyBorder="1" applyAlignment="1">
      <alignment horizontal="right" vertical="center"/>
    </xf>
    <xf numFmtId="0" fontId="27" fillId="0" borderId="21" xfId="29" applyNumberFormat="1" applyFont="1" applyFill="1" applyBorder="1" applyAlignment="1">
      <alignment horizontal="left" vertical="center"/>
    </xf>
    <xf numFmtId="176" fontId="27" fillId="0" borderId="24" xfId="29" applyNumberFormat="1" applyFont="1" applyFill="1" applyBorder="1" applyAlignment="1">
      <alignment horizontal="right" vertical="center"/>
    </xf>
    <xf numFmtId="0" fontId="24" fillId="0" borderId="146" xfId="14" applyNumberFormat="1" applyFont="1" applyBorder="1" applyAlignment="1">
      <alignment vertical="center"/>
    </xf>
    <xf numFmtId="0" fontId="41" fillId="0" borderId="5" xfId="29" applyNumberFormat="1" applyFont="1" applyFill="1" applyBorder="1" applyAlignment="1">
      <alignment horizontal="left" vertical="center"/>
    </xf>
    <xf numFmtId="0" fontId="41" fillId="0" borderId="142" xfId="29" applyNumberFormat="1" applyFont="1" applyFill="1" applyBorder="1" applyAlignment="1">
      <alignment horizontal="center" vertical="center"/>
    </xf>
    <xf numFmtId="0" fontId="41" fillId="0" borderId="14" xfId="29" applyNumberFormat="1" applyFont="1" applyFill="1" applyBorder="1" applyAlignment="1">
      <alignment horizontal="left" vertical="center"/>
    </xf>
    <xf numFmtId="0" fontId="41" fillId="0" borderId="145" xfId="29" applyNumberFormat="1" applyFont="1" applyFill="1" applyBorder="1" applyAlignment="1">
      <alignment horizontal="center" vertical="center"/>
    </xf>
    <xf numFmtId="189" fontId="41" fillId="0" borderId="145" xfId="29" applyNumberFormat="1" applyFont="1" applyBorder="1" applyAlignment="1">
      <alignment horizontal="right" vertical="center"/>
    </xf>
    <xf numFmtId="0" fontId="41" fillId="0" borderId="10" xfId="29" applyNumberFormat="1" applyFont="1" applyFill="1" applyBorder="1" applyAlignment="1">
      <alignment horizontal="left" vertical="center"/>
    </xf>
    <xf numFmtId="0" fontId="41" fillId="0" borderId="148" xfId="29" applyNumberFormat="1" applyFont="1" applyFill="1" applyBorder="1" applyAlignment="1">
      <alignment horizontal="center" vertical="center"/>
    </xf>
    <xf numFmtId="189" fontId="41" fillId="0" borderId="148" xfId="29" applyNumberFormat="1" applyFont="1" applyBorder="1" applyAlignment="1">
      <alignment horizontal="right" vertical="center"/>
    </xf>
    <xf numFmtId="0" fontId="41" fillId="0" borderId="140" xfId="29" applyNumberFormat="1" applyFont="1" applyFill="1" applyBorder="1" applyAlignment="1">
      <alignment horizontal="center" vertical="center"/>
    </xf>
    <xf numFmtId="176" fontId="41" fillId="2" borderId="140" xfId="29" applyNumberFormat="1" applyFont="1" applyFill="1" applyBorder="1" applyAlignment="1">
      <alignment horizontal="right" vertical="center"/>
    </xf>
    <xf numFmtId="176" fontId="41" fillId="2" borderId="139" xfId="29" applyNumberFormat="1" applyFont="1" applyFill="1" applyBorder="1" applyAlignment="1">
      <alignment horizontal="right" vertical="center"/>
    </xf>
    <xf numFmtId="176" fontId="41" fillId="0" borderId="0" xfId="29" applyNumberFormat="1" applyFont="1" applyFill="1" applyBorder="1" applyAlignment="1">
      <alignment horizontal="right" vertical="center"/>
    </xf>
    <xf numFmtId="176" fontId="41" fillId="0" borderId="0" xfId="29" applyNumberFormat="1" applyFont="1" applyAlignment="1">
      <alignment horizontal="right" vertical="center"/>
    </xf>
    <xf numFmtId="38" fontId="41" fillId="0" borderId="0" xfId="19" applyFont="1" applyFill="1" applyAlignment="1">
      <alignment horizontal="left" vertical="center"/>
    </xf>
    <xf numFmtId="0" fontId="24" fillId="0" borderId="0" xfId="28" applyNumberFormat="1" applyFont="1" applyFill="1" applyBorder="1" applyAlignment="1">
      <alignment vertical="center" wrapText="1"/>
    </xf>
    <xf numFmtId="0" fontId="41" fillId="3" borderId="24" xfId="29" applyNumberFormat="1" applyFont="1" applyFill="1" applyBorder="1" applyAlignment="1">
      <alignment horizontal="center" vertical="center"/>
    </xf>
    <xf numFmtId="0" fontId="24" fillId="3" borderId="2" xfId="28" applyNumberFormat="1" applyFont="1" applyFill="1" applyBorder="1" applyAlignment="1">
      <alignment horizontal="center" vertical="center" wrapText="1"/>
    </xf>
    <xf numFmtId="0" fontId="24" fillId="3" borderId="7" xfId="28" applyNumberFormat="1" applyFont="1" applyFill="1" applyBorder="1" applyAlignment="1">
      <alignment horizontal="center" vertical="center" wrapText="1"/>
    </xf>
    <xf numFmtId="179" fontId="27" fillId="0" borderId="96" xfId="14" applyNumberFormat="1" applyFont="1" applyBorder="1" applyAlignment="1">
      <alignment horizontal="right" vertical="center"/>
    </xf>
    <xf numFmtId="189" fontId="41" fillId="0" borderId="97" xfId="14" applyNumberFormat="1" applyFont="1" applyBorder="1" applyAlignment="1">
      <alignment horizontal="right" vertical="center"/>
    </xf>
    <xf numFmtId="189" fontId="41" fillId="0" borderId="22" xfId="14" applyNumberFormat="1" applyFont="1" applyBorder="1" applyAlignment="1">
      <alignment horizontal="right" vertical="center"/>
    </xf>
    <xf numFmtId="189" fontId="41" fillId="0" borderId="21" xfId="14" applyNumberFormat="1" applyFont="1" applyBorder="1" applyAlignment="1">
      <alignment horizontal="right" vertical="center"/>
    </xf>
    <xf numFmtId="176" fontId="41" fillId="0" borderId="91" xfId="14" applyNumberFormat="1" applyFont="1" applyBorder="1" applyAlignment="1">
      <alignment horizontal="right" vertical="center"/>
    </xf>
    <xf numFmtId="179" fontId="41" fillId="0" borderId="92" xfId="14" applyNumberFormat="1" applyFont="1" applyBorder="1" applyAlignment="1">
      <alignment horizontal="right" vertical="center"/>
    </xf>
    <xf numFmtId="179" fontId="27" fillId="0" borderId="20" xfId="14" applyNumberFormat="1" applyFont="1" applyBorder="1" applyAlignment="1">
      <alignment horizontal="right" vertical="center"/>
    </xf>
    <xf numFmtId="179" fontId="27" fillId="0" borderId="92" xfId="14" applyNumberFormat="1" applyFont="1" applyBorder="1" applyAlignment="1">
      <alignment horizontal="right" vertical="center"/>
    </xf>
    <xf numFmtId="189" fontId="41" fillId="0" borderId="152" xfId="14" applyNumberFormat="1" applyFont="1" applyBorder="1" applyAlignment="1">
      <alignment horizontal="right" vertical="center"/>
    </xf>
    <xf numFmtId="179" fontId="27" fillId="0" borderId="95" xfId="14" applyNumberFormat="1" applyFont="1" applyBorder="1" applyAlignment="1">
      <alignment horizontal="right" vertical="center"/>
    </xf>
    <xf numFmtId="189" fontId="41" fillId="13" borderId="98" xfId="14" applyNumberFormat="1" applyFont="1" applyFill="1" applyBorder="1" applyAlignment="1">
      <alignment horizontal="right" vertical="center"/>
    </xf>
    <xf numFmtId="189" fontId="41" fillId="13" borderId="0" xfId="14" applyNumberFormat="1" applyFont="1" applyFill="1" applyBorder="1" applyAlignment="1">
      <alignment horizontal="right" vertical="center"/>
    </xf>
    <xf numFmtId="189" fontId="41" fillId="13" borderId="12" xfId="14" applyNumberFormat="1" applyFont="1" applyFill="1" applyBorder="1" applyAlignment="1">
      <alignment horizontal="right" vertical="center"/>
    </xf>
    <xf numFmtId="176" fontId="41" fillId="13" borderId="98" xfId="14" applyNumberFormat="1" applyFont="1" applyFill="1" applyBorder="1" applyAlignment="1">
      <alignment horizontal="right" vertical="center"/>
    </xf>
    <xf numFmtId="179" fontId="41" fillId="13" borderId="99" xfId="14" applyNumberFormat="1" applyFont="1" applyFill="1" applyBorder="1" applyAlignment="1">
      <alignment horizontal="right" vertical="center"/>
    </xf>
    <xf numFmtId="179" fontId="27" fillId="13" borderId="11" xfId="14" applyNumberFormat="1" applyFont="1" applyFill="1" applyBorder="1" applyAlignment="1">
      <alignment horizontal="right" vertical="center"/>
    </xf>
    <xf numFmtId="179" fontId="27" fillId="13" borderId="99" xfId="14" applyNumberFormat="1" applyFont="1" applyFill="1" applyBorder="1" applyAlignment="1">
      <alignment horizontal="right" vertical="center"/>
    </xf>
    <xf numFmtId="189" fontId="41" fillId="13" borderId="100" xfId="14" applyNumberFormat="1" applyFont="1" applyFill="1" applyBorder="1" applyAlignment="1">
      <alignment horizontal="right" vertical="center"/>
    </xf>
    <xf numFmtId="189" fontId="41" fillId="0" borderId="92" xfId="14" applyNumberFormat="1" applyFont="1" applyBorder="1" applyAlignment="1">
      <alignment horizontal="right" vertical="center"/>
    </xf>
    <xf numFmtId="189" fontId="41" fillId="0" borderId="153" xfId="14" applyNumberFormat="1" applyFont="1" applyBorder="1" applyAlignment="1">
      <alignment horizontal="right" vertical="center"/>
    </xf>
    <xf numFmtId="189" fontId="41" fillId="0" borderId="98" xfId="14" applyNumberFormat="1" applyFont="1" applyFill="1" applyBorder="1" applyAlignment="1">
      <alignment horizontal="right" vertical="center"/>
    </xf>
    <xf numFmtId="189" fontId="41" fillId="0" borderId="12" xfId="14" applyNumberFormat="1" applyFont="1" applyFill="1" applyBorder="1" applyAlignment="1">
      <alignment horizontal="right" vertical="center"/>
    </xf>
    <xf numFmtId="176" fontId="41" fillId="0" borderId="98" xfId="14" applyNumberFormat="1" applyFont="1" applyFill="1" applyBorder="1" applyAlignment="1">
      <alignment horizontal="right" vertical="center"/>
    </xf>
    <xf numFmtId="179" fontId="41" fillId="0" borderId="99" xfId="14" applyNumberFormat="1" applyFont="1" applyFill="1" applyBorder="1" applyAlignment="1">
      <alignment horizontal="right" vertical="center"/>
    </xf>
    <xf numFmtId="179" fontId="27" fillId="0" borderId="11" xfId="14" applyNumberFormat="1" applyFont="1" applyFill="1" applyBorder="1" applyAlignment="1">
      <alignment horizontal="right" vertical="center"/>
    </xf>
    <xf numFmtId="179" fontId="27" fillId="0" borderId="99" xfId="14" applyNumberFormat="1" applyFont="1" applyFill="1" applyBorder="1" applyAlignment="1">
      <alignment horizontal="right" vertical="center"/>
    </xf>
    <xf numFmtId="189" fontId="41" fillId="0" borderId="100" xfId="14" applyNumberFormat="1" applyFont="1" applyFill="1" applyBorder="1" applyAlignment="1">
      <alignment horizontal="right" vertical="center"/>
    </xf>
    <xf numFmtId="179" fontId="27" fillId="0" borderId="102" xfId="14" applyNumberFormat="1" applyFont="1" applyBorder="1" applyAlignment="1">
      <alignment horizontal="right" vertical="center"/>
    </xf>
    <xf numFmtId="176" fontId="27" fillId="0" borderId="91" xfId="14" applyNumberFormat="1" applyFont="1" applyBorder="1" applyAlignment="1">
      <alignment horizontal="right" vertical="center"/>
    </xf>
    <xf numFmtId="0" fontId="41" fillId="0" borderId="12" xfId="29" applyNumberFormat="1" applyFont="1" applyFill="1" applyBorder="1" applyAlignment="1">
      <alignment horizontal="left" vertical="center"/>
    </xf>
    <xf numFmtId="0" fontId="41" fillId="12" borderId="24" xfId="29" applyNumberFormat="1" applyFont="1" applyFill="1" applyBorder="1" applyAlignment="1">
      <alignment horizontal="left" vertical="center"/>
    </xf>
    <xf numFmtId="189" fontId="41" fillId="0" borderId="24" xfId="14" applyNumberFormat="1" applyFont="1" applyBorder="1" applyAlignment="1">
      <alignment horizontal="right" vertical="center"/>
    </xf>
    <xf numFmtId="0" fontId="41" fillId="0" borderId="3" xfId="29" applyNumberFormat="1" applyFont="1" applyBorder="1" applyAlignment="1">
      <alignment horizontal="right" vertical="center"/>
    </xf>
    <xf numFmtId="0" fontId="27" fillId="0" borderId="3" xfId="29" applyNumberFormat="1" applyFont="1" applyBorder="1" applyAlignment="1">
      <alignment horizontal="right" vertical="center"/>
    </xf>
    <xf numFmtId="179" fontId="27" fillId="0" borderId="132" xfId="14" applyNumberFormat="1" applyFont="1" applyFill="1" applyBorder="1" applyAlignment="1">
      <alignment horizontal="right" vertical="center"/>
    </xf>
    <xf numFmtId="179" fontId="27" fillId="0" borderId="95" xfId="14" applyNumberFormat="1" applyFont="1" applyFill="1" applyBorder="1" applyAlignment="1">
      <alignment horizontal="right" vertical="center"/>
    </xf>
    <xf numFmtId="189" fontId="41" fillId="0" borderId="76" xfId="29" applyNumberFormat="1" applyFont="1" applyBorder="1" applyAlignment="1">
      <alignment horizontal="right" vertical="center"/>
    </xf>
    <xf numFmtId="189" fontId="41" fillId="0" borderId="22" xfId="29" applyNumberFormat="1" applyFont="1" applyBorder="1" applyAlignment="1">
      <alignment horizontal="right" vertical="center"/>
    </xf>
    <xf numFmtId="189" fontId="41" fillId="0" borderId="79" xfId="29" applyNumberFormat="1" applyFont="1" applyBorder="1" applyAlignment="1">
      <alignment horizontal="right" vertical="center"/>
    </xf>
    <xf numFmtId="0" fontId="41" fillId="0" borderId="123" xfId="29" applyNumberFormat="1" applyFont="1" applyFill="1" applyBorder="1" applyAlignment="1">
      <alignment horizontal="left" vertical="center"/>
    </xf>
    <xf numFmtId="189" fontId="41" fillId="0" borderId="143" xfId="29" applyNumberFormat="1" applyFont="1" applyFill="1" applyBorder="1" applyAlignment="1">
      <alignment horizontal="right" vertical="center"/>
    </xf>
    <xf numFmtId="189" fontId="41" fillId="0" borderId="125" xfId="14" applyNumberFormat="1" applyFont="1" applyFill="1" applyBorder="1" applyAlignment="1">
      <alignment horizontal="right" vertical="center"/>
    </xf>
    <xf numFmtId="189" fontId="41" fillId="0" borderId="140" xfId="29" applyNumberFormat="1" applyFont="1" applyBorder="1" applyAlignment="1">
      <alignment horizontal="right" vertical="center"/>
    </xf>
    <xf numFmtId="189" fontId="41" fillId="0" borderId="147" xfId="29" applyNumberFormat="1" applyFont="1" applyFill="1" applyBorder="1" applyAlignment="1">
      <alignment horizontal="right" vertical="center"/>
    </xf>
    <xf numFmtId="189" fontId="41" fillId="0" borderId="139" xfId="29" applyNumberFormat="1" applyFont="1" applyFill="1" applyBorder="1" applyAlignment="1">
      <alignment horizontal="right" vertical="center"/>
    </xf>
    <xf numFmtId="189" fontId="41" fillId="0" borderId="150" xfId="29" applyNumberFormat="1" applyFont="1" applyFill="1" applyBorder="1" applyAlignment="1">
      <alignment horizontal="right" vertical="center"/>
    </xf>
    <xf numFmtId="189" fontId="41" fillId="0" borderId="149" xfId="29" applyNumberFormat="1" applyFont="1" applyFill="1" applyBorder="1" applyAlignment="1">
      <alignment horizontal="right" vertical="center"/>
    </xf>
    <xf numFmtId="176" fontId="41" fillId="0" borderId="0" xfId="29" applyNumberFormat="1" applyFont="1" applyFill="1" applyAlignment="1">
      <alignment horizontal="right" vertical="center"/>
    </xf>
    <xf numFmtId="0" fontId="52" fillId="0" borderId="1" xfId="6" applyFont="1" applyFill="1" applyBorder="1" applyAlignment="1">
      <alignment horizontal="center" vertical="top" wrapText="1"/>
    </xf>
    <xf numFmtId="38" fontId="60" fillId="0" borderId="24" xfId="32" applyFont="1" applyBorder="1">
      <alignment vertical="center"/>
    </xf>
    <xf numFmtId="191" fontId="41" fillId="0" borderId="142" xfId="29" applyNumberFormat="1" applyFont="1" applyFill="1" applyBorder="1" applyAlignment="1">
      <alignment horizontal="right" vertical="center"/>
    </xf>
    <xf numFmtId="191" fontId="41" fillId="0" borderId="145" xfId="29" applyNumberFormat="1" applyFont="1" applyFill="1" applyBorder="1" applyAlignment="1">
      <alignment horizontal="right" vertical="center"/>
    </xf>
    <xf numFmtId="191" fontId="41" fillId="0" borderId="81" xfId="29" applyNumberFormat="1" applyFont="1" applyFill="1" applyBorder="1" applyAlignment="1">
      <alignment horizontal="right" vertical="center"/>
    </xf>
    <xf numFmtId="191" fontId="41" fillId="0" borderId="140" xfId="29" applyNumberFormat="1" applyFont="1" applyFill="1" applyBorder="1" applyAlignment="1">
      <alignment horizontal="right" vertical="center"/>
    </xf>
    <xf numFmtId="191" fontId="41" fillId="0" borderId="151" xfId="29" applyNumberFormat="1" applyFont="1" applyFill="1" applyBorder="1" applyAlignment="1">
      <alignment horizontal="right" vertical="center"/>
    </xf>
    <xf numFmtId="191" fontId="41" fillId="0" borderId="148" xfId="29" applyNumberFormat="1" applyFont="1" applyFill="1" applyBorder="1" applyAlignment="1">
      <alignment horizontal="right" vertical="center"/>
    </xf>
    <xf numFmtId="191" fontId="41" fillId="0" borderId="82" xfId="29" applyNumberFormat="1" applyFont="1" applyFill="1" applyBorder="1" applyAlignment="1">
      <alignment horizontal="right" vertical="center"/>
    </xf>
    <xf numFmtId="191" fontId="41" fillId="0" borderId="144" xfId="29" applyNumberFormat="1" applyFont="1" applyFill="1" applyBorder="1" applyAlignment="1">
      <alignment horizontal="right" vertical="center"/>
    </xf>
    <xf numFmtId="191" fontId="41" fillId="0" borderId="76" xfId="29" applyNumberFormat="1" applyFont="1" applyFill="1" applyBorder="1" applyAlignment="1">
      <alignment horizontal="right" vertical="center"/>
    </xf>
    <xf numFmtId="191" fontId="41" fillId="0" borderId="114" xfId="29" applyNumberFormat="1" applyFont="1" applyFill="1" applyBorder="1" applyAlignment="1">
      <alignment horizontal="right" vertical="center"/>
    </xf>
    <xf numFmtId="191" fontId="41" fillId="0" borderId="22" xfId="29" applyNumberFormat="1" applyFont="1" applyFill="1" applyBorder="1" applyAlignment="1">
      <alignment horizontal="right" vertical="center"/>
    </xf>
    <xf numFmtId="191" fontId="41" fillId="0" borderId="8" xfId="29" applyNumberFormat="1" applyFont="1" applyFill="1" applyBorder="1" applyAlignment="1">
      <alignment horizontal="right" vertical="center"/>
    </xf>
    <xf numFmtId="191" fontId="41" fillId="0" borderId="73" xfId="29" applyNumberFormat="1" applyFont="1" applyFill="1" applyBorder="1" applyAlignment="1">
      <alignment horizontal="right" vertical="center"/>
    </xf>
    <xf numFmtId="191" fontId="41" fillId="0" borderId="79" xfId="29" applyNumberFormat="1" applyFont="1" applyFill="1" applyBorder="1" applyAlignment="1">
      <alignment horizontal="right" vertical="center"/>
    </xf>
    <xf numFmtId="191" fontId="41" fillId="0" borderId="127" xfId="29" applyNumberFormat="1" applyFont="1" applyFill="1" applyBorder="1" applyAlignment="1">
      <alignment horizontal="right" vertical="center"/>
    </xf>
    <xf numFmtId="38" fontId="41" fillId="2" borderId="140" xfId="32" applyFont="1" applyFill="1" applyBorder="1" applyAlignment="1">
      <alignment horizontal="right" vertical="center"/>
    </xf>
    <xf numFmtId="0" fontId="41" fillId="0" borderId="2" xfId="29" applyNumberFormat="1" applyFont="1" applyFill="1" applyBorder="1" applyAlignment="1">
      <alignment horizontal="left" vertical="center"/>
    </xf>
    <xf numFmtId="189" fontId="41" fillId="0" borderId="101" xfId="14" applyNumberFormat="1" applyFont="1" applyFill="1" applyBorder="1" applyAlignment="1">
      <alignment horizontal="right" vertical="center"/>
    </xf>
    <xf numFmtId="189" fontId="41" fillId="0" borderId="3" xfId="14" applyNumberFormat="1" applyFont="1" applyFill="1" applyBorder="1" applyAlignment="1">
      <alignment horizontal="right" vertical="center"/>
    </xf>
    <xf numFmtId="189" fontId="41" fillId="0" borderId="2" xfId="14" applyNumberFormat="1" applyFont="1" applyFill="1" applyBorder="1" applyAlignment="1">
      <alignment horizontal="right" vertical="center"/>
    </xf>
    <xf numFmtId="176" fontId="41" fillId="0" borderId="101" xfId="14" applyNumberFormat="1" applyFont="1" applyFill="1" applyBorder="1" applyAlignment="1">
      <alignment horizontal="right" vertical="center"/>
    </xf>
    <xf numFmtId="179" fontId="41" fillId="0" borderId="102" xfId="14" applyNumberFormat="1" applyFont="1" applyFill="1" applyBorder="1" applyAlignment="1">
      <alignment horizontal="right" vertical="center"/>
    </xf>
    <xf numFmtId="179" fontId="27" fillId="0" borderId="102" xfId="14" applyNumberFormat="1" applyFont="1" applyFill="1" applyBorder="1" applyAlignment="1">
      <alignment horizontal="right" vertical="center"/>
    </xf>
    <xf numFmtId="189" fontId="41" fillId="0" borderId="103" xfId="14" applyNumberFormat="1" applyFont="1" applyFill="1" applyBorder="1" applyAlignment="1">
      <alignment horizontal="right" vertical="center"/>
    </xf>
    <xf numFmtId="189" fontId="27" fillId="3" borderId="20" xfId="29" applyNumberFormat="1" applyFont="1" applyFill="1" applyBorder="1" applyAlignment="1">
      <alignment horizontal="center" vertical="center"/>
    </xf>
    <xf numFmtId="189" fontId="27" fillId="3" borderId="21" xfId="29" applyNumberFormat="1" applyFont="1" applyFill="1" applyBorder="1" applyAlignment="1">
      <alignment horizontal="center" vertical="center"/>
    </xf>
    <xf numFmtId="189" fontId="27" fillId="3" borderId="91" xfId="29" applyNumberFormat="1" applyFont="1" applyFill="1" applyBorder="1" applyAlignment="1">
      <alignment horizontal="center" vertical="center"/>
    </xf>
    <xf numFmtId="189" fontId="41" fillId="0" borderId="154" xfId="14" applyNumberFormat="1" applyFont="1" applyBorder="1" applyAlignment="1">
      <alignment horizontal="right" vertical="center"/>
    </xf>
    <xf numFmtId="179" fontId="27" fillId="0" borderId="101" xfId="14" applyNumberFormat="1" applyFont="1" applyBorder="1" applyAlignment="1">
      <alignment horizontal="right" vertical="center"/>
    </xf>
    <xf numFmtId="189" fontId="41" fillId="14" borderId="91" xfId="14" applyNumberFormat="1" applyFont="1" applyFill="1" applyBorder="1" applyAlignment="1">
      <alignment horizontal="right" vertical="center"/>
    </xf>
    <xf numFmtId="189" fontId="41" fillId="14" borderId="92" xfId="14" applyNumberFormat="1" applyFont="1" applyFill="1" applyBorder="1" applyAlignment="1">
      <alignment horizontal="right" vertical="center"/>
    </xf>
    <xf numFmtId="189" fontId="41" fillId="14" borderId="21" xfId="14" applyNumberFormat="1" applyFont="1" applyFill="1" applyBorder="1" applyAlignment="1">
      <alignment horizontal="right" vertical="center"/>
    </xf>
    <xf numFmtId="176" fontId="41" fillId="14" borderId="91" xfId="14" applyNumberFormat="1" applyFont="1" applyFill="1" applyBorder="1" applyAlignment="1">
      <alignment horizontal="right" vertical="center"/>
    </xf>
    <xf numFmtId="179" fontId="41" fillId="14" borderId="92" xfId="14" applyNumberFormat="1" applyFont="1" applyFill="1" applyBorder="1" applyAlignment="1">
      <alignment horizontal="right" vertical="center"/>
    </xf>
    <xf numFmtId="179" fontId="27" fillId="14" borderId="20" xfId="14" applyNumberFormat="1" applyFont="1" applyFill="1" applyBorder="1" applyAlignment="1">
      <alignment horizontal="right" vertical="center"/>
    </xf>
    <xf numFmtId="179" fontId="27" fillId="14" borderId="92" xfId="14" applyNumberFormat="1" applyFont="1" applyFill="1" applyBorder="1" applyAlignment="1">
      <alignment horizontal="right" vertical="center"/>
    </xf>
    <xf numFmtId="189" fontId="41" fillId="14" borderId="152" xfId="14" applyNumberFormat="1" applyFont="1" applyFill="1" applyBorder="1" applyAlignment="1">
      <alignment horizontal="right" vertical="center"/>
    </xf>
    <xf numFmtId="189" fontId="41" fillId="14" borderId="113" xfId="14" applyNumberFormat="1" applyFont="1" applyFill="1" applyBorder="1" applyAlignment="1">
      <alignment horizontal="right" vertical="center"/>
    </xf>
    <xf numFmtId="189" fontId="41" fillId="14" borderId="76" xfId="14" applyNumberFormat="1" applyFont="1" applyFill="1" applyBorder="1" applyAlignment="1">
      <alignment horizontal="right" vertical="center"/>
    </xf>
    <xf numFmtId="189" fontId="41" fillId="14" borderId="77" xfId="14" applyNumberFormat="1" applyFont="1" applyFill="1" applyBorder="1" applyAlignment="1">
      <alignment horizontal="right" vertical="center"/>
    </xf>
    <xf numFmtId="176" fontId="41" fillId="14" borderId="113" xfId="14" applyNumberFormat="1" applyFont="1" applyFill="1" applyBorder="1" applyAlignment="1">
      <alignment horizontal="right" vertical="center"/>
    </xf>
    <xf numFmtId="179" fontId="41" fillId="14" borderId="116" xfId="14" applyNumberFormat="1" applyFont="1" applyFill="1" applyBorder="1" applyAlignment="1">
      <alignment horizontal="right" vertical="center"/>
    </xf>
    <xf numFmtId="176" fontId="27" fillId="14" borderId="113" xfId="14" applyNumberFormat="1" applyFont="1" applyFill="1" applyBorder="1" applyAlignment="1">
      <alignment horizontal="right" vertical="center"/>
    </xf>
    <xf numFmtId="179" fontId="27" fillId="14" borderId="116" xfId="14" applyNumberFormat="1" applyFont="1" applyFill="1" applyBorder="1" applyAlignment="1">
      <alignment horizontal="right" vertical="center"/>
    </xf>
    <xf numFmtId="189" fontId="41" fillId="14" borderId="117" xfId="14" applyNumberFormat="1" applyFont="1" applyFill="1" applyBorder="1" applyAlignment="1">
      <alignment horizontal="right" vertical="center"/>
    </xf>
    <xf numFmtId="0" fontId="60" fillId="0" borderId="0" xfId="0" applyFont="1">
      <alignment vertical="center"/>
    </xf>
    <xf numFmtId="0" fontId="60" fillId="0" borderId="0" xfId="0" applyFont="1" applyAlignment="1">
      <alignment horizontal="right" vertical="center"/>
    </xf>
    <xf numFmtId="0" fontId="60" fillId="0" borderId="24" xfId="0" applyFont="1" applyBorder="1" applyAlignment="1">
      <alignment horizontal="center" vertical="center"/>
    </xf>
    <xf numFmtId="176" fontId="31" fillId="17" borderId="14" xfId="0" applyNumberFormat="1" applyFont="1" applyFill="1" applyBorder="1">
      <alignment vertical="center"/>
    </xf>
    <xf numFmtId="176" fontId="31" fillId="17" borderId="19" xfId="0" applyNumberFormat="1" applyFont="1" applyFill="1" applyBorder="1">
      <alignment vertical="center"/>
    </xf>
    <xf numFmtId="176" fontId="31" fillId="17" borderId="10" xfId="0" applyNumberFormat="1" applyFont="1" applyFill="1" applyBorder="1">
      <alignment vertical="center"/>
    </xf>
    <xf numFmtId="176" fontId="31" fillId="17" borderId="24" xfId="0" applyNumberFormat="1" applyFont="1" applyFill="1" applyBorder="1">
      <alignment vertical="center"/>
    </xf>
    <xf numFmtId="0" fontId="31" fillId="17" borderId="5" xfId="0" applyFont="1" applyFill="1" applyBorder="1" applyAlignment="1">
      <alignment vertical="center"/>
    </xf>
    <xf numFmtId="0" fontId="31" fillId="17" borderId="14" xfId="0" applyFont="1" applyFill="1" applyBorder="1" applyAlignment="1">
      <alignment vertical="center"/>
    </xf>
    <xf numFmtId="0" fontId="31" fillId="17" borderId="155" xfId="0" applyFont="1" applyFill="1" applyBorder="1" applyAlignment="1">
      <alignment vertical="center"/>
    </xf>
    <xf numFmtId="0" fontId="31" fillId="17" borderId="19" xfId="0" applyFont="1" applyFill="1" applyBorder="1" applyAlignment="1">
      <alignment vertical="center"/>
    </xf>
    <xf numFmtId="0" fontId="31" fillId="17" borderId="24" xfId="0" applyFont="1" applyFill="1" applyBorder="1" applyAlignment="1">
      <alignment vertical="center"/>
    </xf>
    <xf numFmtId="0" fontId="31" fillId="17" borderId="20" xfId="0" applyFont="1" applyFill="1" applyBorder="1" applyAlignment="1">
      <alignment vertical="center"/>
    </xf>
    <xf numFmtId="0" fontId="60" fillId="0" borderId="20" xfId="0" applyFont="1" applyBorder="1">
      <alignment vertical="center"/>
    </xf>
    <xf numFmtId="0" fontId="60" fillId="0" borderId="0" xfId="0" applyFont="1" applyBorder="1">
      <alignment vertical="center"/>
    </xf>
    <xf numFmtId="0" fontId="60" fillId="0" borderId="22" xfId="0" applyFont="1" applyBorder="1">
      <alignment vertical="center"/>
    </xf>
    <xf numFmtId="0" fontId="60" fillId="0" borderId="0" xfId="0" applyFont="1" applyAlignment="1">
      <alignment vertical="top"/>
    </xf>
    <xf numFmtId="0" fontId="60" fillId="0" borderId="0" xfId="0" applyFont="1" applyFill="1">
      <alignment vertical="center"/>
    </xf>
    <xf numFmtId="0" fontId="60" fillId="0" borderId="0" xfId="0" applyFont="1" applyFill="1" applyBorder="1" applyAlignment="1">
      <alignment horizontal="left" vertical="center"/>
    </xf>
    <xf numFmtId="0" fontId="60" fillId="16" borderId="157" xfId="0" applyFont="1" applyFill="1" applyBorder="1">
      <alignment vertical="center"/>
    </xf>
    <xf numFmtId="0" fontId="60" fillId="16" borderId="158" xfId="0" applyFont="1" applyFill="1" applyBorder="1">
      <alignment vertical="center"/>
    </xf>
    <xf numFmtId="0" fontId="60" fillId="0" borderId="21" xfId="0" applyFont="1" applyBorder="1" applyAlignment="1">
      <alignment horizontal="center" vertical="center"/>
    </xf>
    <xf numFmtId="0" fontId="60" fillId="16" borderId="162" xfId="0" applyFont="1" applyFill="1" applyBorder="1">
      <alignment vertical="center"/>
    </xf>
    <xf numFmtId="0" fontId="22" fillId="0" borderId="24" xfId="0" applyFont="1" applyBorder="1" applyAlignment="1">
      <alignment horizontal="center" vertical="center"/>
    </xf>
    <xf numFmtId="0" fontId="60" fillId="0" borderId="0" xfId="0" applyFont="1" applyAlignment="1">
      <alignment horizontal="center" vertical="center"/>
    </xf>
    <xf numFmtId="0" fontId="60" fillId="0" borderId="24" xfId="0" applyFont="1" applyBorder="1">
      <alignment vertical="center"/>
    </xf>
    <xf numFmtId="0" fontId="23" fillId="0" borderId="24" xfId="0" applyFont="1" applyBorder="1" applyAlignment="1">
      <alignment horizontal="center" vertical="center"/>
    </xf>
    <xf numFmtId="38" fontId="23" fillId="0" borderId="24" xfId="17" applyFont="1" applyBorder="1" applyAlignment="1">
      <alignment vertical="center"/>
    </xf>
    <xf numFmtId="0" fontId="23" fillId="0" borderId="8" xfId="0" applyFont="1" applyBorder="1" applyAlignment="1">
      <alignment vertical="center"/>
    </xf>
    <xf numFmtId="0" fontId="60" fillId="0" borderId="21" xfId="0" applyFont="1" applyBorder="1">
      <alignment vertical="center"/>
    </xf>
    <xf numFmtId="38" fontId="23" fillId="0" borderId="24" xfId="32" applyFont="1" applyBorder="1" applyAlignment="1">
      <alignment vertical="center"/>
    </xf>
    <xf numFmtId="38" fontId="60" fillId="0" borderId="24" xfId="32" applyFont="1" applyBorder="1" applyAlignment="1">
      <alignment vertical="center"/>
    </xf>
    <xf numFmtId="189" fontId="23" fillId="0" borderId="24" xfId="33" applyNumberFormat="1" applyFont="1" applyBorder="1" applyAlignment="1">
      <alignment horizontal="center" vertical="center"/>
    </xf>
    <xf numFmtId="189" fontId="23" fillId="20" borderId="24" xfId="33" applyNumberFormat="1" applyFont="1" applyFill="1" applyBorder="1" applyAlignment="1">
      <alignment horizontal="center" vertical="center"/>
    </xf>
    <xf numFmtId="0" fontId="64" fillId="0" borderId="0" xfId="0" applyFont="1">
      <alignment vertical="center"/>
    </xf>
    <xf numFmtId="0" fontId="64" fillId="0" borderId="3" xfId="0" applyFont="1" applyBorder="1" applyAlignment="1">
      <alignment vertical="center"/>
    </xf>
    <xf numFmtId="0" fontId="60" fillId="0" borderId="0" xfId="0" applyFont="1" applyBorder="1" applyAlignment="1">
      <alignment horizontal="left" vertical="center"/>
    </xf>
    <xf numFmtId="0" fontId="60" fillId="0" borderId="0" xfId="0" applyFont="1" applyBorder="1" applyAlignment="1">
      <alignment vertical="center"/>
    </xf>
    <xf numFmtId="0" fontId="60" fillId="0" borderId="5" xfId="0" applyFont="1" applyBorder="1" applyAlignment="1">
      <alignment horizontal="center" vertical="center"/>
    </xf>
    <xf numFmtId="0" fontId="60" fillId="0" borderId="24" xfId="0" applyFont="1" applyFill="1" applyBorder="1" applyAlignment="1">
      <alignment horizontal="center" vertical="center"/>
    </xf>
    <xf numFmtId="0" fontId="60" fillId="0" borderId="173" xfId="0" applyFont="1" applyBorder="1">
      <alignment vertical="center"/>
    </xf>
    <xf numFmtId="0" fontId="60" fillId="0" borderId="174" xfId="0" applyFont="1" applyBorder="1">
      <alignment vertical="center"/>
    </xf>
    <xf numFmtId="0" fontId="60" fillId="0" borderId="169" xfId="0" applyFont="1" applyBorder="1" applyAlignment="1">
      <alignment horizontal="center" vertical="center"/>
    </xf>
    <xf numFmtId="0" fontId="60" fillId="0" borderId="175" xfId="0" applyFont="1" applyBorder="1">
      <alignment vertical="center"/>
    </xf>
    <xf numFmtId="0" fontId="60" fillId="0" borderId="2" xfId="0" applyFont="1" applyBorder="1" applyAlignment="1">
      <alignment horizontal="center" vertical="center"/>
    </xf>
    <xf numFmtId="0" fontId="60" fillId="0" borderId="178" xfId="0" applyFont="1" applyBorder="1" applyAlignment="1">
      <alignment horizontal="center" vertical="center"/>
    </xf>
    <xf numFmtId="0" fontId="60" fillId="0" borderId="180" xfId="0" applyFont="1" applyBorder="1">
      <alignment vertical="center"/>
    </xf>
    <xf numFmtId="0" fontId="60" fillId="0" borderId="181" xfId="0" applyFont="1" applyBorder="1">
      <alignment vertical="center"/>
    </xf>
    <xf numFmtId="0" fontId="60" fillId="0" borderId="172" xfId="0" applyFont="1" applyBorder="1">
      <alignment vertical="center"/>
    </xf>
    <xf numFmtId="0" fontId="60" fillId="0" borderId="20" xfId="0" applyFont="1" applyFill="1" applyBorder="1" applyAlignment="1">
      <alignment horizontal="left" vertical="center"/>
    </xf>
    <xf numFmtId="0" fontId="60" fillId="0" borderId="20" xfId="0" applyFont="1" applyBorder="1" applyAlignment="1">
      <alignment vertical="center"/>
    </xf>
    <xf numFmtId="38" fontId="60" fillId="20" borderId="24" xfId="0" applyNumberFormat="1" applyFont="1" applyFill="1" applyBorder="1" applyAlignment="1">
      <alignment vertical="center"/>
    </xf>
    <xf numFmtId="38" fontId="23" fillId="20" borderId="24" xfId="32" applyFont="1" applyFill="1" applyBorder="1" applyAlignment="1">
      <alignment vertical="center"/>
    </xf>
    <xf numFmtId="0" fontId="60" fillId="0" borderId="24" xfId="0" applyFont="1" applyBorder="1" applyAlignment="1">
      <alignment horizontal="center" vertical="center"/>
    </xf>
    <xf numFmtId="0" fontId="60" fillId="0" borderId="5" xfId="0" applyFont="1" applyBorder="1" applyAlignment="1">
      <alignment horizontal="center" vertical="center"/>
    </xf>
    <xf numFmtId="0" fontId="60" fillId="0" borderId="170" xfId="0" applyFont="1" applyBorder="1" applyAlignment="1">
      <alignment horizontal="center" vertical="center"/>
    </xf>
    <xf numFmtId="0" fontId="41" fillId="5" borderId="10" xfId="29" applyNumberFormat="1" applyFont="1" applyFill="1" applyBorder="1" applyAlignment="1">
      <alignment horizontal="left" vertical="center"/>
    </xf>
    <xf numFmtId="0" fontId="41" fillId="5" borderId="124" xfId="29" applyNumberFormat="1" applyFont="1" applyFill="1" applyBorder="1" applyAlignment="1">
      <alignment horizontal="left" vertical="center"/>
    </xf>
    <xf numFmtId="0" fontId="41" fillId="5" borderId="112" xfId="29" applyNumberFormat="1" applyFont="1" applyFill="1" applyBorder="1" applyAlignment="1">
      <alignment horizontal="left" vertical="center"/>
    </xf>
    <xf numFmtId="0" fontId="41" fillId="5" borderId="118" xfId="29" applyNumberFormat="1" applyFont="1" applyFill="1" applyBorder="1" applyAlignment="1">
      <alignment horizontal="left" vertical="center"/>
    </xf>
    <xf numFmtId="0" fontId="41" fillId="5" borderId="135" xfId="29" applyNumberFormat="1" applyFont="1" applyFill="1" applyBorder="1" applyAlignment="1">
      <alignment horizontal="left" vertical="center"/>
    </xf>
    <xf numFmtId="189" fontId="41" fillId="0" borderId="142" xfId="29" applyNumberFormat="1" applyFont="1" applyFill="1" applyBorder="1" applyAlignment="1">
      <alignment horizontal="right" vertical="center"/>
    </xf>
    <xf numFmtId="189" fontId="41" fillId="0" borderId="127" xfId="29" applyNumberFormat="1" applyFont="1" applyFill="1" applyBorder="1" applyAlignment="1">
      <alignment horizontal="right" vertical="center"/>
    </xf>
    <xf numFmtId="189" fontId="41" fillId="0" borderId="145" xfId="29" applyNumberFormat="1" applyFont="1" applyFill="1" applyBorder="1" applyAlignment="1">
      <alignment horizontal="right" vertical="center"/>
    </xf>
    <xf numFmtId="189" fontId="41" fillId="0" borderId="76" xfId="29" applyNumberFormat="1" applyFont="1" applyFill="1" applyBorder="1" applyAlignment="1">
      <alignment horizontal="right" vertical="center"/>
    </xf>
    <xf numFmtId="189" fontId="41" fillId="0" borderId="81" xfId="29" applyNumberFormat="1" applyFont="1" applyFill="1" applyBorder="1" applyAlignment="1">
      <alignment horizontal="right" vertical="center"/>
    </xf>
    <xf numFmtId="189" fontId="41" fillId="0" borderId="114" xfId="29" applyNumberFormat="1" applyFont="1" applyFill="1" applyBorder="1" applyAlignment="1">
      <alignment horizontal="right" vertical="center"/>
    </xf>
    <xf numFmtId="189" fontId="41" fillId="0" borderId="140" xfId="29" applyNumberFormat="1" applyFont="1" applyFill="1" applyBorder="1" applyAlignment="1">
      <alignment horizontal="right" vertical="center"/>
    </xf>
    <xf numFmtId="189" fontId="41" fillId="0" borderId="22" xfId="29" applyNumberFormat="1" applyFont="1" applyFill="1" applyBorder="1" applyAlignment="1">
      <alignment horizontal="right" vertical="center"/>
    </xf>
    <xf numFmtId="189" fontId="41" fillId="0" borderId="151" xfId="29" applyNumberFormat="1" applyFont="1" applyFill="1" applyBorder="1" applyAlignment="1">
      <alignment horizontal="right" vertical="center"/>
    </xf>
    <xf numFmtId="189" fontId="41" fillId="0" borderId="8" xfId="29" applyNumberFormat="1" applyFont="1" applyFill="1" applyBorder="1" applyAlignment="1">
      <alignment horizontal="right" vertical="center"/>
    </xf>
    <xf numFmtId="189" fontId="41" fillId="0" borderId="73" xfId="29" applyNumberFormat="1" applyFont="1" applyFill="1" applyBorder="1" applyAlignment="1">
      <alignment horizontal="right" vertical="center"/>
    </xf>
    <xf numFmtId="189" fontId="41" fillId="0" borderId="148" xfId="29" applyNumberFormat="1" applyFont="1" applyFill="1" applyBorder="1" applyAlignment="1">
      <alignment horizontal="right" vertical="center"/>
    </xf>
    <xf numFmtId="189" fontId="41" fillId="0" borderId="79" xfId="29" applyNumberFormat="1" applyFont="1" applyFill="1" applyBorder="1" applyAlignment="1">
      <alignment horizontal="right" vertical="center"/>
    </xf>
    <xf numFmtId="189" fontId="41" fillId="0" borderId="82" xfId="29" applyNumberFormat="1" applyFont="1" applyFill="1" applyBorder="1" applyAlignment="1">
      <alignment horizontal="right" vertical="center"/>
    </xf>
    <xf numFmtId="189" fontId="41" fillId="2" borderId="20" xfId="14" applyNumberFormat="1" applyFont="1" applyFill="1" applyBorder="1" applyAlignment="1">
      <alignment horizontal="center" vertical="center"/>
    </xf>
    <xf numFmtId="189" fontId="41" fillId="2" borderId="141" xfId="29" applyNumberFormat="1" applyFont="1" applyFill="1" applyBorder="1" applyAlignment="1">
      <alignment horizontal="center" vertical="center"/>
    </xf>
    <xf numFmtId="0" fontId="41" fillId="2" borderId="139" xfId="29" applyNumberFormat="1" applyFont="1" applyFill="1" applyBorder="1" applyAlignment="1">
      <alignment horizontal="center" vertical="center"/>
    </xf>
    <xf numFmtId="189" fontId="41" fillId="2" borderId="140" xfId="29" applyNumberFormat="1" applyFont="1" applyFill="1" applyBorder="1" applyAlignment="1">
      <alignment horizontal="center" vertical="center"/>
    </xf>
    <xf numFmtId="0" fontId="41" fillId="2" borderId="140" xfId="29" applyNumberFormat="1" applyFont="1" applyFill="1" applyBorder="1" applyAlignment="1">
      <alignment horizontal="center" vertical="center"/>
    </xf>
    <xf numFmtId="0" fontId="41" fillId="2" borderId="21" xfId="29" applyNumberFormat="1" applyFont="1" applyFill="1" applyBorder="1" applyAlignment="1">
      <alignment horizontal="center" vertical="center"/>
    </xf>
    <xf numFmtId="189" fontId="41" fillId="15" borderId="20" xfId="14" applyNumberFormat="1" applyFont="1" applyFill="1" applyBorder="1" applyAlignment="1">
      <alignment horizontal="center" vertical="center"/>
    </xf>
    <xf numFmtId="189" fontId="41" fillId="15" borderId="141" xfId="29" applyNumberFormat="1" applyFont="1" applyFill="1" applyBorder="1" applyAlignment="1">
      <alignment horizontal="center" vertical="center"/>
    </xf>
    <xf numFmtId="0" fontId="41" fillId="15" borderId="139" xfId="29" applyNumberFormat="1" applyFont="1" applyFill="1" applyBorder="1" applyAlignment="1">
      <alignment horizontal="center" vertical="center"/>
    </xf>
    <xf numFmtId="189" fontId="41" fillId="15" borderId="140" xfId="29" applyNumberFormat="1" applyFont="1" applyFill="1" applyBorder="1" applyAlignment="1">
      <alignment horizontal="center" vertical="center"/>
    </xf>
    <xf numFmtId="0" fontId="41" fillId="15" borderId="140" xfId="29" applyNumberFormat="1" applyFont="1" applyFill="1" applyBorder="1" applyAlignment="1">
      <alignment horizontal="center" vertical="center"/>
    </xf>
    <xf numFmtId="0" fontId="41" fillId="15" borderId="21" xfId="29" applyNumberFormat="1" applyFont="1" applyFill="1" applyBorder="1" applyAlignment="1">
      <alignment horizontal="center" vertical="center"/>
    </xf>
    <xf numFmtId="0" fontId="60" fillId="0" borderId="24" xfId="0" applyFont="1" applyBorder="1" applyAlignment="1">
      <alignment horizontal="center" vertical="center"/>
    </xf>
    <xf numFmtId="0" fontId="60" fillId="17" borderId="11" xfId="0" applyFont="1" applyFill="1" applyBorder="1">
      <alignment vertical="center"/>
    </xf>
    <xf numFmtId="38" fontId="60" fillId="0" borderId="21" xfId="32" applyFont="1" applyBorder="1">
      <alignment vertical="center"/>
    </xf>
    <xf numFmtId="38" fontId="41" fillId="0" borderId="142" xfId="32" applyFont="1" applyBorder="1" applyAlignment="1">
      <alignment horizontal="right" vertical="center"/>
    </xf>
    <xf numFmtId="38" fontId="41" fillId="0" borderId="145" xfId="32" applyFont="1" applyBorder="1" applyAlignment="1">
      <alignment horizontal="right" vertical="center"/>
    </xf>
    <xf numFmtId="38" fontId="41" fillId="0" borderId="148" xfId="32" applyFont="1" applyBorder="1" applyAlignment="1">
      <alignment horizontal="right" vertical="center"/>
    </xf>
    <xf numFmtId="38" fontId="41" fillId="0" borderId="142" xfId="32" applyFont="1" applyFill="1" applyBorder="1" applyAlignment="1">
      <alignment horizontal="right" vertical="center"/>
    </xf>
    <xf numFmtId="38" fontId="41" fillId="0" borderId="145" xfId="32" applyFont="1" applyFill="1" applyBorder="1" applyAlignment="1">
      <alignment horizontal="right" vertical="center"/>
    </xf>
    <xf numFmtId="38" fontId="41" fillId="0" borderId="81" xfId="32" applyFont="1" applyFill="1" applyBorder="1" applyAlignment="1">
      <alignment horizontal="right" vertical="center"/>
    </xf>
    <xf numFmtId="38" fontId="41" fillId="0" borderId="140" xfId="32" applyFont="1" applyFill="1" applyBorder="1" applyAlignment="1">
      <alignment horizontal="right" vertical="center"/>
    </xf>
    <xf numFmtId="38" fontId="41" fillId="0" borderId="151" xfId="32" applyFont="1" applyFill="1" applyBorder="1" applyAlignment="1">
      <alignment horizontal="right" vertical="center"/>
    </xf>
    <xf numFmtId="38" fontId="41" fillId="0" borderId="148" xfId="32" applyFont="1" applyFill="1" applyBorder="1" applyAlignment="1">
      <alignment horizontal="right" vertical="center"/>
    </xf>
    <xf numFmtId="38" fontId="41" fillId="0" borderId="82" xfId="32" applyFont="1" applyFill="1" applyBorder="1" applyAlignment="1">
      <alignment horizontal="right" vertical="center"/>
    </xf>
    <xf numFmtId="38" fontId="41" fillId="0" borderId="144" xfId="32" applyFont="1" applyBorder="1" applyAlignment="1">
      <alignment horizontal="right" vertical="center"/>
    </xf>
    <xf numFmtId="38" fontId="41" fillId="0" borderId="146" xfId="32" applyFont="1" applyBorder="1" applyAlignment="1">
      <alignment horizontal="right" vertical="center"/>
    </xf>
    <xf numFmtId="38" fontId="41" fillId="0" borderId="149" xfId="32" applyFont="1" applyBorder="1" applyAlignment="1">
      <alignment horizontal="right" vertical="center"/>
    </xf>
    <xf numFmtId="38" fontId="60" fillId="0" borderId="24" xfId="0" applyNumberFormat="1" applyFont="1" applyBorder="1">
      <alignment vertical="center"/>
    </xf>
    <xf numFmtId="38" fontId="41" fillId="0" borderId="125" xfId="32" applyFont="1" applyFill="1" applyBorder="1" applyAlignment="1">
      <alignment horizontal="right" vertical="center"/>
    </xf>
    <xf numFmtId="38" fontId="41" fillId="0" borderId="75" xfId="32" applyFont="1" applyFill="1" applyBorder="1" applyAlignment="1">
      <alignment horizontal="right" vertical="center"/>
    </xf>
    <xf numFmtId="38" fontId="41" fillId="0" borderId="75" xfId="32" applyFont="1" applyBorder="1" applyAlignment="1">
      <alignment horizontal="right" vertical="center"/>
    </xf>
    <xf numFmtId="38" fontId="41" fillId="0" borderId="119" xfId="32" applyFont="1" applyBorder="1" applyAlignment="1">
      <alignment horizontal="right" vertical="center"/>
    </xf>
    <xf numFmtId="38" fontId="41" fillId="0" borderId="20" xfId="32" applyFont="1" applyBorder="1" applyAlignment="1">
      <alignment horizontal="right" vertical="center"/>
    </xf>
    <xf numFmtId="38" fontId="41" fillId="0" borderId="6" xfId="32" applyFont="1" applyBorder="1" applyAlignment="1">
      <alignment horizontal="right" vertical="center"/>
    </xf>
    <xf numFmtId="38" fontId="41" fillId="0" borderId="72" xfId="32" applyFont="1" applyBorder="1" applyAlignment="1">
      <alignment horizontal="right" vertical="center"/>
    </xf>
    <xf numFmtId="38" fontId="41" fillId="0" borderId="78" xfId="32" applyFont="1" applyBorder="1" applyAlignment="1">
      <alignment horizontal="right" vertical="center"/>
    </xf>
    <xf numFmtId="38" fontId="41" fillId="0" borderId="72" xfId="32" applyFont="1" applyFill="1" applyBorder="1" applyAlignment="1">
      <alignment horizontal="right" vertical="center"/>
    </xf>
    <xf numFmtId="38" fontId="41" fillId="0" borderId="125" xfId="32" applyFont="1" applyBorder="1" applyAlignment="1">
      <alignment horizontal="right" vertical="center"/>
    </xf>
    <xf numFmtId="189" fontId="41" fillId="2" borderId="139" xfId="29" applyNumberFormat="1" applyFont="1" applyFill="1" applyBorder="1" applyAlignment="1">
      <alignment horizontal="center" vertical="center" wrapText="1"/>
    </xf>
    <xf numFmtId="38" fontId="41" fillId="0" borderId="131" xfId="32" applyFont="1" applyBorder="1" applyAlignment="1">
      <alignment horizontal="right" vertical="center"/>
    </xf>
    <xf numFmtId="38" fontId="41" fillId="0" borderId="112" xfId="32" applyFont="1" applyBorder="1" applyAlignment="1">
      <alignment horizontal="right" vertical="center"/>
    </xf>
    <xf numFmtId="38" fontId="41" fillId="0" borderId="135" xfId="32" applyFont="1" applyBorder="1" applyAlignment="1">
      <alignment horizontal="right" vertical="center"/>
    </xf>
    <xf numFmtId="176" fontId="41" fillId="2" borderId="24" xfId="29" applyNumberFormat="1" applyFont="1" applyFill="1" applyBorder="1" applyAlignment="1">
      <alignment horizontal="right" vertical="center"/>
    </xf>
    <xf numFmtId="192" fontId="41" fillId="0" borderId="78" xfId="14" applyNumberFormat="1" applyFont="1" applyBorder="1" applyAlignment="1">
      <alignment horizontal="right" vertical="center"/>
    </xf>
    <xf numFmtId="176" fontId="31" fillId="0" borderId="24" xfId="0" applyNumberFormat="1" applyFont="1" applyBorder="1" applyAlignment="1">
      <alignment vertical="center"/>
    </xf>
    <xf numFmtId="38" fontId="60" fillId="16" borderId="157" xfId="32" applyFont="1" applyFill="1" applyBorder="1">
      <alignment vertical="center"/>
    </xf>
    <xf numFmtId="38" fontId="60" fillId="16" borderId="158" xfId="32" applyFont="1" applyFill="1" applyBorder="1">
      <alignment vertical="center"/>
    </xf>
    <xf numFmtId="38" fontId="60" fillId="17" borderId="10" xfId="32" applyFont="1" applyFill="1" applyBorder="1">
      <alignment vertical="center"/>
    </xf>
    <xf numFmtId="38" fontId="60" fillId="16" borderId="165" xfId="32" applyFont="1" applyFill="1" applyBorder="1">
      <alignment vertical="center"/>
    </xf>
    <xf numFmtId="38" fontId="60" fillId="16" borderId="183" xfId="32" applyFont="1" applyFill="1" applyBorder="1">
      <alignment vertical="center"/>
    </xf>
    <xf numFmtId="38" fontId="60" fillId="16" borderId="168" xfId="32" applyFont="1" applyFill="1" applyBorder="1">
      <alignment vertical="center"/>
    </xf>
    <xf numFmtId="0" fontId="60" fillId="0" borderId="11" xfId="0" applyFont="1" applyFill="1" applyBorder="1">
      <alignment vertical="center"/>
    </xf>
    <xf numFmtId="38" fontId="60" fillId="0" borderId="22" xfId="32" applyFont="1" applyFill="1" applyBorder="1">
      <alignment vertical="center"/>
    </xf>
    <xf numFmtId="0" fontId="60" fillId="0" borderId="12" xfId="0" applyFont="1" applyBorder="1">
      <alignment vertical="center"/>
    </xf>
    <xf numFmtId="0" fontId="60" fillId="0" borderId="3" xfId="0" applyFont="1" applyFill="1" applyBorder="1">
      <alignment vertical="center"/>
    </xf>
    <xf numFmtId="0" fontId="60" fillId="17" borderId="186" xfId="0" applyFont="1" applyFill="1" applyBorder="1">
      <alignment vertical="center"/>
    </xf>
    <xf numFmtId="0" fontId="60" fillId="0" borderId="171" xfId="0" applyFont="1" applyBorder="1" applyAlignment="1">
      <alignment horizontal="right" vertical="center"/>
    </xf>
    <xf numFmtId="38" fontId="60" fillId="0" borderId="21" xfId="32" applyFont="1" applyBorder="1" applyAlignment="1">
      <alignment horizontal="right" vertical="center"/>
    </xf>
    <xf numFmtId="38" fontId="60" fillId="0" borderId="24" xfId="32" applyFont="1" applyBorder="1" applyAlignment="1">
      <alignment horizontal="right" vertical="center"/>
    </xf>
    <xf numFmtId="0" fontId="60" fillId="0" borderId="24" xfId="32" applyNumberFormat="1" applyFont="1" applyBorder="1">
      <alignment vertical="center"/>
    </xf>
    <xf numFmtId="38" fontId="41" fillId="2" borderId="139" xfId="32" applyFont="1" applyFill="1" applyBorder="1" applyAlignment="1">
      <alignment horizontal="right" vertical="center"/>
    </xf>
    <xf numFmtId="189" fontId="41" fillId="15" borderId="139" xfId="29" applyNumberFormat="1" applyFont="1" applyFill="1" applyBorder="1" applyAlignment="1">
      <alignment horizontal="center" vertical="center" wrapText="1"/>
    </xf>
    <xf numFmtId="0" fontId="60" fillId="16" borderId="187" xfId="0" applyFont="1" applyFill="1" applyBorder="1">
      <alignment vertical="center"/>
    </xf>
    <xf numFmtId="0" fontId="60" fillId="0" borderId="0" xfId="0" applyFont="1" applyBorder="1" applyAlignment="1">
      <alignment horizontal="center" vertical="center"/>
    </xf>
    <xf numFmtId="38" fontId="60" fillId="0" borderId="0" xfId="0" applyNumberFormat="1" applyFont="1" applyBorder="1">
      <alignment vertical="center"/>
    </xf>
    <xf numFmtId="0" fontId="60" fillId="0" borderId="20" xfId="0" applyFont="1" applyBorder="1" applyAlignment="1">
      <alignment horizontal="center" vertical="center"/>
    </xf>
    <xf numFmtId="38" fontId="60" fillId="0" borderId="20" xfId="32" applyFont="1" applyBorder="1">
      <alignment vertical="center"/>
    </xf>
    <xf numFmtId="38" fontId="60" fillId="0" borderId="20" xfId="0" applyNumberFormat="1" applyFont="1" applyBorder="1">
      <alignment vertical="center"/>
    </xf>
    <xf numFmtId="38" fontId="60" fillId="0" borderId="169" xfId="0" applyNumberFormat="1" applyFont="1" applyBorder="1">
      <alignment vertical="center"/>
    </xf>
    <xf numFmtId="0" fontId="60" fillId="16" borderId="162" xfId="0" applyFont="1" applyFill="1" applyBorder="1" applyAlignment="1">
      <alignment horizontal="right" vertical="center"/>
    </xf>
    <xf numFmtId="0" fontId="60" fillId="0" borderId="1" xfId="0" applyFont="1" applyBorder="1" applyAlignment="1">
      <alignment horizontal="center" vertical="center" wrapText="1"/>
    </xf>
    <xf numFmtId="0" fontId="60" fillId="0" borderId="185" xfId="0" applyFont="1" applyBorder="1" applyAlignment="1">
      <alignment horizontal="center" vertical="center" wrapText="1"/>
    </xf>
    <xf numFmtId="0" fontId="65" fillId="0" borderId="24" xfId="0" applyFont="1" applyBorder="1">
      <alignment vertical="center"/>
    </xf>
    <xf numFmtId="38" fontId="67" fillId="0" borderId="11" xfId="32" applyFont="1" applyFill="1" applyBorder="1">
      <alignment vertical="center"/>
    </xf>
    <xf numFmtId="38" fontId="67" fillId="0" borderId="184" xfId="32" applyFont="1" applyFill="1" applyBorder="1">
      <alignment vertical="center"/>
    </xf>
    <xf numFmtId="0" fontId="68" fillId="0" borderId="5" xfId="0" applyFont="1" applyBorder="1" applyAlignment="1">
      <alignment horizontal="center" vertical="center"/>
    </xf>
    <xf numFmtId="0" fontId="68" fillId="0" borderId="5" xfId="0" applyFont="1" applyBorder="1" applyAlignment="1">
      <alignment horizontal="center" vertical="center" wrapText="1"/>
    </xf>
    <xf numFmtId="0" fontId="68" fillId="0" borderId="170" xfId="0" applyFont="1" applyBorder="1" applyAlignment="1">
      <alignment horizontal="center" vertical="center"/>
    </xf>
    <xf numFmtId="0" fontId="68" fillId="0" borderId="177" xfId="0" applyFont="1" applyBorder="1" applyAlignment="1">
      <alignment horizontal="center" vertical="center" wrapText="1"/>
    </xf>
    <xf numFmtId="0" fontId="65" fillId="0" borderId="180" xfId="0" applyFont="1" applyBorder="1">
      <alignment vertical="center"/>
    </xf>
    <xf numFmtId="0" fontId="65" fillId="0" borderId="173" xfId="0" applyFont="1" applyBorder="1">
      <alignment vertical="center"/>
    </xf>
    <xf numFmtId="0" fontId="60" fillId="0" borderId="188" xfId="0" applyFont="1" applyBorder="1">
      <alignment vertical="center"/>
    </xf>
    <xf numFmtId="0" fontId="60" fillId="0" borderId="189" xfId="0" applyFont="1" applyBorder="1">
      <alignment vertical="center"/>
    </xf>
    <xf numFmtId="0" fontId="60" fillId="0" borderId="190" xfId="0" applyFont="1" applyBorder="1">
      <alignment vertical="center"/>
    </xf>
    <xf numFmtId="0" fontId="60" fillId="0" borderId="191" xfId="0" applyFont="1" applyBorder="1">
      <alignment vertical="center"/>
    </xf>
    <xf numFmtId="0" fontId="60" fillId="0" borderId="0" xfId="0" applyFont="1" applyBorder="1" applyAlignment="1">
      <alignment vertical="top"/>
    </xf>
    <xf numFmtId="0" fontId="60" fillId="0" borderId="191" xfId="0" applyFont="1" applyFill="1" applyBorder="1">
      <alignment vertical="center"/>
    </xf>
    <xf numFmtId="0" fontId="60" fillId="0" borderId="192" xfId="0" applyFont="1" applyBorder="1">
      <alignment vertical="center"/>
    </xf>
    <xf numFmtId="0" fontId="68" fillId="0" borderId="0" xfId="0" applyFont="1" applyBorder="1" applyAlignment="1">
      <alignment horizontal="right"/>
    </xf>
    <xf numFmtId="0" fontId="64" fillId="0" borderId="0" xfId="0" applyFont="1" applyBorder="1">
      <alignment vertical="center"/>
    </xf>
    <xf numFmtId="0" fontId="60" fillId="0" borderId="193" xfId="0" applyFont="1" applyBorder="1">
      <alignment vertical="center"/>
    </xf>
    <xf numFmtId="0" fontId="60" fillId="0" borderId="194" xfId="0" applyFont="1" applyBorder="1">
      <alignment vertical="center"/>
    </xf>
    <xf numFmtId="0" fontId="60" fillId="0" borderId="195" xfId="0" applyFont="1" applyBorder="1">
      <alignment vertical="center"/>
    </xf>
    <xf numFmtId="0" fontId="60" fillId="0" borderId="192" xfId="0" applyFont="1" applyFill="1" applyBorder="1">
      <alignment vertical="center"/>
    </xf>
    <xf numFmtId="187" fontId="31" fillId="0" borderId="24" xfId="0" applyNumberFormat="1" applyFont="1" applyBorder="1">
      <alignment vertical="center"/>
    </xf>
    <xf numFmtId="0" fontId="60" fillId="13" borderId="0" xfId="0" applyFont="1" applyFill="1">
      <alignment vertical="center"/>
    </xf>
    <xf numFmtId="38" fontId="67" fillId="16" borderId="165" xfId="32" applyFont="1" applyFill="1" applyBorder="1" applyProtection="1">
      <alignment vertical="center"/>
      <protection locked="0"/>
    </xf>
    <xf numFmtId="38" fontId="67" fillId="16" borderId="183" xfId="32" applyFont="1" applyFill="1" applyBorder="1" applyProtection="1">
      <alignment vertical="center"/>
      <protection locked="0"/>
    </xf>
    <xf numFmtId="38" fontId="67" fillId="16" borderId="168" xfId="32" applyFont="1" applyFill="1" applyBorder="1" applyProtection="1">
      <alignment vertical="center"/>
      <protection locked="0"/>
    </xf>
    <xf numFmtId="38" fontId="67" fillId="16" borderId="165" xfId="32" applyFont="1" applyFill="1" applyBorder="1" applyAlignment="1" applyProtection="1">
      <alignment horizontal="right" vertical="center"/>
      <protection locked="0"/>
    </xf>
    <xf numFmtId="38" fontId="67" fillId="16" borderId="183" xfId="32" applyFont="1" applyFill="1" applyBorder="1" applyAlignment="1" applyProtection="1">
      <alignment horizontal="right" vertical="center"/>
      <protection locked="0"/>
    </xf>
    <xf numFmtId="0" fontId="31" fillId="16" borderId="24" xfId="0" applyFont="1" applyFill="1" applyBorder="1" applyAlignment="1" applyProtection="1">
      <alignment horizontal="center" vertical="center"/>
      <protection locked="0"/>
    </xf>
    <xf numFmtId="0" fontId="31" fillId="16" borderId="1" xfId="0" applyFont="1" applyFill="1" applyBorder="1" applyAlignment="1" applyProtection="1">
      <alignment vertical="center"/>
      <protection locked="0"/>
    </xf>
    <xf numFmtId="0" fontId="31" fillId="16" borderId="11" xfId="0" applyFont="1" applyFill="1" applyBorder="1" applyAlignment="1" applyProtection="1">
      <alignment vertical="center"/>
      <protection locked="0"/>
    </xf>
    <xf numFmtId="0" fontId="31" fillId="16" borderId="19" xfId="0" applyFont="1" applyFill="1" applyBorder="1" applyAlignment="1" applyProtection="1">
      <alignment vertical="center"/>
      <protection locked="0"/>
    </xf>
    <xf numFmtId="0" fontId="31" fillId="16" borderId="155" xfId="0" applyFont="1" applyFill="1" applyBorder="1" applyAlignment="1" applyProtection="1">
      <alignment vertical="center"/>
      <protection locked="0"/>
    </xf>
    <xf numFmtId="0" fontId="31" fillId="16" borderId="24" xfId="0" applyFont="1" applyFill="1" applyBorder="1" applyProtection="1">
      <alignment vertical="center"/>
      <protection locked="0"/>
    </xf>
    <xf numFmtId="38" fontId="67" fillId="16" borderId="157" xfId="32" applyFont="1" applyFill="1" applyBorder="1" applyProtection="1">
      <alignment vertical="center"/>
      <protection locked="0"/>
    </xf>
    <xf numFmtId="38" fontId="67" fillId="16" borderId="162" xfId="32" applyFont="1" applyFill="1" applyBorder="1" applyProtection="1">
      <alignment vertical="center"/>
      <protection locked="0"/>
    </xf>
    <xf numFmtId="38" fontId="67" fillId="16" borderId="187" xfId="32" applyFont="1" applyFill="1" applyBorder="1" applyProtection="1">
      <alignment vertical="center"/>
      <protection locked="0"/>
    </xf>
    <xf numFmtId="38" fontId="67" fillId="16" borderId="158" xfId="32" applyFont="1" applyFill="1" applyBorder="1" applyProtection="1">
      <alignment vertical="center"/>
      <protection locked="0"/>
    </xf>
    <xf numFmtId="38" fontId="67" fillId="17" borderId="14" xfId="32" applyFont="1" applyFill="1" applyBorder="1">
      <alignment vertical="center"/>
    </xf>
    <xf numFmtId="38" fontId="67" fillId="17" borderId="179" xfId="32" applyFont="1" applyFill="1" applyBorder="1">
      <alignment vertical="center"/>
    </xf>
    <xf numFmtId="38" fontId="67" fillId="17" borderId="171" xfId="32" applyFont="1" applyFill="1" applyBorder="1" applyAlignment="1">
      <alignment horizontal="right" vertical="center"/>
    </xf>
    <xf numFmtId="38" fontId="67" fillId="17" borderId="172" xfId="32" applyFont="1" applyFill="1" applyBorder="1" applyAlignment="1">
      <alignment horizontal="right" vertical="center"/>
    </xf>
    <xf numFmtId="38" fontId="67" fillId="16" borderId="163" xfId="32" applyFont="1" applyFill="1" applyBorder="1" applyProtection="1">
      <alignment vertical="center"/>
      <protection locked="0"/>
    </xf>
    <xf numFmtId="38" fontId="67" fillId="16" borderId="182" xfId="32" applyFont="1" applyFill="1" applyBorder="1" applyProtection="1">
      <alignment vertical="center"/>
      <protection locked="0"/>
    </xf>
    <xf numFmtId="38" fontId="67" fillId="16" borderId="166" xfId="32" applyFont="1" applyFill="1" applyBorder="1" applyProtection="1">
      <alignment vertical="center"/>
      <protection locked="0"/>
    </xf>
    <xf numFmtId="38" fontId="67" fillId="16" borderId="163" xfId="32" applyFont="1" applyFill="1" applyBorder="1" applyAlignment="1" applyProtection="1">
      <alignment horizontal="right" vertical="center"/>
      <protection locked="0"/>
    </xf>
    <xf numFmtId="38" fontId="67" fillId="16" borderId="182" xfId="32" applyFont="1" applyFill="1" applyBorder="1" applyAlignment="1" applyProtection="1">
      <alignment horizontal="right" vertical="center"/>
      <protection locked="0"/>
    </xf>
    <xf numFmtId="38" fontId="67" fillId="17" borderId="10" xfId="32" applyFont="1" applyFill="1" applyBorder="1">
      <alignment vertical="center"/>
    </xf>
    <xf numFmtId="38" fontId="67" fillId="16" borderId="164" xfId="32" applyFont="1" applyFill="1" applyBorder="1" applyProtection="1">
      <alignment vertical="center"/>
      <protection locked="0"/>
    </xf>
    <xf numFmtId="38" fontId="67" fillId="17" borderId="21" xfId="32" applyFont="1" applyFill="1" applyBorder="1">
      <alignment vertical="center"/>
    </xf>
    <xf numFmtId="38" fontId="67" fillId="16" borderId="167" xfId="32" applyFont="1" applyFill="1" applyBorder="1" applyProtection="1">
      <alignment vertical="center"/>
      <protection locked="0"/>
    </xf>
    <xf numFmtId="38" fontId="67" fillId="17" borderId="2" xfId="32" applyFont="1" applyFill="1" applyBorder="1">
      <alignment vertical="center"/>
    </xf>
    <xf numFmtId="38" fontId="67" fillId="17" borderId="6" xfId="32" applyFont="1" applyFill="1" applyBorder="1">
      <alignment vertical="center"/>
    </xf>
    <xf numFmtId="38" fontId="67" fillId="17" borderId="169" xfId="32" applyFont="1" applyFill="1" applyBorder="1">
      <alignment vertical="center"/>
    </xf>
    <xf numFmtId="38" fontId="67" fillId="16" borderId="156" xfId="32" applyFont="1" applyFill="1" applyBorder="1" applyProtection="1">
      <alignment vertical="center"/>
      <protection locked="0"/>
    </xf>
    <xf numFmtId="0" fontId="24" fillId="0" borderId="24" xfId="10" applyFont="1" applyFill="1" applyBorder="1" applyAlignment="1">
      <alignment horizontal="center" vertical="center"/>
    </xf>
    <xf numFmtId="0" fontId="60" fillId="0" borderId="0" xfId="0" applyFont="1" applyAlignment="1">
      <alignment horizontal="left" vertical="center"/>
    </xf>
    <xf numFmtId="0" fontId="76" fillId="0" borderId="178" xfId="0" applyFont="1" applyBorder="1" applyAlignment="1">
      <alignment horizontal="center" vertical="center"/>
    </xf>
    <xf numFmtId="0" fontId="76" fillId="0" borderId="169" xfId="0" applyFont="1" applyBorder="1" applyAlignment="1">
      <alignment horizontal="center" vertical="center"/>
    </xf>
    <xf numFmtId="0" fontId="76" fillId="0" borderId="0" xfId="0" applyFont="1" applyBorder="1" applyAlignment="1">
      <alignment horizontal="center" vertical="center"/>
    </xf>
    <xf numFmtId="0" fontId="76" fillId="0" borderId="22" xfId="0" applyFont="1" applyBorder="1">
      <alignment vertical="center"/>
    </xf>
    <xf numFmtId="0" fontId="76" fillId="0" borderId="21" xfId="0" applyFont="1" applyBorder="1" applyAlignment="1">
      <alignment horizontal="center" vertical="center"/>
    </xf>
    <xf numFmtId="0" fontId="76" fillId="0" borderId="2" xfId="0" applyFont="1" applyBorder="1" applyAlignment="1">
      <alignment horizontal="center" vertical="center"/>
    </xf>
    <xf numFmtId="0" fontId="76" fillId="0" borderId="20" xfId="0" applyFont="1" applyFill="1" applyBorder="1" applyAlignment="1">
      <alignment horizontal="left" vertical="center"/>
    </xf>
    <xf numFmtId="0" fontId="76" fillId="0" borderId="24" xfId="0" applyFont="1" applyFill="1" applyBorder="1" applyAlignment="1">
      <alignment horizontal="center" vertical="center"/>
    </xf>
    <xf numFmtId="0" fontId="76" fillId="0" borderId="181" xfId="0" applyFont="1" applyBorder="1">
      <alignment vertical="center"/>
    </xf>
    <xf numFmtId="0" fontId="76" fillId="0" borderId="5" xfId="0" applyFont="1" applyBorder="1" applyAlignment="1">
      <alignment horizontal="center" vertical="center"/>
    </xf>
    <xf numFmtId="0" fontId="76" fillId="0" borderId="1" xfId="0" applyFont="1" applyBorder="1" applyAlignment="1">
      <alignment horizontal="center" vertical="center"/>
    </xf>
    <xf numFmtId="0" fontId="76" fillId="0" borderId="24" xfId="0" applyFont="1" applyBorder="1" applyAlignment="1">
      <alignment horizontal="center" vertical="center"/>
    </xf>
    <xf numFmtId="0" fontId="76" fillId="0" borderId="20" xfId="0" applyFont="1" applyBorder="1">
      <alignment vertical="center"/>
    </xf>
    <xf numFmtId="38" fontId="60" fillId="16" borderId="163" xfId="32" applyFont="1" applyFill="1" applyBorder="1">
      <alignment vertical="center"/>
    </xf>
    <xf numFmtId="38" fontId="60" fillId="16" borderId="164" xfId="32" applyFont="1" applyFill="1" applyBorder="1">
      <alignment vertical="center"/>
    </xf>
    <xf numFmtId="38" fontId="60" fillId="16" borderId="166" xfId="32" applyFont="1" applyFill="1" applyBorder="1">
      <alignment vertical="center"/>
    </xf>
    <xf numFmtId="38" fontId="60" fillId="16" borderId="167" xfId="32" applyFont="1" applyFill="1" applyBorder="1">
      <alignment vertical="center"/>
    </xf>
    <xf numFmtId="38" fontId="60" fillId="16" borderId="182" xfId="32" applyFont="1" applyFill="1" applyBorder="1">
      <alignment vertical="center"/>
    </xf>
    <xf numFmtId="38" fontId="60" fillId="17" borderId="14" xfId="32" applyFont="1" applyFill="1" applyBorder="1">
      <alignment vertical="center"/>
    </xf>
    <xf numFmtId="38" fontId="60" fillId="16" borderId="163" xfId="32" applyFont="1" applyFill="1" applyBorder="1" applyAlignment="1">
      <alignment horizontal="right" vertical="center"/>
    </xf>
    <xf numFmtId="38" fontId="60" fillId="16" borderId="182" xfId="32" applyFont="1" applyFill="1" applyBorder="1" applyAlignment="1">
      <alignment horizontal="right" vertical="center"/>
    </xf>
    <xf numFmtId="38" fontId="60" fillId="16" borderId="165" xfId="32" applyFont="1" applyFill="1" applyBorder="1" applyAlignment="1">
      <alignment horizontal="right" vertical="center"/>
    </xf>
    <xf numFmtId="38" fontId="60" fillId="16" borderId="183" xfId="32" applyFont="1" applyFill="1" applyBorder="1" applyAlignment="1">
      <alignment horizontal="right" vertical="center"/>
    </xf>
    <xf numFmtId="38" fontId="60" fillId="16" borderId="156" xfId="32" applyFont="1" applyFill="1" applyBorder="1">
      <alignment vertical="center"/>
    </xf>
    <xf numFmtId="0" fontId="77" fillId="0" borderId="0" xfId="2" applyFont="1" applyAlignment="1">
      <alignment horizontal="left" vertical="center"/>
    </xf>
    <xf numFmtId="0" fontId="78" fillId="0" borderId="0" xfId="2" applyFont="1" applyAlignment="1">
      <alignment horizontal="left" vertical="center"/>
    </xf>
    <xf numFmtId="0" fontId="23" fillId="0" borderId="1" xfId="2" applyFont="1" applyBorder="1" applyAlignment="1">
      <alignment horizontal="left" vertical="center" wrapText="1"/>
    </xf>
    <xf numFmtId="0" fontId="23" fillId="0" borderId="3" xfId="2" applyFont="1" applyBorder="1" applyAlignment="1">
      <alignment horizontal="left" vertical="center" wrapText="1"/>
    </xf>
    <xf numFmtId="0" fontId="23" fillId="0" borderId="2" xfId="2" applyFont="1" applyBorder="1" applyAlignment="1">
      <alignment horizontal="left" vertical="center" wrapText="1"/>
    </xf>
    <xf numFmtId="0" fontId="23" fillId="0" borderId="11" xfId="2" applyFont="1" applyBorder="1" applyAlignment="1">
      <alignment horizontal="left" vertical="center" wrapText="1"/>
    </xf>
    <xf numFmtId="0" fontId="23" fillId="0" borderId="0" xfId="2" applyFont="1" applyBorder="1" applyAlignment="1">
      <alignment horizontal="left" vertical="center" wrapText="1"/>
    </xf>
    <xf numFmtId="0" fontId="23" fillId="0" borderId="12" xfId="2" applyFont="1" applyBorder="1" applyAlignment="1">
      <alignment horizontal="left" vertical="center" wrapText="1"/>
    </xf>
    <xf numFmtId="0" fontId="23" fillId="0" borderId="6" xfId="2" applyFont="1" applyBorder="1" applyAlignment="1">
      <alignment horizontal="left" vertical="center" wrapText="1"/>
    </xf>
    <xf numFmtId="0" fontId="23" fillId="0" borderId="8" xfId="2" applyFont="1" applyBorder="1" applyAlignment="1">
      <alignment horizontal="left" vertical="center" wrapText="1"/>
    </xf>
    <xf numFmtId="0" fontId="23" fillId="0" borderId="7" xfId="2" applyFont="1" applyBorder="1" applyAlignment="1">
      <alignment horizontal="left" vertical="center" wrapText="1"/>
    </xf>
    <xf numFmtId="0" fontId="23" fillId="0" borderId="3" xfId="2" applyFont="1" applyBorder="1" applyAlignment="1">
      <alignment horizontal="left" vertical="center"/>
    </xf>
    <xf numFmtId="0" fontId="23" fillId="0" borderId="2" xfId="2" applyFont="1" applyBorder="1" applyAlignment="1">
      <alignment horizontal="left" vertical="center"/>
    </xf>
    <xf numFmtId="0" fontId="23" fillId="0" borderId="11" xfId="2" applyFont="1" applyBorder="1" applyAlignment="1">
      <alignment horizontal="left" vertical="center"/>
    </xf>
    <xf numFmtId="0" fontId="23" fillId="0" borderId="0" xfId="2" applyFont="1" applyBorder="1" applyAlignment="1">
      <alignment horizontal="left" vertical="center"/>
    </xf>
    <xf numFmtId="0" fontId="23" fillId="0" borderId="12" xfId="2" applyFont="1" applyBorder="1" applyAlignment="1">
      <alignment horizontal="left" vertical="center"/>
    </xf>
    <xf numFmtId="0" fontId="23" fillId="0" borderId="6" xfId="2" applyFont="1" applyBorder="1" applyAlignment="1">
      <alignment horizontal="left" vertical="center"/>
    </xf>
    <xf numFmtId="0" fontId="23" fillId="0" borderId="8" xfId="2" applyFont="1" applyBorder="1" applyAlignment="1">
      <alignment horizontal="left" vertical="center"/>
    </xf>
    <xf numFmtId="0" fontId="23" fillId="0" borderId="7" xfId="2" applyFont="1" applyBorder="1" applyAlignment="1">
      <alignment horizontal="left" vertical="center"/>
    </xf>
    <xf numFmtId="0" fontId="31" fillId="16" borderId="20" xfId="0" applyFont="1" applyFill="1" applyBorder="1" applyAlignment="1" applyProtection="1">
      <alignment horizontal="left" vertical="center"/>
      <protection locked="0"/>
    </xf>
    <xf numFmtId="0" fontId="31" fillId="16" borderId="22" xfId="0" applyFont="1" applyFill="1" applyBorder="1" applyAlignment="1" applyProtection="1">
      <alignment horizontal="left" vertical="center"/>
      <protection locked="0"/>
    </xf>
    <xf numFmtId="0" fontId="31" fillId="16" borderId="21" xfId="0" applyFont="1" applyFill="1" applyBorder="1" applyAlignment="1" applyProtection="1">
      <alignment horizontal="left" vertical="center"/>
      <protection locked="0"/>
    </xf>
    <xf numFmtId="0" fontId="31" fillId="0" borderId="1"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31" fillId="0" borderId="8" xfId="0" applyFont="1" applyBorder="1" applyAlignment="1">
      <alignment horizontal="center" vertical="center"/>
    </xf>
    <xf numFmtId="0" fontId="31" fillId="0" borderId="7" xfId="0" applyFont="1" applyBorder="1" applyAlignment="1">
      <alignment horizontal="center" vertical="center"/>
    </xf>
    <xf numFmtId="0" fontId="31" fillId="0" borderId="5" xfId="0" applyFont="1" applyBorder="1" applyAlignment="1">
      <alignment horizontal="center" vertical="center" wrapText="1"/>
    </xf>
    <xf numFmtId="0" fontId="31" fillId="0" borderId="10" xfId="0" applyFont="1" applyBorder="1" applyAlignment="1">
      <alignment horizontal="center" vertical="center"/>
    </xf>
    <xf numFmtId="0" fontId="31" fillId="0" borderId="20" xfId="0" applyFont="1" applyBorder="1" applyAlignment="1">
      <alignment horizontal="center" vertical="center" wrapText="1"/>
    </xf>
    <xf numFmtId="0" fontId="31" fillId="0" borderId="24" xfId="0" applyFont="1" applyBorder="1" applyAlignment="1">
      <alignment horizontal="center" vertical="center" wrapText="1"/>
    </xf>
    <xf numFmtId="0" fontId="73" fillId="0" borderId="11" xfId="34" applyFont="1" applyBorder="1" applyAlignment="1" applyProtection="1">
      <alignment horizontal="center" vertical="center"/>
      <protection locked="0"/>
    </xf>
    <xf numFmtId="0" fontId="73" fillId="0" borderId="0" xfId="34" applyFont="1" applyBorder="1" applyAlignment="1" applyProtection="1">
      <alignment horizontal="center" vertical="center"/>
      <protection locked="0"/>
    </xf>
    <xf numFmtId="0" fontId="66" fillId="17" borderId="0" xfId="0" applyFont="1" applyFill="1" applyBorder="1" applyAlignment="1">
      <alignment horizontal="left" vertical="center" wrapText="1"/>
    </xf>
    <xf numFmtId="0" fontId="66" fillId="17" borderId="0" xfId="0" applyFont="1" applyFill="1" applyBorder="1" applyAlignment="1">
      <alignment horizontal="left" vertical="center"/>
    </xf>
    <xf numFmtId="0" fontId="69" fillId="18" borderId="0" xfId="0" applyFont="1" applyFill="1" applyBorder="1" applyAlignment="1">
      <alignment horizontal="center" vertical="center"/>
    </xf>
    <xf numFmtId="0" fontId="76" fillId="0" borderId="176" xfId="0" applyFont="1" applyBorder="1" applyAlignment="1">
      <alignment horizontal="center" vertical="center"/>
    </xf>
    <xf numFmtId="0" fontId="76" fillId="0" borderId="175" xfId="0" applyFont="1" applyBorder="1" applyAlignment="1">
      <alignment horizontal="center" vertical="center"/>
    </xf>
    <xf numFmtId="38" fontId="67" fillId="16" borderId="159" xfId="32" applyFont="1" applyFill="1" applyBorder="1" applyAlignment="1" applyProtection="1">
      <alignment horizontal="right" vertical="center"/>
      <protection locked="0"/>
    </xf>
    <xf numFmtId="38" fontId="67" fillId="16" borderId="160" xfId="32" applyFont="1" applyFill="1" applyBorder="1" applyAlignment="1" applyProtection="1">
      <alignment horizontal="right" vertical="center"/>
      <protection locked="0"/>
    </xf>
    <xf numFmtId="38" fontId="67" fillId="16" borderId="161" xfId="32" applyFont="1" applyFill="1" applyBorder="1" applyAlignment="1" applyProtection="1">
      <alignment horizontal="right" vertical="center"/>
      <protection locked="0"/>
    </xf>
    <xf numFmtId="0" fontId="76" fillId="0" borderId="24" xfId="0" applyFont="1" applyBorder="1" applyAlignment="1">
      <alignment horizontal="center" vertical="center"/>
    </xf>
    <xf numFmtId="0" fontId="76" fillId="0" borderId="5" xfId="0" applyFont="1" applyBorder="1" applyAlignment="1">
      <alignment horizontal="center" vertical="center"/>
    </xf>
    <xf numFmtId="0" fontId="76" fillId="0" borderId="14" xfId="0" applyFont="1" applyBorder="1" applyAlignment="1">
      <alignment horizontal="center" vertical="center"/>
    </xf>
    <xf numFmtId="0" fontId="76" fillId="0" borderId="10" xfId="0" applyFont="1" applyBorder="1" applyAlignment="1">
      <alignment horizontal="center" vertical="center"/>
    </xf>
    <xf numFmtId="0" fontId="73" fillId="0" borderId="0" xfId="34" applyFont="1" applyFill="1" applyBorder="1" applyAlignment="1" applyProtection="1">
      <alignment horizontal="center" vertical="center"/>
      <protection locked="0"/>
    </xf>
    <xf numFmtId="0" fontId="76" fillId="0" borderId="173"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175" xfId="0" applyFont="1" applyFill="1" applyBorder="1" applyAlignment="1">
      <alignment horizontal="center" vertical="center"/>
    </xf>
    <xf numFmtId="0" fontId="65" fillId="0" borderId="180" xfId="0" applyFont="1" applyFill="1" applyBorder="1" applyAlignment="1">
      <alignment horizontal="center" vertical="center"/>
    </xf>
    <xf numFmtId="0" fontId="65" fillId="0" borderId="173" xfId="0" applyFont="1" applyFill="1" applyBorder="1" applyAlignment="1">
      <alignment horizontal="center" vertical="center"/>
    </xf>
    <xf numFmtId="0" fontId="76" fillId="0" borderId="170" xfId="0" applyFont="1" applyBorder="1" applyAlignment="1">
      <alignment horizontal="center" vertical="center"/>
    </xf>
    <xf numFmtId="0" fontId="76" fillId="0" borderId="171" xfId="0" applyFont="1" applyBorder="1" applyAlignment="1">
      <alignment horizontal="center" vertical="center"/>
    </xf>
    <xf numFmtId="0" fontId="76" fillId="0" borderId="172" xfId="0" applyFont="1" applyBorder="1" applyAlignment="1">
      <alignment horizontal="center" vertical="center"/>
    </xf>
    <xf numFmtId="0" fontId="76" fillId="0" borderId="180" xfId="0" applyFont="1" applyFill="1" applyBorder="1" applyAlignment="1">
      <alignment horizontal="center" vertical="center"/>
    </xf>
    <xf numFmtId="0" fontId="76" fillId="0" borderId="174" xfId="0" applyFont="1" applyFill="1" applyBorder="1" applyAlignment="1">
      <alignment horizontal="center" vertical="center"/>
    </xf>
    <xf numFmtId="0" fontId="76" fillId="0" borderId="176" xfId="0" applyFont="1" applyFill="1" applyBorder="1" applyAlignment="1">
      <alignment horizontal="center" vertical="center"/>
    </xf>
    <xf numFmtId="176" fontId="30" fillId="0" borderId="20" xfId="11" applyNumberFormat="1" applyFont="1" applyBorder="1" applyAlignment="1" applyProtection="1">
      <alignment horizontal="left" vertical="center"/>
      <protection locked="0"/>
    </xf>
    <xf numFmtId="176" fontId="30" fillId="0" borderId="22" xfId="11" applyNumberFormat="1" applyFont="1" applyBorder="1" applyAlignment="1" applyProtection="1">
      <alignment horizontal="left" vertical="center"/>
      <protection locked="0"/>
    </xf>
    <xf numFmtId="176" fontId="30" fillId="0" borderId="21" xfId="11" applyNumberFormat="1" applyFont="1" applyBorder="1" applyAlignment="1" applyProtection="1">
      <alignment horizontal="left" vertical="center"/>
      <protection locked="0"/>
    </xf>
    <xf numFmtId="176" fontId="13" fillId="0" borderId="5" xfId="8" applyNumberFormat="1" applyFont="1" applyFill="1" applyBorder="1" applyAlignment="1">
      <alignment horizontal="center" vertical="center" wrapText="1"/>
    </xf>
    <xf numFmtId="176" fontId="13" fillId="0" borderId="14" xfId="8" applyNumberFormat="1" applyFont="1" applyFill="1" applyBorder="1" applyAlignment="1">
      <alignment horizontal="center" vertical="center" wrapText="1"/>
    </xf>
    <xf numFmtId="176" fontId="13" fillId="0" borderId="10" xfId="8" applyNumberFormat="1" applyFont="1" applyFill="1" applyBorder="1" applyAlignment="1">
      <alignment horizontal="center" vertical="center" wrapText="1"/>
    </xf>
    <xf numFmtId="176" fontId="13" fillId="0" borderId="1" xfId="8" applyNumberFormat="1" applyFont="1" applyFill="1" applyBorder="1" applyAlignment="1">
      <alignment horizontal="center" vertical="center"/>
    </xf>
    <xf numFmtId="176" fontId="13" fillId="0" borderId="2" xfId="8" applyNumberFormat="1" applyFont="1" applyFill="1" applyBorder="1" applyAlignment="1">
      <alignment horizontal="center" vertical="center"/>
    </xf>
    <xf numFmtId="176" fontId="13" fillId="0" borderId="22" xfId="8" applyNumberFormat="1" applyFont="1" applyFill="1" applyBorder="1" applyAlignment="1">
      <alignment horizontal="center" vertical="center"/>
    </xf>
    <xf numFmtId="176" fontId="13" fillId="0" borderId="21" xfId="8" applyNumberFormat="1" applyFont="1" applyFill="1" applyBorder="1" applyAlignment="1">
      <alignment horizontal="center" vertical="center"/>
    </xf>
    <xf numFmtId="176" fontId="22" fillId="2" borderId="63" xfId="0" applyNumberFormat="1" applyFont="1" applyFill="1" applyBorder="1" applyAlignment="1">
      <alignment horizontal="center" vertical="distributed" textRotation="255" indent="1"/>
    </xf>
    <xf numFmtId="176" fontId="22" fillId="2" borderId="64" xfId="0" applyNumberFormat="1" applyFont="1" applyFill="1" applyBorder="1" applyAlignment="1">
      <alignment horizontal="center" vertical="distributed" textRotation="255" indent="1"/>
    </xf>
    <xf numFmtId="176" fontId="22" fillId="2" borderId="65" xfId="0" applyNumberFormat="1" applyFont="1" applyFill="1" applyBorder="1" applyAlignment="1">
      <alignment horizontal="center" vertical="distributed" textRotation="255" indent="1"/>
    </xf>
    <xf numFmtId="176" fontId="22" fillId="3" borderId="66" xfId="0" applyNumberFormat="1" applyFont="1" applyFill="1" applyBorder="1" applyAlignment="1">
      <alignment horizontal="center" vertical="distributed" textRotation="255" indent="1"/>
    </xf>
    <xf numFmtId="176" fontId="22" fillId="3" borderId="67" xfId="0" applyNumberFormat="1" applyFont="1" applyFill="1" applyBorder="1" applyAlignment="1">
      <alignment horizontal="center" vertical="distributed" textRotation="255" indent="1"/>
    </xf>
    <xf numFmtId="176" fontId="22" fillId="3" borderId="68" xfId="0" applyNumberFormat="1" applyFont="1" applyFill="1" applyBorder="1" applyAlignment="1">
      <alignment horizontal="center" vertical="distributed" textRotation="255" indent="1"/>
    </xf>
    <xf numFmtId="176" fontId="22" fillId="4" borderId="69" xfId="0" applyNumberFormat="1" applyFont="1" applyFill="1" applyBorder="1" applyAlignment="1">
      <alignment horizontal="center" vertical="distributed" textRotation="255" indent="1"/>
    </xf>
    <xf numFmtId="176" fontId="22" fillId="4" borderId="70" xfId="0" applyNumberFormat="1" applyFont="1" applyFill="1" applyBorder="1" applyAlignment="1">
      <alignment horizontal="center" vertical="distributed" textRotation="255" indent="1"/>
    </xf>
    <xf numFmtId="176" fontId="22" fillId="4" borderId="71" xfId="0" applyNumberFormat="1" applyFont="1" applyFill="1" applyBorder="1" applyAlignment="1">
      <alignment horizontal="center" vertical="distributed" textRotation="255" indent="1"/>
    </xf>
    <xf numFmtId="0" fontId="60" fillId="0" borderId="180" xfId="0" applyFont="1" applyFill="1" applyBorder="1" applyAlignment="1">
      <alignment horizontal="center" vertical="center"/>
    </xf>
    <xf numFmtId="0" fontId="60" fillId="0" borderId="173" xfId="0" applyFont="1" applyFill="1" applyBorder="1" applyAlignment="1">
      <alignment horizontal="center" vertical="center"/>
    </xf>
    <xf numFmtId="0" fontId="60" fillId="0" borderId="170" xfId="0" applyFont="1" applyBorder="1" applyAlignment="1">
      <alignment horizontal="center" vertical="center"/>
    </xf>
    <xf numFmtId="0" fontId="60" fillId="0" borderId="171" xfId="0" applyFont="1" applyBorder="1" applyAlignment="1">
      <alignment horizontal="center" vertical="center"/>
    </xf>
    <xf numFmtId="0" fontId="60" fillId="0" borderId="172" xfId="0" applyFont="1" applyBorder="1" applyAlignment="1">
      <alignment horizontal="center" vertical="center"/>
    </xf>
    <xf numFmtId="0" fontId="60" fillId="0" borderId="174" xfId="0" applyFont="1" applyFill="1" applyBorder="1" applyAlignment="1">
      <alignment horizontal="center" vertical="center"/>
    </xf>
    <xf numFmtId="0" fontId="60" fillId="0" borderId="176" xfId="0" applyFont="1" applyFill="1" applyBorder="1" applyAlignment="1">
      <alignment horizontal="center" vertical="center"/>
    </xf>
    <xf numFmtId="0" fontId="60" fillId="16" borderId="159" xfId="0" applyFont="1" applyFill="1" applyBorder="1" applyAlignment="1">
      <alignment horizontal="right" vertical="center"/>
    </xf>
    <xf numFmtId="0" fontId="60" fillId="16" borderId="160" xfId="0" applyFont="1" applyFill="1" applyBorder="1" applyAlignment="1">
      <alignment horizontal="right" vertical="center"/>
    </xf>
    <xf numFmtId="0" fontId="60" fillId="16" borderId="161" xfId="0" applyFont="1" applyFill="1" applyBorder="1" applyAlignment="1">
      <alignment horizontal="right" vertical="center"/>
    </xf>
    <xf numFmtId="0" fontId="60" fillId="0" borderId="176" xfId="0" applyFont="1" applyBorder="1" applyAlignment="1">
      <alignment horizontal="center" vertical="center"/>
    </xf>
    <xf numFmtId="0" fontId="60" fillId="0" borderId="175" xfId="0" applyFont="1" applyBorder="1" applyAlignment="1">
      <alignment horizontal="center" vertical="center"/>
    </xf>
    <xf numFmtId="0" fontId="60" fillId="0" borderId="0" xfId="0" applyFont="1" applyFill="1" applyBorder="1" applyAlignment="1">
      <alignment horizontal="center" vertical="center"/>
    </xf>
    <xf numFmtId="0" fontId="60" fillId="0" borderId="175" xfId="0" applyFont="1" applyFill="1" applyBorder="1" applyAlignment="1">
      <alignment horizontal="center" vertical="center"/>
    </xf>
    <xf numFmtId="0" fontId="60" fillId="0" borderId="5" xfId="0" applyFont="1" applyBorder="1" applyAlignment="1">
      <alignment horizontal="center" vertical="center"/>
    </xf>
    <xf numFmtId="0" fontId="60" fillId="0" borderId="14" xfId="0" applyFont="1" applyBorder="1" applyAlignment="1">
      <alignment horizontal="center" vertical="center"/>
    </xf>
    <xf numFmtId="0" fontId="60" fillId="0" borderId="10" xfId="0" applyFont="1" applyBorder="1" applyAlignment="1">
      <alignment horizontal="center" vertical="center"/>
    </xf>
    <xf numFmtId="0" fontId="60" fillId="0" borderId="24" xfId="0" applyFont="1" applyBorder="1" applyAlignment="1">
      <alignment horizontal="center" vertical="center"/>
    </xf>
    <xf numFmtId="0" fontId="63" fillId="21" borderId="20" xfId="0" applyFont="1" applyFill="1" applyBorder="1" applyAlignment="1">
      <alignment horizontal="center" vertical="center"/>
    </xf>
    <xf numFmtId="0" fontId="63" fillId="21" borderId="22" xfId="0" applyFont="1" applyFill="1" applyBorder="1" applyAlignment="1">
      <alignment horizontal="center" vertical="center"/>
    </xf>
    <xf numFmtId="0" fontId="63" fillId="21" borderId="21" xfId="0" applyFont="1" applyFill="1" applyBorder="1" applyAlignment="1">
      <alignment horizontal="center" vertical="center"/>
    </xf>
    <xf numFmtId="0" fontId="70" fillId="22" borderId="1" xfId="0" applyFont="1" applyFill="1" applyBorder="1" applyAlignment="1">
      <alignment horizontal="left" vertical="center" wrapText="1"/>
    </xf>
    <xf numFmtId="0" fontId="70" fillId="22" borderId="3" xfId="0" applyFont="1" applyFill="1" applyBorder="1" applyAlignment="1">
      <alignment horizontal="left" vertical="center" wrapText="1"/>
    </xf>
    <xf numFmtId="0" fontId="70" fillId="22" borderId="2" xfId="0" applyFont="1" applyFill="1" applyBorder="1" applyAlignment="1">
      <alignment horizontal="left" vertical="center" wrapText="1"/>
    </xf>
    <xf numFmtId="0" fontId="70" fillId="22" borderId="11" xfId="0" applyFont="1" applyFill="1" applyBorder="1" applyAlignment="1">
      <alignment horizontal="left" vertical="center" wrapText="1"/>
    </xf>
    <xf numFmtId="0" fontId="70" fillId="22" borderId="0" xfId="0" applyFont="1" applyFill="1" applyBorder="1" applyAlignment="1">
      <alignment horizontal="left" vertical="center" wrapText="1"/>
    </xf>
    <xf numFmtId="0" fontId="70" fillId="22" borderId="12" xfId="0" applyFont="1" applyFill="1" applyBorder="1" applyAlignment="1">
      <alignment horizontal="left" vertical="center" wrapText="1"/>
    </xf>
    <xf numFmtId="0" fontId="70" fillId="22" borderId="6" xfId="0" applyFont="1" applyFill="1" applyBorder="1" applyAlignment="1">
      <alignment horizontal="left" vertical="center" wrapText="1"/>
    </xf>
    <xf numFmtId="0" fontId="70" fillId="22" borderId="8" xfId="0" applyFont="1" applyFill="1" applyBorder="1" applyAlignment="1">
      <alignment horizontal="left" vertical="center" wrapText="1"/>
    </xf>
    <xf numFmtId="0" fontId="70" fillId="22" borderId="7" xfId="0" applyFont="1" applyFill="1" applyBorder="1" applyAlignment="1">
      <alignment horizontal="left" vertical="center" wrapText="1"/>
    </xf>
    <xf numFmtId="0" fontId="63" fillId="19" borderId="20" xfId="0" applyFont="1" applyFill="1" applyBorder="1" applyAlignment="1">
      <alignment horizontal="center" vertical="center"/>
    </xf>
    <xf numFmtId="0" fontId="63" fillId="19" borderId="22" xfId="0" applyFont="1" applyFill="1" applyBorder="1" applyAlignment="1">
      <alignment horizontal="center" vertical="center"/>
    </xf>
    <xf numFmtId="0" fontId="63" fillId="19" borderId="21" xfId="0" applyFont="1" applyFill="1" applyBorder="1" applyAlignment="1">
      <alignment horizontal="center" vertical="center"/>
    </xf>
    <xf numFmtId="0" fontId="71" fillId="15" borderId="1" xfId="0" applyFont="1" applyFill="1" applyBorder="1" applyAlignment="1">
      <alignment horizontal="left" vertical="center" wrapText="1"/>
    </xf>
    <xf numFmtId="0" fontId="71" fillId="15" borderId="3" xfId="0" applyFont="1" applyFill="1" applyBorder="1" applyAlignment="1">
      <alignment horizontal="left" vertical="center"/>
    </xf>
    <xf numFmtId="0" fontId="71" fillId="15" borderId="2" xfId="0" applyFont="1" applyFill="1" applyBorder="1" applyAlignment="1">
      <alignment horizontal="left" vertical="center"/>
    </xf>
    <xf numFmtId="0" fontId="71" fillId="15" borderId="11" xfId="0" applyFont="1" applyFill="1" applyBorder="1" applyAlignment="1">
      <alignment horizontal="left" vertical="center"/>
    </xf>
    <xf numFmtId="0" fontId="71" fillId="15" borderId="0" xfId="0" applyFont="1" applyFill="1" applyBorder="1" applyAlignment="1">
      <alignment horizontal="left" vertical="center"/>
    </xf>
    <xf numFmtId="0" fontId="71" fillId="15" borderId="12" xfId="0" applyFont="1" applyFill="1" applyBorder="1" applyAlignment="1">
      <alignment horizontal="left" vertical="center"/>
    </xf>
    <xf numFmtId="0" fontId="71" fillId="15" borderId="6" xfId="0" applyFont="1" applyFill="1" applyBorder="1" applyAlignment="1">
      <alignment horizontal="left" vertical="center"/>
    </xf>
    <xf numFmtId="0" fontId="71" fillId="15" borderId="8" xfId="0" applyFont="1" applyFill="1" applyBorder="1" applyAlignment="1">
      <alignment horizontal="left" vertical="center"/>
    </xf>
    <xf numFmtId="0" fontId="71" fillId="15" borderId="7" xfId="0" applyFont="1" applyFill="1" applyBorder="1" applyAlignment="1">
      <alignment horizontal="left" vertical="center"/>
    </xf>
    <xf numFmtId="0" fontId="64" fillId="0" borderId="3" xfId="0" applyFont="1" applyBorder="1" applyAlignment="1">
      <alignment horizontal="left" vertical="center"/>
    </xf>
    <xf numFmtId="0" fontId="23" fillId="0" borderId="5" xfId="0" applyFont="1" applyBorder="1" applyAlignment="1">
      <alignment horizontal="center" vertical="center"/>
    </xf>
    <xf numFmtId="0" fontId="23" fillId="0" borderId="14" xfId="0" applyFont="1" applyBorder="1" applyAlignment="1">
      <alignment horizontal="center" vertical="center"/>
    </xf>
    <xf numFmtId="0" fontId="23" fillId="0" borderId="10" xfId="0" applyFont="1" applyBorder="1" applyAlignment="1">
      <alignment horizontal="center" vertical="center"/>
    </xf>
    <xf numFmtId="0" fontId="23" fillId="0" borderId="20" xfId="0" applyFont="1" applyBorder="1" applyAlignment="1">
      <alignment horizontal="center" vertical="center"/>
    </xf>
    <xf numFmtId="0" fontId="23" fillId="0" borderId="22" xfId="0" applyFont="1" applyBorder="1" applyAlignment="1">
      <alignment horizontal="center" vertical="center"/>
    </xf>
    <xf numFmtId="0" fontId="23" fillId="0" borderId="21"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8" xfId="0" applyFont="1" applyBorder="1" applyAlignment="1">
      <alignment horizontal="center" vertical="center"/>
    </xf>
    <xf numFmtId="0" fontId="60" fillId="0" borderId="0" xfId="0" applyFont="1" applyAlignment="1">
      <alignment horizontal="left" vertical="top" wrapText="1"/>
    </xf>
    <xf numFmtId="0" fontId="23" fillId="0" borderId="1" xfId="0" applyFont="1" applyBorder="1" applyAlignment="1">
      <alignment horizontal="center" vertical="center"/>
    </xf>
    <xf numFmtId="0" fontId="23" fillId="0" borderId="11" xfId="0" applyFont="1" applyBorder="1" applyAlignment="1">
      <alignment horizontal="center" vertical="center"/>
    </xf>
    <xf numFmtId="0" fontId="23" fillId="0" borderId="6" xfId="0" applyFont="1" applyBorder="1" applyAlignment="1">
      <alignment horizontal="center" vertical="center"/>
    </xf>
    <xf numFmtId="0" fontId="60" fillId="0" borderId="22" xfId="0" applyFont="1" applyBorder="1" applyAlignment="1">
      <alignment horizontal="left" vertical="top" wrapText="1"/>
    </xf>
    <xf numFmtId="0" fontId="23" fillId="0" borderId="20" xfId="28" applyFont="1" applyBorder="1" applyAlignment="1">
      <alignment horizontal="center" vertical="center"/>
    </xf>
    <xf numFmtId="0" fontId="23" fillId="0" borderId="21" xfId="28" applyFont="1" applyBorder="1" applyAlignment="1">
      <alignment horizontal="center" vertical="center"/>
    </xf>
    <xf numFmtId="189" fontId="27" fillId="3" borderId="20" xfId="29" applyNumberFormat="1" applyFont="1" applyFill="1" applyBorder="1" applyAlignment="1">
      <alignment horizontal="center" vertical="center"/>
    </xf>
    <xf numFmtId="189" fontId="27" fillId="3" borderId="21" xfId="29" applyNumberFormat="1" applyFont="1" applyFill="1" applyBorder="1" applyAlignment="1">
      <alignment horizontal="center" vertical="center"/>
    </xf>
    <xf numFmtId="0" fontId="23" fillId="0" borderId="5" xfId="28" applyFont="1" applyBorder="1" applyAlignment="1">
      <alignment horizontal="center" vertical="center" wrapText="1"/>
    </xf>
    <xf numFmtId="0" fontId="23" fillId="0" borderId="10" xfId="28" applyFont="1" applyBorder="1" applyAlignment="1">
      <alignment horizontal="center" vertical="center"/>
    </xf>
    <xf numFmtId="189" fontId="27" fillId="3" borderId="22" xfId="29" applyNumberFormat="1" applyFont="1" applyFill="1" applyBorder="1" applyAlignment="1">
      <alignment horizontal="center" vertical="center"/>
    </xf>
    <xf numFmtId="189" fontId="27" fillId="3" borderId="196" xfId="29" applyNumberFormat="1" applyFont="1" applyFill="1" applyBorder="1" applyAlignment="1">
      <alignment horizontal="center" vertical="center"/>
    </xf>
    <xf numFmtId="176" fontId="27" fillId="3" borderId="20" xfId="29" applyNumberFormat="1" applyFont="1" applyFill="1" applyBorder="1" applyAlignment="1">
      <alignment horizontal="center" vertical="center"/>
    </xf>
    <xf numFmtId="176" fontId="27" fillId="3" borderId="21" xfId="29" applyNumberFormat="1" applyFont="1" applyFill="1" applyBorder="1" applyAlignment="1">
      <alignment horizontal="center" vertical="center"/>
    </xf>
    <xf numFmtId="179" fontId="27" fillId="3" borderId="20" xfId="29" applyNumberFormat="1" applyFont="1" applyFill="1" applyBorder="1" applyAlignment="1">
      <alignment horizontal="center" vertical="center"/>
    </xf>
    <xf numFmtId="179" fontId="27" fillId="3" borderId="196" xfId="29" applyNumberFormat="1" applyFont="1" applyFill="1" applyBorder="1" applyAlignment="1">
      <alignment horizontal="center" vertical="center"/>
    </xf>
    <xf numFmtId="0" fontId="8" fillId="0" borderId="0" xfId="6" applyFont="1" applyFill="1" applyAlignment="1">
      <alignment vertical="top" wrapText="1"/>
    </xf>
    <xf numFmtId="0" fontId="52" fillId="0" borderId="1" xfId="6" applyFont="1" applyFill="1" applyBorder="1" applyAlignment="1">
      <alignment horizontal="center" vertical="top" wrapText="1"/>
    </xf>
    <xf numFmtId="0" fontId="8" fillId="0" borderId="6" xfId="6" applyFont="1" applyFill="1" applyBorder="1" applyAlignment="1">
      <alignment horizontal="center" vertical="top" wrapText="1"/>
    </xf>
    <xf numFmtId="189" fontId="41" fillId="0" borderId="5" xfId="14" applyNumberFormat="1" applyFont="1" applyFill="1" applyBorder="1" applyAlignment="1">
      <alignment horizontal="center" vertical="center"/>
    </xf>
    <xf numFmtId="189" fontId="41" fillId="0" borderId="14" xfId="14" applyNumberFormat="1" applyFont="1" applyFill="1" applyBorder="1" applyAlignment="1">
      <alignment horizontal="center" vertical="center"/>
    </xf>
    <xf numFmtId="189" fontId="41" fillId="0" borderId="10" xfId="14" applyNumberFormat="1" applyFont="1" applyFill="1" applyBorder="1" applyAlignment="1">
      <alignment horizontal="center" vertical="center"/>
    </xf>
    <xf numFmtId="0" fontId="24" fillId="3" borderId="1" xfId="28" applyNumberFormat="1" applyFont="1" applyFill="1" applyBorder="1" applyAlignment="1">
      <alignment horizontal="center" vertical="center" wrapText="1"/>
    </xf>
    <xf numFmtId="0" fontId="24" fillId="3" borderId="6" xfId="28" applyNumberFormat="1" applyFont="1" applyFill="1" applyBorder="1" applyAlignment="1">
      <alignment horizontal="center" vertical="center" wrapText="1"/>
    </xf>
    <xf numFmtId="189" fontId="41" fillId="3" borderId="1" xfId="14" applyNumberFormat="1" applyFont="1" applyFill="1" applyBorder="1" applyAlignment="1">
      <alignment horizontal="center" vertical="center"/>
    </xf>
    <xf numFmtId="189" fontId="41" fillId="3" borderId="3" xfId="14" applyNumberFormat="1" applyFont="1" applyFill="1" applyBorder="1" applyAlignment="1">
      <alignment horizontal="center" vertical="center"/>
    </xf>
    <xf numFmtId="189" fontId="41" fillId="3" borderId="2" xfId="14" applyNumberFormat="1" applyFont="1" applyFill="1" applyBorder="1" applyAlignment="1">
      <alignment horizontal="center" vertical="center"/>
    </xf>
    <xf numFmtId="189" fontId="41" fillId="3" borderId="6" xfId="14" applyNumberFormat="1" applyFont="1" applyFill="1" applyBorder="1" applyAlignment="1">
      <alignment horizontal="center" vertical="center"/>
    </xf>
    <xf numFmtId="189" fontId="41" fillId="3" borderId="8" xfId="14" applyNumberFormat="1" applyFont="1" applyFill="1" applyBorder="1" applyAlignment="1">
      <alignment horizontal="center" vertical="center"/>
    </xf>
    <xf numFmtId="189" fontId="41" fillId="3" borderId="7" xfId="14" applyNumberFormat="1" applyFont="1" applyFill="1" applyBorder="1" applyAlignment="1">
      <alignment horizontal="center" vertical="center"/>
    </xf>
    <xf numFmtId="189" fontId="41" fillId="2" borderId="1" xfId="29" applyNumberFormat="1" applyFont="1" applyFill="1" applyBorder="1" applyAlignment="1">
      <alignment horizontal="center" vertical="center"/>
    </xf>
    <xf numFmtId="189" fontId="41" fillId="2" borderId="3" xfId="29" applyNumberFormat="1" applyFont="1" applyFill="1" applyBorder="1" applyAlignment="1">
      <alignment horizontal="center" vertical="center"/>
    </xf>
    <xf numFmtId="189" fontId="41" fillId="2" borderId="2" xfId="29" applyNumberFormat="1" applyFont="1" applyFill="1" applyBorder="1" applyAlignment="1">
      <alignment horizontal="center" vertical="center"/>
    </xf>
    <xf numFmtId="0" fontId="41" fillId="2" borderId="20" xfId="29" applyNumberFormat="1" applyFont="1" applyFill="1" applyBorder="1" applyAlignment="1">
      <alignment horizontal="center" vertical="center"/>
    </xf>
    <xf numFmtId="0" fontId="41" fillId="2" borderId="22" xfId="29" applyNumberFormat="1" applyFont="1" applyFill="1" applyBorder="1" applyAlignment="1">
      <alignment horizontal="center" vertical="center"/>
    </xf>
    <xf numFmtId="0" fontId="41" fillId="2" borderId="21" xfId="29" applyNumberFormat="1" applyFont="1" applyFill="1" applyBorder="1" applyAlignment="1">
      <alignment horizontal="center" vertical="center"/>
    </xf>
    <xf numFmtId="0" fontId="41" fillId="2" borderId="5" xfId="29" applyNumberFormat="1" applyFont="1" applyFill="1" applyBorder="1" applyAlignment="1">
      <alignment horizontal="center" vertical="center" wrapText="1"/>
    </xf>
    <xf numFmtId="0" fontId="41" fillId="2" borderId="10" xfId="29" applyNumberFormat="1" applyFont="1" applyFill="1" applyBorder="1" applyAlignment="1">
      <alignment horizontal="center" vertical="center" wrapText="1"/>
    </xf>
    <xf numFmtId="189" fontId="41" fillId="15" borderId="1" xfId="29" applyNumberFormat="1" applyFont="1" applyFill="1" applyBorder="1" applyAlignment="1">
      <alignment horizontal="center" vertical="center"/>
    </xf>
    <xf numFmtId="189" fontId="41" fillId="15" borderId="3" xfId="29" applyNumberFormat="1" applyFont="1" applyFill="1" applyBorder="1" applyAlignment="1">
      <alignment horizontal="center" vertical="center"/>
    </xf>
    <xf numFmtId="189" fontId="41" fillId="15" borderId="2" xfId="29" applyNumberFormat="1" applyFont="1" applyFill="1" applyBorder="1" applyAlignment="1">
      <alignment horizontal="center" vertical="center"/>
    </xf>
    <xf numFmtId="0" fontId="41" fillId="15" borderId="20" xfId="29" applyNumberFormat="1" applyFont="1" applyFill="1" applyBorder="1" applyAlignment="1">
      <alignment horizontal="center" vertical="center"/>
    </xf>
    <xf numFmtId="0" fontId="41" fillId="15" borderId="22" xfId="29" applyNumberFormat="1" applyFont="1" applyFill="1" applyBorder="1" applyAlignment="1">
      <alignment horizontal="center" vertical="center"/>
    </xf>
    <xf numFmtId="0" fontId="41" fillId="15" borderId="21" xfId="29" applyNumberFormat="1" applyFont="1" applyFill="1" applyBorder="1" applyAlignment="1">
      <alignment horizontal="center" vertical="center"/>
    </xf>
    <xf numFmtId="0" fontId="41" fillId="15" borderId="5" xfId="29" applyNumberFormat="1" applyFont="1" applyFill="1" applyBorder="1" applyAlignment="1">
      <alignment horizontal="center" vertical="center" wrapText="1"/>
    </xf>
    <xf numFmtId="0" fontId="41" fillId="15" borderId="10" xfId="29" applyNumberFormat="1" applyFont="1" applyFill="1" applyBorder="1" applyAlignment="1">
      <alignment horizontal="center" vertical="center" wrapText="1"/>
    </xf>
    <xf numFmtId="0" fontId="41" fillId="3" borderId="5" xfId="29" applyNumberFormat="1" applyFont="1" applyFill="1" applyBorder="1" applyAlignment="1">
      <alignment horizontal="center" vertical="center" wrapText="1"/>
    </xf>
    <xf numFmtId="0" fontId="41" fillId="3" borderId="10" xfId="29" applyNumberFormat="1" applyFont="1" applyFill="1" applyBorder="1" applyAlignment="1">
      <alignment horizontal="center" vertical="center" wrapText="1"/>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4" fillId="0" borderId="0" xfId="9" applyNumberFormat="1" applyFont="1" applyFill="1" applyBorder="1" applyAlignment="1">
      <alignment horizontal="left" vertical="center" wrapText="1"/>
    </xf>
    <xf numFmtId="0" fontId="24" fillId="0" borderId="0" xfId="9" applyNumberFormat="1" applyFont="1" applyFill="1" applyBorder="1" applyAlignment="1">
      <alignment horizontal="left" vertical="center"/>
    </xf>
  </cellXfs>
  <cellStyles count="35">
    <cellStyle name="あか" xfId="13"/>
    <cellStyle name="パーセント" xfId="33" builtinId="5"/>
    <cellStyle name="パーセント 2" xfId="14"/>
    <cellStyle name="ハイパーリンク" xfId="34" builtinId="8"/>
    <cellStyle name="メモ 2" xfId="15"/>
    <cellStyle name="計算 2" xfId="16"/>
    <cellStyle name="桁区切り" xfId="32" builtinId="6"/>
    <cellStyle name="桁区切り 2" xfId="1"/>
    <cellStyle name="桁区切り 2 2" xfId="17"/>
    <cellStyle name="桁区切り 3" xfId="18"/>
    <cellStyle name="桁区切り 4" xfId="19"/>
    <cellStyle name="桁区切り 5" xfId="20"/>
    <cellStyle name="集計 2" xfId="21"/>
    <cellStyle name="出力 2" xfId="22"/>
    <cellStyle name="通貨 2" xfId="23"/>
    <cellStyle name="入力 2" xfId="24"/>
    <cellStyle name="標準" xfId="0" builtinId="0"/>
    <cellStyle name="標準 2" xfId="2"/>
    <cellStyle name="標準 2 2" xfId="25"/>
    <cellStyle name="標準 2 3" xfId="26"/>
    <cellStyle name="標準 2_(S11)遡及推計統計表_20120627" xfId="27"/>
    <cellStyle name="標準 3" xfId="3"/>
    <cellStyle name="標準 3 2" xfId="4"/>
    <cellStyle name="標準 4" xfId="5"/>
    <cellStyle name="標準 4 2" xfId="28"/>
    <cellStyle name="標準 4 3" xfId="12"/>
    <cellStyle name="標準 4 4" xfId="30"/>
    <cellStyle name="標準 5" xfId="6"/>
    <cellStyle name="標準 57" xfId="31"/>
    <cellStyle name="標準_◎公表集計表_最終報告用" xfId="29"/>
    <cellStyle name="標準_code_jp" xfId="7"/>
    <cellStyle name="標準_H12大学立地分析54_暫定版" xfId="8"/>
    <cellStyle name="標準_H12年表部門分類表" xfId="9"/>
    <cellStyle name="標準_VBA版下出力システム（マージン・運賃・輸入表共通）" xfId="10"/>
    <cellStyle name="標準_分析ファイル案1" xfId="1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835194435821"/>
          <c:y val="4.4236789456617534E-2"/>
          <c:w val="0.76998052662771987"/>
          <c:h val="0.90042712343867382"/>
        </c:manualLayout>
      </c:layout>
      <c:barChart>
        <c:barDir val="bar"/>
        <c:grouping val="clustered"/>
        <c:varyColors val="0"/>
        <c:ser>
          <c:idx val="1"/>
          <c:order val="0"/>
          <c:tx>
            <c:strRef>
              <c:f>計算!$U$3</c:f>
              <c:strCache>
                <c:ptCount val="1"/>
                <c:pt idx="0">
                  <c:v>生産誘発額</c:v>
                </c:pt>
              </c:strCache>
            </c:strRef>
          </c:tx>
          <c:invertIfNegative val="0"/>
          <c:dLbls>
            <c:numFmt formatCode="#,##0_);[Red]\(#,##0\)" sourceLinked="0"/>
            <c:showLegendKey val="0"/>
            <c:showVal val="1"/>
            <c:showCatName val="0"/>
            <c:showSerName val="0"/>
            <c:showPercent val="0"/>
            <c:showBubbleSize val="0"/>
            <c:showLeaderLines val="0"/>
          </c:dLbls>
          <c:cat>
            <c:strRef>
              <c:f>計算!$B$5:$B$45</c:f>
              <c:strCache>
                <c:ptCount val="41"/>
                <c:pt idx="0">
                  <c:v>農業</c:v>
                </c:pt>
                <c:pt idx="1">
                  <c:v>林業</c:v>
                </c:pt>
                <c:pt idx="2">
                  <c:v>漁業</c:v>
                </c:pt>
                <c:pt idx="3">
                  <c:v>鉱業</c:v>
                </c:pt>
                <c:pt idx="4">
                  <c:v>飲食料品</c:v>
                </c:pt>
                <c:pt idx="5">
                  <c:v>繊維製品</c:v>
                </c:pt>
                <c:pt idx="6">
                  <c:v>パルプ・紙・木製品</c:v>
                </c:pt>
                <c:pt idx="7">
                  <c:v>印刷・製版・製本</c:v>
                </c:pt>
                <c:pt idx="8">
                  <c:v>化学製品</c:v>
                </c:pt>
                <c:pt idx="9">
                  <c:v>石油・石炭製品</c:v>
                </c:pt>
                <c:pt idx="10">
                  <c:v>窯業・土石製品</c:v>
                </c:pt>
                <c:pt idx="11">
                  <c:v>鉄鋼</c:v>
                </c:pt>
                <c:pt idx="12">
                  <c:v>非鉄金属</c:v>
                </c:pt>
                <c:pt idx="13">
                  <c:v>金属製品</c:v>
                </c:pt>
                <c:pt idx="14">
                  <c:v>一般機械</c:v>
                </c:pt>
                <c:pt idx="15">
                  <c:v>電子部品</c:v>
                </c:pt>
                <c:pt idx="16">
                  <c:v>電気機械</c:v>
                </c:pt>
                <c:pt idx="17">
                  <c:v>情報･通信機器</c:v>
                </c:pt>
                <c:pt idx="18">
                  <c:v>輸送機械</c:v>
                </c:pt>
                <c:pt idx="19">
                  <c:v>その他の製造工業製品</c:v>
                </c:pt>
                <c:pt idx="20">
                  <c:v>建設</c:v>
                </c:pt>
                <c:pt idx="21">
                  <c:v>電力・ガス・熱供給</c:v>
                </c:pt>
                <c:pt idx="22">
                  <c:v>水道</c:v>
                </c:pt>
                <c:pt idx="23">
                  <c:v>廃棄物処理</c:v>
                </c:pt>
                <c:pt idx="24">
                  <c:v>商業</c:v>
                </c:pt>
                <c:pt idx="25">
                  <c:v>金融・保険</c:v>
                </c:pt>
                <c:pt idx="26">
                  <c:v>不動産</c:v>
                </c:pt>
                <c:pt idx="27">
                  <c:v>運輸・郵便</c:v>
                </c:pt>
                <c:pt idx="28">
                  <c:v>情報通信</c:v>
                </c:pt>
                <c:pt idx="29">
                  <c:v>公務</c:v>
                </c:pt>
                <c:pt idx="30">
                  <c:v>教育・研究</c:v>
                </c:pt>
                <c:pt idx="31">
                  <c:v>医療・福祉</c:v>
                </c:pt>
                <c:pt idx="32">
                  <c:v>その他の非営利団体サービス</c:v>
                </c:pt>
                <c:pt idx="33">
                  <c:v>物品賃貸サービス</c:v>
                </c:pt>
                <c:pt idx="34">
                  <c:v>その他の対事業所サービス</c:v>
                </c:pt>
                <c:pt idx="35">
                  <c:v>宿泊業</c:v>
                </c:pt>
                <c:pt idx="36">
                  <c:v>飲食サービス</c:v>
                </c:pt>
                <c:pt idx="37">
                  <c:v>娯楽サービス</c:v>
                </c:pt>
                <c:pt idx="38">
                  <c:v>その他の対個人サービス</c:v>
                </c:pt>
                <c:pt idx="39">
                  <c:v>事務用品</c:v>
                </c:pt>
                <c:pt idx="40">
                  <c:v>分類不明</c:v>
                </c:pt>
              </c:strCache>
            </c:strRef>
          </c:cat>
          <c:val>
            <c:numRef>
              <c:f>計算!$U$5:$U$45</c:f>
              <c:numCache>
                <c:formatCode>#,##0_ ;[Red]\-#,##0\ </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er>
          <c:idx val="0"/>
          <c:order val="1"/>
          <c:tx>
            <c:strRef>
              <c:f>計算!$S$3</c:f>
              <c:strCache>
                <c:ptCount val="1"/>
                <c:pt idx="0">
                  <c:v>粗付加価値誘発額</c:v>
                </c:pt>
              </c:strCache>
            </c:strRef>
          </c:tx>
          <c:invertIfNegative val="0"/>
          <c:cat>
            <c:strRef>
              <c:f>計算!$B$5:$B$45</c:f>
              <c:strCache>
                <c:ptCount val="41"/>
                <c:pt idx="0">
                  <c:v>農業</c:v>
                </c:pt>
                <c:pt idx="1">
                  <c:v>林業</c:v>
                </c:pt>
                <c:pt idx="2">
                  <c:v>漁業</c:v>
                </c:pt>
                <c:pt idx="3">
                  <c:v>鉱業</c:v>
                </c:pt>
                <c:pt idx="4">
                  <c:v>飲食料品</c:v>
                </c:pt>
                <c:pt idx="5">
                  <c:v>繊維製品</c:v>
                </c:pt>
                <c:pt idx="6">
                  <c:v>パルプ・紙・木製品</c:v>
                </c:pt>
                <c:pt idx="7">
                  <c:v>印刷・製版・製本</c:v>
                </c:pt>
                <c:pt idx="8">
                  <c:v>化学製品</c:v>
                </c:pt>
                <c:pt idx="9">
                  <c:v>石油・石炭製品</c:v>
                </c:pt>
                <c:pt idx="10">
                  <c:v>窯業・土石製品</c:v>
                </c:pt>
                <c:pt idx="11">
                  <c:v>鉄鋼</c:v>
                </c:pt>
                <c:pt idx="12">
                  <c:v>非鉄金属</c:v>
                </c:pt>
                <c:pt idx="13">
                  <c:v>金属製品</c:v>
                </c:pt>
                <c:pt idx="14">
                  <c:v>一般機械</c:v>
                </c:pt>
                <c:pt idx="15">
                  <c:v>電子部品</c:v>
                </c:pt>
                <c:pt idx="16">
                  <c:v>電気機械</c:v>
                </c:pt>
                <c:pt idx="17">
                  <c:v>情報･通信機器</c:v>
                </c:pt>
                <c:pt idx="18">
                  <c:v>輸送機械</c:v>
                </c:pt>
                <c:pt idx="19">
                  <c:v>その他の製造工業製品</c:v>
                </c:pt>
                <c:pt idx="20">
                  <c:v>建設</c:v>
                </c:pt>
                <c:pt idx="21">
                  <c:v>電力・ガス・熱供給</c:v>
                </c:pt>
                <c:pt idx="22">
                  <c:v>水道</c:v>
                </c:pt>
                <c:pt idx="23">
                  <c:v>廃棄物処理</c:v>
                </c:pt>
                <c:pt idx="24">
                  <c:v>商業</c:v>
                </c:pt>
                <c:pt idx="25">
                  <c:v>金融・保険</c:v>
                </c:pt>
                <c:pt idx="26">
                  <c:v>不動産</c:v>
                </c:pt>
                <c:pt idx="27">
                  <c:v>運輸・郵便</c:v>
                </c:pt>
                <c:pt idx="28">
                  <c:v>情報通信</c:v>
                </c:pt>
                <c:pt idx="29">
                  <c:v>公務</c:v>
                </c:pt>
                <c:pt idx="30">
                  <c:v>教育・研究</c:v>
                </c:pt>
                <c:pt idx="31">
                  <c:v>医療・福祉</c:v>
                </c:pt>
                <c:pt idx="32">
                  <c:v>その他の非営利団体サービス</c:v>
                </c:pt>
                <c:pt idx="33">
                  <c:v>物品賃貸サービス</c:v>
                </c:pt>
                <c:pt idx="34">
                  <c:v>その他の対事業所サービス</c:v>
                </c:pt>
                <c:pt idx="35">
                  <c:v>宿泊業</c:v>
                </c:pt>
                <c:pt idx="36">
                  <c:v>飲食サービス</c:v>
                </c:pt>
                <c:pt idx="37">
                  <c:v>娯楽サービス</c:v>
                </c:pt>
                <c:pt idx="38">
                  <c:v>その他の対個人サービス</c:v>
                </c:pt>
                <c:pt idx="39">
                  <c:v>事務用品</c:v>
                </c:pt>
                <c:pt idx="40">
                  <c:v>分類不明</c:v>
                </c:pt>
              </c:strCache>
            </c:strRef>
          </c:cat>
          <c:val>
            <c:numRef>
              <c:f>計算!$V$5:$V$45</c:f>
              <c:numCache>
                <c:formatCode>#,##0_ ;[Red]\-#,##0\ </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er>
          <c:idx val="2"/>
          <c:order val="2"/>
          <c:tx>
            <c:strRef>
              <c:f>計算!$W$3</c:f>
              <c:strCache>
                <c:ptCount val="1"/>
                <c:pt idx="0">
                  <c:v>雇用者所得誘発額</c:v>
                </c:pt>
              </c:strCache>
            </c:strRef>
          </c:tx>
          <c:invertIfNegative val="0"/>
          <c:cat>
            <c:strRef>
              <c:f>計算!$B$5:$B$45</c:f>
              <c:strCache>
                <c:ptCount val="41"/>
                <c:pt idx="0">
                  <c:v>農業</c:v>
                </c:pt>
                <c:pt idx="1">
                  <c:v>林業</c:v>
                </c:pt>
                <c:pt idx="2">
                  <c:v>漁業</c:v>
                </c:pt>
                <c:pt idx="3">
                  <c:v>鉱業</c:v>
                </c:pt>
                <c:pt idx="4">
                  <c:v>飲食料品</c:v>
                </c:pt>
                <c:pt idx="5">
                  <c:v>繊維製品</c:v>
                </c:pt>
                <c:pt idx="6">
                  <c:v>パルプ・紙・木製品</c:v>
                </c:pt>
                <c:pt idx="7">
                  <c:v>印刷・製版・製本</c:v>
                </c:pt>
                <c:pt idx="8">
                  <c:v>化学製品</c:v>
                </c:pt>
                <c:pt idx="9">
                  <c:v>石油・石炭製品</c:v>
                </c:pt>
                <c:pt idx="10">
                  <c:v>窯業・土石製品</c:v>
                </c:pt>
                <c:pt idx="11">
                  <c:v>鉄鋼</c:v>
                </c:pt>
                <c:pt idx="12">
                  <c:v>非鉄金属</c:v>
                </c:pt>
                <c:pt idx="13">
                  <c:v>金属製品</c:v>
                </c:pt>
                <c:pt idx="14">
                  <c:v>一般機械</c:v>
                </c:pt>
                <c:pt idx="15">
                  <c:v>電子部品</c:v>
                </c:pt>
                <c:pt idx="16">
                  <c:v>電気機械</c:v>
                </c:pt>
                <c:pt idx="17">
                  <c:v>情報･通信機器</c:v>
                </c:pt>
                <c:pt idx="18">
                  <c:v>輸送機械</c:v>
                </c:pt>
                <c:pt idx="19">
                  <c:v>その他の製造工業製品</c:v>
                </c:pt>
                <c:pt idx="20">
                  <c:v>建設</c:v>
                </c:pt>
                <c:pt idx="21">
                  <c:v>電力・ガス・熱供給</c:v>
                </c:pt>
                <c:pt idx="22">
                  <c:v>水道</c:v>
                </c:pt>
                <c:pt idx="23">
                  <c:v>廃棄物処理</c:v>
                </c:pt>
                <c:pt idx="24">
                  <c:v>商業</c:v>
                </c:pt>
                <c:pt idx="25">
                  <c:v>金融・保険</c:v>
                </c:pt>
                <c:pt idx="26">
                  <c:v>不動産</c:v>
                </c:pt>
                <c:pt idx="27">
                  <c:v>運輸・郵便</c:v>
                </c:pt>
                <c:pt idx="28">
                  <c:v>情報通信</c:v>
                </c:pt>
                <c:pt idx="29">
                  <c:v>公務</c:v>
                </c:pt>
                <c:pt idx="30">
                  <c:v>教育・研究</c:v>
                </c:pt>
                <c:pt idx="31">
                  <c:v>医療・福祉</c:v>
                </c:pt>
                <c:pt idx="32">
                  <c:v>その他の非営利団体サービス</c:v>
                </c:pt>
                <c:pt idx="33">
                  <c:v>物品賃貸サービス</c:v>
                </c:pt>
                <c:pt idx="34">
                  <c:v>その他の対事業所サービス</c:v>
                </c:pt>
                <c:pt idx="35">
                  <c:v>宿泊業</c:v>
                </c:pt>
                <c:pt idx="36">
                  <c:v>飲食サービス</c:v>
                </c:pt>
                <c:pt idx="37">
                  <c:v>娯楽サービス</c:v>
                </c:pt>
                <c:pt idx="38">
                  <c:v>その他の対個人サービス</c:v>
                </c:pt>
                <c:pt idx="39">
                  <c:v>事務用品</c:v>
                </c:pt>
                <c:pt idx="40">
                  <c:v>分類不明</c:v>
                </c:pt>
              </c:strCache>
            </c:strRef>
          </c:cat>
          <c:val>
            <c:numRef>
              <c:f>計算!$W$5:$W$45</c:f>
              <c:numCache>
                <c:formatCode>#,##0_ ;[Red]\-#,##0\ </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dLbls>
          <c:showLegendKey val="0"/>
          <c:showVal val="0"/>
          <c:showCatName val="0"/>
          <c:showSerName val="0"/>
          <c:showPercent val="0"/>
          <c:showBubbleSize val="0"/>
        </c:dLbls>
        <c:gapWidth val="150"/>
        <c:axId val="381676928"/>
        <c:axId val="382407808"/>
      </c:barChart>
      <c:catAx>
        <c:axId val="381676928"/>
        <c:scaling>
          <c:orientation val="maxMin"/>
        </c:scaling>
        <c:delete val="0"/>
        <c:axPos val="l"/>
        <c:numFmt formatCode="General" sourceLinked="0"/>
        <c:majorTickMark val="out"/>
        <c:minorTickMark val="none"/>
        <c:tickLblPos val="nextTo"/>
        <c:txPr>
          <a:bodyPr/>
          <a:lstStyle/>
          <a:p>
            <a:pPr>
              <a:defRPr sz="900"/>
            </a:pPr>
            <a:endParaRPr lang="ja-JP"/>
          </a:p>
        </c:txPr>
        <c:crossAx val="382407808"/>
        <c:crosses val="autoZero"/>
        <c:auto val="1"/>
        <c:lblAlgn val="ctr"/>
        <c:lblOffset val="0"/>
        <c:noMultiLvlLbl val="0"/>
      </c:catAx>
      <c:valAx>
        <c:axId val="382407808"/>
        <c:scaling>
          <c:orientation val="minMax"/>
        </c:scaling>
        <c:delete val="0"/>
        <c:axPos val="t"/>
        <c:majorGridlines/>
        <c:numFmt formatCode="#,##0_ ;[Red]\-#,##0\ " sourceLinked="0"/>
        <c:majorTickMark val="out"/>
        <c:minorTickMark val="none"/>
        <c:tickLblPos val="nextTo"/>
        <c:txPr>
          <a:bodyPr/>
          <a:lstStyle/>
          <a:p>
            <a:pPr>
              <a:defRPr sz="1100"/>
            </a:pPr>
            <a:endParaRPr lang="ja-JP"/>
          </a:p>
        </c:txPr>
        <c:crossAx val="381676928"/>
        <c:crosses val="autoZero"/>
        <c:crossBetween val="between"/>
      </c:valAx>
      <c:spPr>
        <a:ln w="3175">
          <a:solidFill>
            <a:schemeClr val="tx1"/>
          </a:solidFill>
        </a:ln>
      </c:spPr>
    </c:plotArea>
    <c:legend>
      <c:legendPos val="r"/>
      <c:layout>
        <c:manualLayout>
          <c:xMode val="edge"/>
          <c:yMode val="edge"/>
          <c:x val="8.6127119414732653E-2"/>
          <c:y val="0.96145836799985795"/>
          <c:w val="0.86530773259077387"/>
          <c:h val="2.9929158263501066E-2"/>
        </c:manualLayout>
      </c:layout>
      <c:overlay val="0"/>
      <c:spPr>
        <a:ln w="3175">
          <a:solidFill>
            <a:schemeClr val="tx1"/>
          </a:solidFill>
        </a:ln>
      </c:spPr>
    </c:legend>
    <c:plotVisOnly val="1"/>
    <c:dispBlanksAs val="gap"/>
    <c:showDLblsOverMax val="0"/>
  </c:chart>
  <c:spPr>
    <a:solidFill>
      <a:schemeClr val="bg1"/>
    </a:solidFill>
    <a:ln w="3175">
      <a:solidFill>
        <a:schemeClr val="tx1"/>
      </a:solidFill>
    </a:ln>
  </c:spPr>
  <c:printSettings>
    <c:headerFooter/>
    <c:pageMargins b="0.75000000000000921" l="0.70000000000000062" r="0.70000000000000062" t="0.75000000000000921" header="0.30000000000000032" footer="0.30000000000000032"/>
    <c:pageSetup orientation="landscape"/>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7</xdr:col>
      <xdr:colOff>47625</xdr:colOff>
      <xdr:row>8</xdr:row>
      <xdr:rowOff>161925</xdr:rowOff>
    </xdr:from>
    <xdr:to>
      <xdr:col>7</xdr:col>
      <xdr:colOff>191625</xdr:colOff>
      <xdr:row>8</xdr:row>
      <xdr:rowOff>161925</xdr:rowOff>
    </xdr:to>
    <xdr:cxnSp macro="">
      <xdr:nvCxnSpPr>
        <xdr:cNvPr id="3" name="直線矢印コネクタ 2"/>
        <xdr:cNvCxnSpPr/>
      </xdr:nvCxnSpPr>
      <xdr:spPr>
        <a:xfrm>
          <a:off x="4562475" y="1809750"/>
          <a:ext cx="144000" cy="0"/>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7</xdr:row>
      <xdr:rowOff>28575</xdr:rowOff>
    </xdr:from>
    <xdr:to>
      <xdr:col>2</xdr:col>
      <xdr:colOff>171450</xdr:colOff>
      <xdr:row>7</xdr:row>
      <xdr:rowOff>485775</xdr:rowOff>
    </xdr:to>
    <xdr:sp macro="" textlink="">
      <xdr:nvSpPr>
        <xdr:cNvPr id="4" name="角丸四角形 3"/>
        <xdr:cNvSpPr/>
      </xdr:nvSpPr>
      <xdr:spPr>
        <a:xfrm>
          <a:off x="114299" y="2390775"/>
          <a:ext cx="771526" cy="4572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200">
              <a:solidFill>
                <a:schemeClr val="tx1"/>
              </a:solidFill>
              <a:latin typeface="HGSｺﾞｼｯｸE" panose="020B0900000000000000" pitchFamily="50" charset="-128"/>
              <a:ea typeface="HGSｺﾞｼｯｸE" panose="020B0900000000000000" pitchFamily="50" charset="-128"/>
            </a:rPr>
            <a:t>ケース１</a:t>
          </a:r>
        </a:p>
      </xdr:txBody>
    </xdr:sp>
    <xdr:clientData/>
  </xdr:twoCellAnchor>
  <xdr:twoCellAnchor>
    <xdr:from>
      <xdr:col>2</xdr:col>
      <xdr:colOff>171450</xdr:colOff>
      <xdr:row>7</xdr:row>
      <xdr:rowOff>83461</xdr:rowOff>
    </xdr:from>
    <xdr:to>
      <xdr:col>12</xdr:col>
      <xdr:colOff>3174</xdr:colOff>
      <xdr:row>8</xdr:row>
      <xdr:rowOff>37196</xdr:rowOff>
    </xdr:to>
    <xdr:sp macro="" textlink="">
      <xdr:nvSpPr>
        <xdr:cNvPr id="5" name="正方形/長方形 4"/>
        <xdr:cNvSpPr/>
      </xdr:nvSpPr>
      <xdr:spPr>
        <a:xfrm>
          <a:off x="885825" y="2444300"/>
          <a:ext cx="6431188"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「観光客数」（宿泊、日帰りの区分は不明）のみ想定できる場合</a:t>
          </a:r>
        </a:p>
      </xdr:txBody>
    </xdr:sp>
    <xdr:clientData/>
  </xdr:twoCellAnchor>
  <xdr:twoCellAnchor>
    <xdr:from>
      <xdr:col>1</xdr:col>
      <xdr:colOff>0</xdr:colOff>
      <xdr:row>2</xdr:row>
      <xdr:rowOff>123825</xdr:rowOff>
    </xdr:from>
    <xdr:to>
      <xdr:col>2</xdr:col>
      <xdr:colOff>104775</xdr:colOff>
      <xdr:row>3</xdr:row>
      <xdr:rowOff>209550</xdr:rowOff>
    </xdr:to>
    <xdr:sp macro="" textlink="">
      <xdr:nvSpPr>
        <xdr:cNvPr id="6" name="角丸四角形 5"/>
        <xdr:cNvSpPr/>
      </xdr:nvSpPr>
      <xdr:spPr>
        <a:xfrm>
          <a:off x="104775" y="723900"/>
          <a:ext cx="714375" cy="457200"/>
        </a:xfrm>
        <a:prstGeom prst="roundRect">
          <a:avLst/>
        </a:prstGeom>
        <a:solidFill>
          <a:schemeClr val="tx1">
            <a:lumMod val="75000"/>
            <a:lumOff val="25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latin typeface="メイリオ" panose="020B0604030504040204" pitchFamily="50" charset="-128"/>
              <a:ea typeface="メイリオ" panose="020B0604030504040204" pitchFamily="50" charset="-128"/>
              <a:cs typeface="メイリオ" panose="020B0604030504040204" pitchFamily="50" charset="-128"/>
            </a:rPr>
            <a:t>説明</a:t>
          </a:r>
        </a:p>
      </xdr:txBody>
    </xdr:sp>
    <xdr:clientData/>
  </xdr:twoCellAnchor>
  <xdr:twoCellAnchor>
    <xdr:from>
      <xdr:col>2</xdr:col>
      <xdr:colOff>6350</xdr:colOff>
      <xdr:row>7</xdr:row>
      <xdr:rowOff>469446</xdr:rowOff>
    </xdr:from>
    <xdr:to>
      <xdr:col>11</xdr:col>
      <xdr:colOff>368300</xdr:colOff>
      <xdr:row>7</xdr:row>
      <xdr:rowOff>469446</xdr:rowOff>
    </xdr:to>
    <xdr:cxnSp macro="">
      <xdr:nvCxnSpPr>
        <xdr:cNvPr id="8" name="直線コネクタ 7"/>
        <xdr:cNvCxnSpPr/>
      </xdr:nvCxnSpPr>
      <xdr:spPr>
        <a:xfrm>
          <a:off x="720725" y="2830285"/>
          <a:ext cx="6587218"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9524</xdr:colOff>
      <xdr:row>11</xdr:row>
      <xdr:rowOff>21772</xdr:rowOff>
    </xdr:from>
    <xdr:to>
      <xdr:col>2</xdr:col>
      <xdr:colOff>171450</xdr:colOff>
      <xdr:row>11</xdr:row>
      <xdr:rowOff>478972</xdr:rowOff>
    </xdr:to>
    <xdr:sp macro="" textlink="">
      <xdr:nvSpPr>
        <xdr:cNvPr id="15" name="角丸四角形 14"/>
        <xdr:cNvSpPr/>
      </xdr:nvSpPr>
      <xdr:spPr>
        <a:xfrm>
          <a:off x="111578" y="3620861"/>
          <a:ext cx="774247" cy="4572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200">
              <a:solidFill>
                <a:schemeClr val="tx1"/>
              </a:solidFill>
              <a:latin typeface="HGSｺﾞｼｯｸE" panose="020B0900000000000000" pitchFamily="50" charset="-128"/>
              <a:ea typeface="HGSｺﾞｼｯｸE" panose="020B0900000000000000" pitchFamily="50" charset="-128"/>
            </a:rPr>
            <a:t>ケース２</a:t>
          </a:r>
        </a:p>
      </xdr:txBody>
    </xdr:sp>
    <xdr:clientData/>
  </xdr:twoCellAnchor>
  <xdr:twoCellAnchor>
    <xdr:from>
      <xdr:col>2</xdr:col>
      <xdr:colOff>171450</xdr:colOff>
      <xdr:row>11</xdr:row>
      <xdr:rowOff>76658</xdr:rowOff>
    </xdr:from>
    <xdr:to>
      <xdr:col>12</xdr:col>
      <xdr:colOff>3174</xdr:colOff>
      <xdr:row>12</xdr:row>
      <xdr:rowOff>30393</xdr:rowOff>
    </xdr:to>
    <xdr:sp macro="" textlink="">
      <xdr:nvSpPr>
        <xdr:cNvPr id="16" name="正方形/長方形 15"/>
        <xdr:cNvSpPr/>
      </xdr:nvSpPr>
      <xdr:spPr>
        <a:xfrm>
          <a:off x="885825" y="3675747"/>
          <a:ext cx="6431188"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「宿泊、日帰り別の観光客数」（県内、県外、外国の区分は不明）のみ想定できる場合</a:t>
          </a:r>
        </a:p>
      </xdr:txBody>
    </xdr:sp>
    <xdr:clientData/>
  </xdr:twoCellAnchor>
  <xdr:twoCellAnchor>
    <xdr:from>
      <xdr:col>2</xdr:col>
      <xdr:colOff>6350</xdr:colOff>
      <xdr:row>11</xdr:row>
      <xdr:rowOff>462643</xdr:rowOff>
    </xdr:from>
    <xdr:to>
      <xdr:col>11</xdr:col>
      <xdr:colOff>368300</xdr:colOff>
      <xdr:row>11</xdr:row>
      <xdr:rowOff>462643</xdr:rowOff>
    </xdr:to>
    <xdr:cxnSp macro="">
      <xdr:nvCxnSpPr>
        <xdr:cNvPr id="17" name="直線コネクタ 16"/>
        <xdr:cNvCxnSpPr/>
      </xdr:nvCxnSpPr>
      <xdr:spPr>
        <a:xfrm>
          <a:off x="720725" y="4061732"/>
          <a:ext cx="6587218"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9524</xdr:colOff>
      <xdr:row>17</xdr:row>
      <xdr:rowOff>28576</xdr:rowOff>
    </xdr:from>
    <xdr:to>
      <xdr:col>2</xdr:col>
      <xdr:colOff>171450</xdr:colOff>
      <xdr:row>17</xdr:row>
      <xdr:rowOff>485776</xdr:rowOff>
    </xdr:to>
    <xdr:sp macro="" textlink="">
      <xdr:nvSpPr>
        <xdr:cNvPr id="18" name="角丸四角形 17"/>
        <xdr:cNvSpPr/>
      </xdr:nvSpPr>
      <xdr:spPr>
        <a:xfrm>
          <a:off x="111578" y="5355772"/>
          <a:ext cx="774247" cy="4572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200">
              <a:solidFill>
                <a:schemeClr val="tx1"/>
              </a:solidFill>
              <a:latin typeface="HGSｺﾞｼｯｸE" panose="020B0900000000000000" pitchFamily="50" charset="-128"/>
              <a:ea typeface="HGSｺﾞｼｯｸE" panose="020B0900000000000000" pitchFamily="50" charset="-128"/>
            </a:rPr>
            <a:t>ケース３</a:t>
          </a:r>
        </a:p>
      </xdr:txBody>
    </xdr:sp>
    <xdr:clientData/>
  </xdr:twoCellAnchor>
  <xdr:twoCellAnchor>
    <xdr:from>
      <xdr:col>2</xdr:col>
      <xdr:colOff>171450</xdr:colOff>
      <xdr:row>17</xdr:row>
      <xdr:rowOff>83462</xdr:rowOff>
    </xdr:from>
    <xdr:to>
      <xdr:col>12</xdr:col>
      <xdr:colOff>3174</xdr:colOff>
      <xdr:row>18</xdr:row>
      <xdr:rowOff>37197</xdr:rowOff>
    </xdr:to>
    <xdr:sp macro="" textlink="">
      <xdr:nvSpPr>
        <xdr:cNvPr id="19" name="正方形/長方形 18"/>
        <xdr:cNvSpPr/>
      </xdr:nvSpPr>
      <xdr:spPr>
        <a:xfrm>
          <a:off x="885825" y="5410658"/>
          <a:ext cx="6431188"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「宿泊・日帰り別、居住地別の観光客数」</a:t>
          </a:r>
          <a:r>
            <a:rPr kumimoji="1"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１人当たり消費単価は不明</a:t>
          </a:r>
          <a:r>
            <a:rPr kumimoji="1"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のみ想定できる場合</a:t>
          </a:r>
        </a:p>
      </xdr:txBody>
    </xdr:sp>
    <xdr:clientData/>
  </xdr:twoCellAnchor>
  <xdr:twoCellAnchor>
    <xdr:from>
      <xdr:col>2</xdr:col>
      <xdr:colOff>6350</xdr:colOff>
      <xdr:row>17</xdr:row>
      <xdr:rowOff>469447</xdr:rowOff>
    </xdr:from>
    <xdr:to>
      <xdr:col>11</xdr:col>
      <xdr:colOff>368300</xdr:colOff>
      <xdr:row>17</xdr:row>
      <xdr:rowOff>469447</xdr:rowOff>
    </xdr:to>
    <xdr:cxnSp macro="">
      <xdr:nvCxnSpPr>
        <xdr:cNvPr id="20" name="直線コネクタ 19"/>
        <xdr:cNvCxnSpPr/>
      </xdr:nvCxnSpPr>
      <xdr:spPr>
        <a:xfrm>
          <a:off x="720725" y="5796643"/>
          <a:ext cx="6587218"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9524</xdr:colOff>
      <xdr:row>24</xdr:row>
      <xdr:rowOff>28575</xdr:rowOff>
    </xdr:from>
    <xdr:to>
      <xdr:col>2</xdr:col>
      <xdr:colOff>171450</xdr:colOff>
      <xdr:row>24</xdr:row>
      <xdr:rowOff>485775</xdr:rowOff>
    </xdr:to>
    <xdr:sp macro="" textlink="">
      <xdr:nvSpPr>
        <xdr:cNvPr id="21" name="角丸四角形 20"/>
        <xdr:cNvSpPr/>
      </xdr:nvSpPr>
      <xdr:spPr>
        <a:xfrm>
          <a:off x="111578" y="7328807"/>
          <a:ext cx="774247" cy="4572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200">
              <a:solidFill>
                <a:schemeClr val="tx1"/>
              </a:solidFill>
              <a:latin typeface="HGSｺﾞｼｯｸE" panose="020B0900000000000000" pitchFamily="50" charset="-128"/>
              <a:ea typeface="HGSｺﾞｼｯｸE" panose="020B0900000000000000" pitchFamily="50" charset="-128"/>
            </a:rPr>
            <a:t>ケース４</a:t>
          </a:r>
        </a:p>
      </xdr:txBody>
    </xdr:sp>
    <xdr:clientData/>
  </xdr:twoCellAnchor>
  <xdr:twoCellAnchor>
    <xdr:from>
      <xdr:col>2</xdr:col>
      <xdr:colOff>171450</xdr:colOff>
      <xdr:row>24</xdr:row>
      <xdr:rowOff>83461</xdr:rowOff>
    </xdr:from>
    <xdr:to>
      <xdr:col>12</xdr:col>
      <xdr:colOff>3174</xdr:colOff>
      <xdr:row>25</xdr:row>
      <xdr:rowOff>37197</xdr:rowOff>
    </xdr:to>
    <xdr:sp macro="" textlink="">
      <xdr:nvSpPr>
        <xdr:cNvPr id="22" name="正方形/長方形 21"/>
        <xdr:cNvSpPr/>
      </xdr:nvSpPr>
      <xdr:spPr>
        <a:xfrm>
          <a:off x="1085850" y="8665486"/>
          <a:ext cx="6451599" cy="458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「宿泊・日帰り別、居住地別の観光客数」と「１人当たり消費単価」を想定できる場合</a:t>
          </a:r>
        </a:p>
      </xdr:txBody>
    </xdr:sp>
    <xdr:clientData/>
  </xdr:twoCellAnchor>
  <xdr:twoCellAnchor>
    <xdr:from>
      <xdr:col>2</xdr:col>
      <xdr:colOff>6350</xdr:colOff>
      <xdr:row>24</xdr:row>
      <xdr:rowOff>469446</xdr:rowOff>
    </xdr:from>
    <xdr:to>
      <xdr:col>11</xdr:col>
      <xdr:colOff>368300</xdr:colOff>
      <xdr:row>24</xdr:row>
      <xdr:rowOff>469446</xdr:rowOff>
    </xdr:to>
    <xdr:cxnSp macro="">
      <xdr:nvCxnSpPr>
        <xdr:cNvPr id="23" name="直線コネクタ 22"/>
        <xdr:cNvCxnSpPr/>
      </xdr:nvCxnSpPr>
      <xdr:spPr>
        <a:xfrm>
          <a:off x="720725" y="7769678"/>
          <a:ext cx="6587218"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9524</xdr:colOff>
      <xdr:row>36</xdr:row>
      <xdr:rowOff>28575</xdr:rowOff>
    </xdr:from>
    <xdr:to>
      <xdr:col>2</xdr:col>
      <xdr:colOff>171450</xdr:colOff>
      <xdr:row>36</xdr:row>
      <xdr:rowOff>485775</xdr:rowOff>
    </xdr:to>
    <xdr:sp macro="" textlink="">
      <xdr:nvSpPr>
        <xdr:cNvPr id="24" name="角丸四角形 23"/>
        <xdr:cNvSpPr/>
      </xdr:nvSpPr>
      <xdr:spPr>
        <a:xfrm>
          <a:off x="111578" y="10730593"/>
          <a:ext cx="774247" cy="4572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200">
              <a:solidFill>
                <a:schemeClr val="tx1"/>
              </a:solidFill>
              <a:latin typeface="HGSｺﾞｼｯｸE" panose="020B0900000000000000" pitchFamily="50" charset="-128"/>
              <a:ea typeface="HGSｺﾞｼｯｸE" panose="020B0900000000000000" pitchFamily="50" charset="-128"/>
            </a:rPr>
            <a:t>ケース５</a:t>
          </a:r>
        </a:p>
      </xdr:txBody>
    </xdr:sp>
    <xdr:clientData/>
  </xdr:twoCellAnchor>
  <xdr:twoCellAnchor>
    <xdr:from>
      <xdr:col>2</xdr:col>
      <xdr:colOff>171450</xdr:colOff>
      <xdr:row>36</xdr:row>
      <xdr:rowOff>83461</xdr:rowOff>
    </xdr:from>
    <xdr:to>
      <xdr:col>12</xdr:col>
      <xdr:colOff>3174</xdr:colOff>
      <xdr:row>37</xdr:row>
      <xdr:rowOff>37197</xdr:rowOff>
    </xdr:to>
    <xdr:sp macro="" textlink="">
      <xdr:nvSpPr>
        <xdr:cNvPr id="25" name="正方形/長方形 24"/>
        <xdr:cNvSpPr/>
      </xdr:nvSpPr>
      <xdr:spPr>
        <a:xfrm>
          <a:off x="885825" y="10785479"/>
          <a:ext cx="6431188"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b"/>
        <a:lstStyle/>
        <a:p>
          <a:pPr algn="l"/>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「宿泊・日帰り別、居住地別の観光客数」と「費目ごとの１人当たり消費単価」を想定できる場合</a:t>
          </a:r>
        </a:p>
      </xdr:txBody>
    </xdr:sp>
    <xdr:clientData/>
  </xdr:twoCellAnchor>
  <xdr:twoCellAnchor>
    <xdr:from>
      <xdr:col>2</xdr:col>
      <xdr:colOff>6350</xdr:colOff>
      <xdr:row>36</xdr:row>
      <xdr:rowOff>469446</xdr:rowOff>
    </xdr:from>
    <xdr:to>
      <xdr:col>11</xdr:col>
      <xdr:colOff>368300</xdr:colOff>
      <xdr:row>36</xdr:row>
      <xdr:rowOff>469446</xdr:rowOff>
    </xdr:to>
    <xdr:cxnSp macro="">
      <xdr:nvCxnSpPr>
        <xdr:cNvPr id="26" name="直線コネクタ 25"/>
        <xdr:cNvCxnSpPr/>
      </xdr:nvCxnSpPr>
      <xdr:spPr>
        <a:xfrm>
          <a:off x="720725" y="11171464"/>
          <a:ext cx="6587218"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532607</xdr:colOff>
      <xdr:row>6</xdr:row>
      <xdr:rowOff>793</xdr:rowOff>
    </xdr:from>
    <xdr:to>
      <xdr:col>4</xdr:col>
      <xdr:colOff>795</xdr:colOff>
      <xdr:row>9</xdr:row>
      <xdr:rowOff>793</xdr:rowOff>
    </xdr:to>
    <xdr:cxnSp macro="">
      <xdr:nvCxnSpPr>
        <xdr:cNvPr id="2" name="直線矢印コネクタ 1"/>
        <xdr:cNvCxnSpPr/>
      </xdr:nvCxnSpPr>
      <xdr:spPr>
        <a:xfrm rot="5400000">
          <a:off x="1152526" y="1257299"/>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0</xdr:rowOff>
    </xdr:from>
    <xdr:to>
      <xdr:col>4</xdr:col>
      <xdr:colOff>1588</xdr:colOff>
      <xdr:row>14</xdr:row>
      <xdr:rowOff>0</xdr:rowOff>
    </xdr:to>
    <xdr:cxnSp macro="">
      <xdr:nvCxnSpPr>
        <xdr:cNvPr id="3" name="直線矢印コネクタ 2"/>
        <xdr:cNvCxnSpPr/>
      </xdr:nvCxnSpPr>
      <xdr:spPr>
        <a:xfrm rot="5400000">
          <a:off x="1153319" y="211375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76200</xdr:rowOff>
    </xdr:from>
    <xdr:to>
      <xdr:col>8</xdr:col>
      <xdr:colOff>0</xdr:colOff>
      <xdr:row>11</xdr:row>
      <xdr:rowOff>76200</xdr:rowOff>
    </xdr:to>
    <xdr:cxnSp macro="">
      <xdr:nvCxnSpPr>
        <xdr:cNvPr id="4" name="直線コネクタ 3"/>
        <xdr:cNvCxnSpPr/>
      </xdr:nvCxnSpPr>
      <xdr:spPr>
        <a:xfrm>
          <a:off x="1409700" y="1933575"/>
          <a:ext cx="1666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532607</xdr:colOff>
      <xdr:row>11</xdr:row>
      <xdr:rowOff>76993</xdr:rowOff>
    </xdr:from>
    <xdr:to>
      <xdr:col>8</xdr:col>
      <xdr:colOff>795</xdr:colOff>
      <xdr:row>14</xdr:row>
      <xdr:rowOff>793</xdr:rowOff>
    </xdr:to>
    <xdr:cxnSp macro="">
      <xdr:nvCxnSpPr>
        <xdr:cNvPr id="5" name="直線矢印コネクタ 4"/>
        <xdr:cNvCxnSpPr/>
      </xdr:nvCxnSpPr>
      <xdr:spPr>
        <a:xfrm rot="5400000">
          <a:off x="2857501" y="2152649"/>
          <a:ext cx="4381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532608</xdr:colOff>
      <xdr:row>15</xdr:row>
      <xdr:rowOff>171449</xdr:rowOff>
    </xdr:from>
    <xdr:to>
      <xdr:col>3</xdr:col>
      <xdr:colOff>9526</xdr:colOff>
      <xdr:row>20</xdr:row>
      <xdr:rowOff>792</xdr:rowOff>
    </xdr:to>
    <xdr:cxnSp macro="">
      <xdr:nvCxnSpPr>
        <xdr:cNvPr id="6" name="直線矢印コネクタ 5"/>
        <xdr:cNvCxnSpPr/>
      </xdr:nvCxnSpPr>
      <xdr:spPr>
        <a:xfrm rot="5400000">
          <a:off x="594520" y="3052762"/>
          <a:ext cx="686593" cy="1031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17</xdr:row>
      <xdr:rowOff>95250</xdr:rowOff>
    </xdr:from>
    <xdr:to>
      <xdr:col>5</xdr:col>
      <xdr:colOff>0</xdr:colOff>
      <xdr:row>17</xdr:row>
      <xdr:rowOff>95250</xdr:rowOff>
    </xdr:to>
    <xdr:cxnSp macro="">
      <xdr:nvCxnSpPr>
        <xdr:cNvPr id="7" name="直線コネクタ 6"/>
        <xdr:cNvCxnSpPr/>
      </xdr:nvCxnSpPr>
      <xdr:spPr>
        <a:xfrm>
          <a:off x="933450" y="2981325"/>
          <a:ext cx="952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17</xdr:row>
      <xdr:rowOff>96044</xdr:rowOff>
    </xdr:from>
    <xdr:to>
      <xdr:col>5</xdr:col>
      <xdr:colOff>794</xdr:colOff>
      <xdr:row>20</xdr:row>
      <xdr:rowOff>794</xdr:rowOff>
    </xdr:to>
    <xdr:cxnSp macro="">
      <xdr:nvCxnSpPr>
        <xdr:cNvPr id="8" name="直線矢印コネクタ 7"/>
        <xdr:cNvCxnSpPr/>
      </xdr:nvCxnSpPr>
      <xdr:spPr>
        <a:xfrm rot="5400000">
          <a:off x="1676400" y="319087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22</xdr:row>
      <xdr:rowOff>0</xdr:rowOff>
    </xdr:from>
    <xdr:to>
      <xdr:col>3</xdr:col>
      <xdr:colOff>1588</xdr:colOff>
      <xdr:row>25</xdr:row>
      <xdr:rowOff>0</xdr:rowOff>
    </xdr:to>
    <xdr:cxnSp macro="">
      <xdr:nvCxnSpPr>
        <xdr:cNvPr id="9" name="直線矢印コネクタ 8"/>
        <xdr:cNvCxnSpPr/>
      </xdr:nvCxnSpPr>
      <xdr:spPr>
        <a:xfrm rot="5400000">
          <a:off x="677069" y="39997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27</xdr:row>
      <xdr:rowOff>0</xdr:rowOff>
    </xdr:from>
    <xdr:to>
      <xdr:col>3</xdr:col>
      <xdr:colOff>0</xdr:colOff>
      <xdr:row>31</xdr:row>
      <xdr:rowOff>794</xdr:rowOff>
    </xdr:to>
    <xdr:cxnSp macro="">
      <xdr:nvCxnSpPr>
        <xdr:cNvPr id="10" name="直線矢印コネクタ 9"/>
        <xdr:cNvCxnSpPr/>
      </xdr:nvCxnSpPr>
      <xdr:spPr>
        <a:xfrm rot="5400000">
          <a:off x="589756" y="4943475"/>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532606</xdr:colOff>
      <xdr:row>33</xdr:row>
      <xdr:rowOff>794</xdr:rowOff>
    </xdr:from>
    <xdr:to>
      <xdr:col>4</xdr:col>
      <xdr:colOff>794</xdr:colOff>
      <xdr:row>36</xdr:row>
      <xdr:rowOff>794</xdr:rowOff>
    </xdr:to>
    <xdr:cxnSp macro="">
      <xdr:nvCxnSpPr>
        <xdr:cNvPr id="11" name="直線矢印コネクタ 10"/>
        <xdr:cNvCxnSpPr/>
      </xdr:nvCxnSpPr>
      <xdr:spPr>
        <a:xfrm rot="5400000">
          <a:off x="1152525" y="5886450"/>
          <a:ext cx="5143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265906</xdr:colOff>
      <xdr:row>17</xdr:row>
      <xdr:rowOff>794</xdr:rowOff>
    </xdr:from>
    <xdr:to>
      <xdr:col>8</xdr:col>
      <xdr:colOff>267494</xdr:colOff>
      <xdr:row>35</xdr:row>
      <xdr:rowOff>794</xdr:rowOff>
    </xdr:to>
    <xdr:cxnSp macro="">
      <xdr:nvCxnSpPr>
        <xdr:cNvPr id="12" name="直線矢印コネクタ 11"/>
        <xdr:cNvCxnSpPr/>
      </xdr:nvCxnSpPr>
      <xdr:spPr>
        <a:xfrm rot="5400000">
          <a:off x="1771650" y="4429125"/>
          <a:ext cx="3086100" cy="158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35</xdr:row>
      <xdr:rowOff>1</xdr:rowOff>
    </xdr:from>
    <xdr:to>
      <xdr:col>8</xdr:col>
      <xdr:colOff>266700</xdr:colOff>
      <xdr:row>35</xdr:row>
      <xdr:rowOff>9526</xdr:rowOff>
    </xdr:to>
    <xdr:cxnSp macro="">
      <xdr:nvCxnSpPr>
        <xdr:cNvPr id="13" name="直線矢印コネクタ 12"/>
        <xdr:cNvCxnSpPr/>
      </xdr:nvCxnSpPr>
      <xdr:spPr>
        <a:xfrm rot="10800000">
          <a:off x="1409700" y="5972176"/>
          <a:ext cx="19050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38</xdr:row>
      <xdr:rowOff>0</xdr:rowOff>
    </xdr:from>
    <xdr:to>
      <xdr:col>4</xdr:col>
      <xdr:colOff>1588</xdr:colOff>
      <xdr:row>41</xdr:row>
      <xdr:rowOff>0</xdr:rowOff>
    </xdr:to>
    <xdr:cxnSp macro="">
      <xdr:nvCxnSpPr>
        <xdr:cNvPr id="14" name="直線矢印コネクタ 13"/>
        <xdr:cNvCxnSpPr/>
      </xdr:nvCxnSpPr>
      <xdr:spPr>
        <a:xfrm rot="5400000">
          <a:off x="1153319" y="67429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532607</xdr:colOff>
      <xdr:row>43</xdr:row>
      <xdr:rowOff>793</xdr:rowOff>
    </xdr:from>
    <xdr:to>
      <xdr:col>3</xdr:col>
      <xdr:colOff>795</xdr:colOff>
      <xdr:row>46</xdr:row>
      <xdr:rowOff>793</xdr:rowOff>
    </xdr:to>
    <xdr:cxnSp macro="">
      <xdr:nvCxnSpPr>
        <xdr:cNvPr id="15" name="直線矢印コネクタ 14"/>
        <xdr:cNvCxnSpPr/>
      </xdr:nvCxnSpPr>
      <xdr:spPr>
        <a:xfrm rot="5400000">
          <a:off x="676276" y="7600949"/>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44</xdr:row>
      <xdr:rowOff>95250</xdr:rowOff>
    </xdr:from>
    <xdr:to>
      <xdr:col>5</xdr:col>
      <xdr:colOff>0</xdr:colOff>
      <xdr:row>44</xdr:row>
      <xdr:rowOff>95250</xdr:rowOff>
    </xdr:to>
    <xdr:cxnSp macro="">
      <xdr:nvCxnSpPr>
        <xdr:cNvPr id="16" name="直線コネクタ 15"/>
        <xdr:cNvCxnSpPr/>
      </xdr:nvCxnSpPr>
      <xdr:spPr>
        <a:xfrm>
          <a:off x="933450" y="7610475"/>
          <a:ext cx="952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44</xdr:row>
      <xdr:rowOff>95250</xdr:rowOff>
    </xdr:from>
    <xdr:to>
      <xdr:col>5</xdr:col>
      <xdr:colOff>0</xdr:colOff>
      <xdr:row>46</xdr:row>
      <xdr:rowOff>794</xdr:rowOff>
    </xdr:to>
    <xdr:cxnSp macro="">
      <xdr:nvCxnSpPr>
        <xdr:cNvPr id="17" name="直線矢印コネクタ 16"/>
        <xdr:cNvCxnSpPr/>
      </xdr:nvCxnSpPr>
      <xdr:spPr>
        <a:xfrm rot="5400000">
          <a:off x="1761331" y="7734300"/>
          <a:ext cx="24844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48</xdr:row>
      <xdr:rowOff>0</xdr:rowOff>
    </xdr:from>
    <xdr:to>
      <xdr:col>3</xdr:col>
      <xdr:colOff>1588</xdr:colOff>
      <xdr:row>51</xdr:row>
      <xdr:rowOff>0</xdr:rowOff>
    </xdr:to>
    <xdr:cxnSp macro="">
      <xdr:nvCxnSpPr>
        <xdr:cNvPr id="18" name="直線矢印コネクタ 17"/>
        <xdr:cNvCxnSpPr/>
      </xdr:nvCxnSpPr>
      <xdr:spPr>
        <a:xfrm rot="5400000">
          <a:off x="677069" y="84574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53</xdr:row>
      <xdr:rowOff>0</xdr:rowOff>
    </xdr:from>
    <xdr:to>
      <xdr:col>3</xdr:col>
      <xdr:colOff>0</xdr:colOff>
      <xdr:row>57</xdr:row>
      <xdr:rowOff>794</xdr:rowOff>
    </xdr:to>
    <xdr:cxnSp macro="">
      <xdr:nvCxnSpPr>
        <xdr:cNvPr id="19" name="直線矢印コネクタ 18"/>
        <xdr:cNvCxnSpPr/>
      </xdr:nvCxnSpPr>
      <xdr:spPr>
        <a:xfrm rot="5400000">
          <a:off x="589756" y="9401175"/>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xdr:row>
      <xdr:rowOff>1588</xdr:rowOff>
    </xdr:from>
    <xdr:to>
      <xdr:col>13</xdr:col>
      <xdr:colOff>0</xdr:colOff>
      <xdr:row>10</xdr:row>
      <xdr:rowOff>9525</xdr:rowOff>
    </xdr:to>
    <xdr:cxnSp macro="">
      <xdr:nvCxnSpPr>
        <xdr:cNvPr id="20" name="直線矢印コネクタ 19"/>
        <xdr:cNvCxnSpPr/>
      </xdr:nvCxnSpPr>
      <xdr:spPr>
        <a:xfrm flipV="1">
          <a:off x="4248150" y="1687513"/>
          <a:ext cx="1019175" cy="793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26</xdr:row>
      <xdr:rowOff>0</xdr:rowOff>
    </xdr:from>
    <xdr:to>
      <xdr:col>13</xdr:col>
      <xdr:colOff>0</xdr:colOff>
      <xdr:row>26</xdr:row>
      <xdr:rowOff>1588</xdr:rowOff>
    </xdr:to>
    <xdr:cxnSp macro="">
      <xdr:nvCxnSpPr>
        <xdr:cNvPr id="21" name="直線矢印コネクタ 20"/>
        <xdr:cNvCxnSpPr/>
      </xdr:nvCxnSpPr>
      <xdr:spPr>
        <a:xfrm>
          <a:off x="2838450" y="4429125"/>
          <a:ext cx="2428875"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52</xdr:row>
      <xdr:rowOff>0</xdr:rowOff>
    </xdr:from>
    <xdr:to>
      <xdr:col>13</xdr:col>
      <xdr:colOff>0</xdr:colOff>
      <xdr:row>52</xdr:row>
      <xdr:rowOff>1588</xdr:rowOff>
    </xdr:to>
    <xdr:cxnSp macro="">
      <xdr:nvCxnSpPr>
        <xdr:cNvPr id="22" name="直線矢印コネクタ 21"/>
        <xdr:cNvCxnSpPr/>
      </xdr:nvCxnSpPr>
      <xdr:spPr>
        <a:xfrm>
          <a:off x="2838450" y="8886825"/>
          <a:ext cx="2428875"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4</xdr:row>
      <xdr:rowOff>47625</xdr:rowOff>
    </xdr:from>
    <xdr:to>
      <xdr:col>13</xdr:col>
      <xdr:colOff>104775</xdr:colOff>
      <xdr:row>73</xdr:row>
      <xdr:rowOff>142875</xdr:rowOff>
    </xdr:to>
    <xdr:graphicFrame macro="">
      <xdr:nvGraphicFramePr>
        <xdr:cNvPr id="618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209550</xdr:colOff>
      <xdr:row>27</xdr:row>
      <xdr:rowOff>95250</xdr:rowOff>
    </xdr:from>
    <xdr:to>
      <xdr:col>7</xdr:col>
      <xdr:colOff>762000</xdr:colOff>
      <xdr:row>29</xdr:row>
      <xdr:rowOff>180975</xdr:rowOff>
    </xdr:to>
    <xdr:sp macro="" textlink="">
      <xdr:nvSpPr>
        <xdr:cNvPr id="2" name="右矢印 1"/>
        <xdr:cNvSpPr/>
      </xdr:nvSpPr>
      <xdr:spPr>
        <a:xfrm>
          <a:off x="5238750" y="7115175"/>
          <a:ext cx="5524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t>集計</a:t>
          </a:r>
        </a:p>
      </xdr:txBody>
    </xdr:sp>
    <xdr:clientData/>
  </xdr:twoCellAnchor>
  <xdr:twoCellAnchor>
    <xdr:from>
      <xdr:col>8</xdr:col>
      <xdr:colOff>142875</xdr:colOff>
      <xdr:row>39</xdr:row>
      <xdr:rowOff>123825</xdr:rowOff>
    </xdr:from>
    <xdr:to>
      <xdr:col>8</xdr:col>
      <xdr:colOff>695325</xdr:colOff>
      <xdr:row>41</xdr:row>
      <xdr:rowOff>209550</xdr:rowOff>
    </xdr:to>
    <xdr:sp macro="" textlink="">
      <xdr:nvSpPr>
        <xdr:cNvPr id="4" name="右矢印 3"/>
        <xdr:cNvSpPr/>
      </xdr:nvSpPr>
      <xdr:spPr>
        <a:xfrm>
          <a:off x="6067425" y="10277475"/>
          <a:ext cx="5524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t>集計</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23</xdr:col>
      <xdr:colOff>495300</xdr:colOff>
      <xdr:row>42</xdr:row>
      <xdr:rowOff>19051</xdr:rowOff>
    </xdr:from>
    <xdr:ext cx="2634567" cy="285242"/>
    <xdr:sp macro="" textlink="">
      <xdr:nvSpPr>
        <xdr:cNvPr id="2" name="テキスト ボックス 1"/>
        <xdr:cNvSpPr txBox="1"/>
      </xdr:nvSpPr>
      <xdr:spPr>
        <a:xfrm>
          <a:off x="18468975" y="6829426"/>
          <a:ext cx="2634567" cy="285242"/>
        </a:xfrm>
        <a:prstGeom prst="rect">
          <a:avLst/>
        </a:prstGeom>
        <a:noFill/>
        <a:ln w="317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平成２７年度大分県観光実態調査報告書</a:t>
          </a:r>
          <a:endParaRPr kumimoji="1" lang="en-US" altLang="ja-JP" sz="1100"/>
        </a:p>
      </xdr:txBody>
    </xdr:sp>
    <xdr:clientData/>
  </xdr:oneCellAnchor>
  <xdr:twoCellAnchor editAs="oneCell">
    <xdr:from>
      <xdr:col>19</xdr:col>
      <xdr:colOff>85726</xdr:colOff>
      <xdr:row>14</xdr:row>
      <xdr:rowOff>19050</xdr:rowOff>
    </xdr:from>
    <xdr:to>
      <xdr:col>26</xdr:col>
      <xdr:colOff>733426</xdr:colOff>
      <xdr:row>41</xdr:row>
      <xdr:rowOff>126526</xdr:rowOff>
    </xdr:to>
    <xdr:pic>
      <xdr:nvPicPr>
        <xdr:cNvPr id="3" name="図 2"/>
        <xdr:cNvPicPr>
          <a:picLocks noChangeAspect="1"/>
        </xdr:cNvPicPr>
      </xdr:nvPicPr>
      <xdr:blipFill>
        <a:blip xmlns:r="http://schemas.openxmlformats.org/officeDocument/2006/relationships" r:embed="rId1"/>
        <a:stretch>
          <a:fillRect/>
        </a:stretch>
      </xdr:blipFill>
      <xdr:spPr>
        <a:xfrm>
          <a:off x="14782801" y="2524125"/>
          <a:ext cx="6381750" cy="4260376"/>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23</xdr:col>
      <xdr:colOff>495300</xdr:colOff>
      <xdr:row>42</xdr:row>
      <xdr:rowOff>19051</xdr:rowOff>
    </xdr:from>
    <xdr:ext cx="2634567" cy="285242"/>
    <xdr:sp macro="" textlink="">
      <xdr:nvSpPr>
        <xdr:cNvPr id="2" name="テキスト ボックス 1"/>
        <xdr:cNvSpPr txBox="1"/>
      </xdr:nvSpPr>
      <xdr:spPr>
        <a:xfrm>
          <a:off x="18468975" y="6829426"/>
          <a:ext cx="2634567" cy="285242"/>
        </a:xfrm>
        <a:prstGeom prst="rect">
          <a:avLst/>
        </a:prstGeom>
        <a:noFill/>
        <a:ln w="317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平成２７年度大分県観光実態調査報告書</a:t>
          </a:r>
          <a:endParaRPr kumimoji="1" lang="en-US" altLang="ja-JP" sz="1100"/>
        </a:p>
      </xdr:txBody>
    </xdr:sp>
    <xdr:clientData/>
  </xdr:oneCellAnchor>
  <xdr:twoCellAnchor editAs="oneCell">
    <xdr:from>
      <xdr:col>19</xdr:col>
      <xdr:colOff>104776</xdr:colOff>
      <xdr:row>13</xdr:row>
      <xdr:rowOff>114300</xdr:rowOff>
    </xdr:from>
    <xdr:to>
      <xdr:col>26</xdr:col>
      <xdr:colOff>752476</xdr:colOff>
      <xdr:row>41</xdr:row>
      <xdr:rowOff>69376</xdr:rowOff>
    </xdr:to>
    <xdr:pic>
      <xdr:nvPicPr>
        <xdr:cNvPr id="3" name="図 2"/>
        <xdr:cNvPicPr>
          <a:picLocks noChangeAspect="1"/>
        </xdr:cNvPicPr>
      </xdr:nvPicPr>
      <xdr:blipFill>
        <a:blip xmlns:r="http://schemas.openxmlformats.org/officeDocument/2006/relationships" r:embed="rId1"/>
        <a:stretch>
          <a:fillRect/>
        </a:stretch>
      </xdr:blipFill>
      <xdr:spPr>
        <a:xfrm>
          <a:off x="14811376" y="2466975"/>
          <a:ext cx="6381750" cy="4260376"/>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542925</xdr:colOff>
          <xdr:row>0</xdr:row>
          <xdr:rowOff>38100</xdr:rowOff>
        </xdr:from>
        <xdr:to>
          <xdr:col>7</xdr:col>
          <xdr:colOff>609600</xdr:colOff>
          <xdr:row>0</xdr:row>
          <xdr:rowOff>257175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8.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Z106"/>
  <sheetViews>
    <sheetView tabSelected="1" zoomScaleNormal="100" zoomScaleSheetLayoutView="100" workbookViewId="0">
      <selection activeCell="A3" sqref="A3:Z3"/>
    </sheetView>
  </sheetViews>
  <sheetFormatPr defaultRowHeight="14.1" customHeight="1"/>
  <cols>
    <col min="1" max="25" width="3.42578125" style="332" customWidth="1"/>
    <col min="26" max="26" width="2.7109375" style="332" customWidth="1"/>
    <col min="27" max="29" width="3.42578125" style="332" customWidth="1"/>
    <col min="30" max="16384" width="9.140625" style="332"/>
  </cols>
  <sheetData>
    <row r="1" spans="1:26" ht="30" customHeight="1">
      <c r="A1" s="1067" t="s">
        <v>289</v>
      </c>
      <c r="B1" s="1067"/>
      <c r="C1" s="1067"/>
      <c r="D1" s="1067"/>
      <c r="E1" s="1067"/>
      <c r="F1" s="1067"/>
      <c r="G1" s="1067"/>
      <c r="H1" s="1067"/>
      <c r="I1" s="1067"/>
      <c r="J1" s="1067"/>
      <c r="K1" s="1067"/>
      <c r="L1" s="1067"/>
      <c r="M1" s="1067"/>
      <c r="N1" s="1067"/>
      <c r="O1" s="1067"/>
      <c r="P1" s="1067"/>
      <c r="Q1" s="1067"/>
      <c r="R1" s="1067"/>
      <c r="S1" s="1067"/>
      <c r="T1" s="1067"/>
      <c r="U1" s="1067"/>
      <c r="V1" s="1067"/>
      <c r="W1" s="1067"/>
      <c r="X1" s="1067"/>
      <c r="Y1" s="1067"/>
      <c r="Z1" s="1067"/>
    </row>
    <row r="3" spans="1:26" ht="30" customHeight="1">
      <c r="A3" s="1068" t="s">
        <v>686</v>
      </c>
      <c r="B3" s="1068"/>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row>
    <row r="5" spans="1:26" ht="14.1" customHeight="1">
      <c r="A5" s="354" t="s">
        <v>275</v>
      </c>
    </row>
    <row r="6" spans="1:26" ht="9.9499999999999993" customHeight="1"/>
    <row r="7" spans="1:26" ht="14.1" customHeight="1">
      <c r="B7" s="1069" t="s">
        <v>290</v>
      </c>
      <c r="C7" s="1070"/>
      <c r="D7" s="1070"/>
      <c r="E7" s="1070"/>
      <c r="F7" s="1070"/>
      <c r="G7" s="1070"/>
      <c r="H7" s="1070"/>
      <c r="I7" s="1070"/>
      <c r="J7" s="1070"/>
      <c r="K7" s="1070"/>
      <c r="L7" s="1070"/>
      <c r="M7" s="1070"/>
      <c r="N7" s="1070"/>
      <c r="O7" s="1070"/>
      <c r="P7" s="1070"/>
      <c r="Q7" s="1070"/>
      <c r="R7" s="1070"/>
      <c r="S7" s="1070"/>
      <c r="T7" s="1070"/>
      <c r="U7" s="1070"/>
      <c r="V7" s="1070"/>
      <c r="W7" s="1070"/>
      <c r="X7" s="1070"/>
      <c r="Y7" s="1070"/>
      <c r="Z7" s="1071"/>
    </row>
    <row r="8" spans="1:26" ht="14.1" customHeight="1">
      <c r="B8" s="1072"/>
      <c r="C8" s="1073"/>
      <c r="D8" s="1073"/>
      <c r="E8" s="1073"/>
      <c r="F8" s="1073"/>
      <c r="G8" s="1073"/>
      <c r="H8" s="1073"/>
      <c r="I8" s="1073"/>
      <c r="J8" s="1073"/>
      <c r="K8" s="1073"/>
      <c r="L8" s="1073"/>
      <c r="M8" s="1073"/>
      <c r="N8" s="1073"/>
      <c r="O8" s="1073"/>
      <c r="P8" s="1073"/>
      <c r="Q8" s="1073"/>
      <c r="R8" s="1073"/>
      <c r="S8" s="1073"/>
      <c r="T8" s="1073"/>
      <c r="U8" s="1073"/>
      <c r="V8" s="1073"/>
      <c r="W8" s="1073"/>
      <c r="X8" s="1073"/>
      <c r="Y8" s="1073"/>
      <c r="Z8" s="1074"/>
    </row>
    <row r="9" spans="1:26" ht="14.1" customHeight="1">
      <c r="B9" s="1072"/>
      <c r="C9" s="1073"/>
      <c r="D9" s="1073"/>
      <c r="E9" s="1073"/>
      <c r="F9" s="1073"/>
      <c r="G9" s="1073"/>
      <c r="H9" s="1073"/>
      <c r="I9" s="1073"/>
      <c r="J9" s="1073"/>
      <c r="K9" s="1073"/>
      <c r="L9" s="1073"/>
      <c r="M9" s="1073"/>
      <c r="N9" s="1073"/>
      <c r="O9" s="1073"/>
      <c r="P9" s="1073"/>
      <c r="Q9" s="1073"/>
      <c r="R9" s="1073"/>
      <c r="S9" s="1073"/>
      <c r="T9" s="1073"/>
      <c r="U9" s="1073"/>
      <c r="V9" s="1073"/>
      <c r="W9" s="1073"/>
      <c r="X9" s="1073"/>
      <c r="Y9" s="1073"/>
      <c r="Z9" s="1074"/>
    </row>
    <row r="10" spans="1:26" ht="14.1" customHeight="1">
      <c r="B10" s="1072"/>
      <c r="C10" s="1073"/>
      <c r="D10" s="1073"/>
      <c r="E10" s="1073"/>
      <c r="F10" s="1073"/>
      <c r="G10" s="1073"/>
      <c r="H10" s="1073"/>
      <c r="I10" s="1073"/>
      <c r="J10" s="1073"/>
      <c r="K10" s="1073"/>
      <c r="L10" s="1073"/>
      <c r="M10" s="1073"/>
      <c r="N10" s="1073"/>
      <c r="O10" s="1073"/>
      <c r="P10" s="1073"/>
      <c r="Q10" s="1073"/>
      <c r="R10" s="1073"/>
      <c r="S10" s="1073"/>
      <c r="T10" s="1073"/>
      <c r="U10" s="1073"/>
      <c r="V10" s="1073"/>
      <c r="W10" s="1073"/>
      <c r="X10" s="1073"/>
      <c r="Y10" s="1073"/>
      <c r="Z10" s="1074"/>
    </row>
    <row r="11" spans="1:26" ht="14.1" customHeight="1">
      <c r="B11" s="1072"/>
      <c r="C11" s="1073"/>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c r="Z11" s="1074"/>
    </row>
    <row r="12" spans="1:26" ht="14.1" customHeight="1">
      <c r="B12" s="1072"/>
      <c r="C12" s="1073"/>
      <c r="D12" s="1073"/>
      <c r="E12" s="1073"/>
      <c r="F12" s="1073"/>
      <c r="G12" s="1073"/>
      <c r="H12" s="1073"/>
      <c r="I12" s="1073"/>
      <c r="J12" s="1073"/>
      <c r="K12" s="1073"/>
      <c r="L12" s="1073"/>
      <c r="M12" s="1073"/>
      <c r="N12" s="1073"/>
      <c r="O12" s="1073"/>
      <c r="P12" s="1073"/>
      <c r="Q12" s="1073"/>
      <c r="R12" s="1073"/>
      <c r="S12" s="1073"/>
      <c r="T12" s="1073"/>
      <c r="U12" s="1073"/>
      <c r="V12" s="1073"/>
      <c r="W12" s="1073"/>
      <c r="X12" s="1073"/>
      <c r="Y12" s="1073"/>
      <c r="Z12" s="1074"/>
    </row>
    <row r="13" spans="1:26" ht="14.1" customHeight="1">
      <c r="B13" s="1072"/>
      <c r="C13" s="1073"/>
      <c r="D13" s="1073"/>
      <c r="E13" s="1073"/>
      <c r="F13" s="1073"/>
      <c r="G13" s="1073"/>
      <c r="H13" s="1073"/>
      <c r="I13" s="1073"/>
      <c r="J13" s="1073"/>
      <c r="K13" s="1073"/>
      <c r="L13" s="1073"/>
      <c r="M13" s="1073"/>
      <c r="N13" s="1073"/>
      <c r="O13" s="1073"/>
      <c r="P13" s="1073"/>
      <c r="Q13" s="1073"/>
      <c r="R13" s="1073"/>
      <c r="S13" s="1073"/>
      <c r="T13" s="1073"/>
      <c r="U13" s="1073"/>
      <c r="V13" s="1073"/>
      <c r="W13" s="1073"/>
      <c r="X13" s="1073"/>
      <c r="Y13" s="1073"/>
      <c r="Z13" s="1074"/>
    </row>
    <row r="14" spans="1:26" ht="14.1" customHeight="1">
      <c r="B14" s="1075"/>
      <c r="C14" s="1076"/>
      <c r="D14" s="1076"/>
      <c r="E14" s="1076"/>
      <c r="F14" s="1076"/>
      <c r="G14" s="1076"/>
      <c r="H14" s="1076"/>
      <c r="I14" s="1076"/>
      <c r="J14" s="1076"/>
      <c r="K14" s="1076"/>
      <c r="L14" s="1076"/>
      <c r="M14" s="1076"/>
      <c r="N14" s="1076"/>
      <c r="O14" s="1076"/>
      <c r="P14" s="1076"/>
      <c r="Q14" s="1076"/>
      <c r="R14" s="1076"/>
      <c r="S14" s="1076"/>
      <c r="T14" s="1076"/>
      <c r="U14" s="1076"/>
      <c r="V14" s="1076"/>
      <c r="W14" s="1076"/>
      <c r="X14" s="1076"/>
      <c r="Y14" s="1076"/>
      <c r="Z14" s="1077"/>
    </row>
    <row r="16" spans="1:26" ht="14.1" customHeight="1">
      <c r="A16" s="354" t="s">
        <v>276</v>
      </c>
    </row>
    <row r="17" spans="2:26" ht="9.9499999999999993" customHeight="1"/>
    <row r="18" spans="2:26" ht="13.5" customHeight="1">
      <c r="B18" s="1069" t="s">
        <v>687</v>
      </c>
      <c r="C18" s="1078"/>
      <c r="D18" s="1078"/>
      <c r="E18" s="1078"/>
      <c r="F18" s="1078"/>
      <c r="G18" s="1078"/>
      <c r="H18" s="1078"/>
      <c r="I18" s="1078"/>
      <c r="J18" s="1078"/>
      <c r="K18" s="1078"/>
      <c r="L18" s="1078"/>
      <c r="M18" s="1078"/>
      <c r="N18" s="1078"/>
      <c r="O18" s="1078"/>
      <c r="P18" s="1078"/>
      <c r="Q18" s="1078"/>
      <c r="R18" s="1078"/>
      <c r="S18" s="1078"/>
      <c r="T18" s="1078"/>
      <c r="U18" s="1078"/>
      <c r="V18" s="1078"/>
      <c r="W18" s="1078"/>
      <c r="X18" s="1078"/>
      <c r="Y18" s="1078"/>
      <c r="Z18" s="1079"/>
    </row>
    <row r="19" spans="2:26" ht="13.5" customHeight="1">
      <c r="B19" s="1080"/>
      <c r="C19" s="1081"/>
      <c r="D19" s="1081"/>
      <c r="E19" s="1081"/>
      <c r="F19" s="1081"/>
      <c r="G19" s="1081"/>
      <c r="H19" s="1081"/>
      <c r="I19" s="1081"/>
      <c r="J19" s="1081"/>
      <c r="K19" s="1081"/>
      <c r="L19" s="1081"/>
      <c r="M19" s="1081"/>
      <c r="N19" s="1081"/>
      <c r="O19" s="1081"/>
      <c r="P19" s="1081"/>
      <c r="Q19" s="1081"/>
      <c r="R19" s="1081"/>
      <c r="S19" s="1081"/>
      <c r="T19" s="1081"/>
      <c r="U19" s="1081"/>
      <c r="V19" s="1081"/>
      <c r="W19" s="1081"/>
      <c r="X19" s="1081"/>
      <c r="Y19" s="1081"/>
      <c r="Z19" s="1082"/>
    </row>
    <row r="20" spans="2:26" ht="13.5" customHeight="1">
      <c r="B20" s="1080"/>
      <c r="C20" s="1081"/>
      <c r="D20" s="1081"/>
      <c r="E20" s="1081"/>
      <c r="F20" s="1081"/>
      <c r="G20" s="1081"/>
      <c r="H20" s="1081"/>
      <c r="I20" s="1081"/>
      <c r="J20" s="1081"/>
      <c r="K20" s="1081"/>
      <c r="L20" s="1081"/>
      <c r="M20" s="1081"/>
      <c r="N20" s="1081"/>
      <c r="O20" s="1081"/>
      <c r="P20" s="1081"/>
      <c r="Q20" s="1081"/>
      <c r="R20" s="1081"/>
      <c r="S20" s="1081"/>
      <c r="T20" s="1081"/>
      <c r="U20" s="1081"/>
      <c r="V20" s="1081"/>
      <c r="W20" s="1081"/>
      <c r="X20" s="1081"/>
      <c r="Y20" s="1081"/>
      <c r="Z20" s="1082"/>
    </row>
    <row r="21" spans="2:26" ht="13.5" customHeight="1">
      <c r="B21" s="1080"/>
      <c r="C21" s="1081"/>
      <c r="D21" s="1081"/>
      <c r="E21" s="1081"/>
      <c r="F21" s="1081"/>
      <c r="G21" s="1081"/>
      <c r="H21" s="1081"/>
      <c r="I21" s="1081"/>
      <c r="J21" s="1081"/>
      <c r="K21" s="1081"/>
      <c r="L21" s="1081"/>
      <c r="M21" s="1081"/>
      <c r="N21" s="1081"/>
      <c r="O21" s="1081"/>
      <c r="P21" s="1081"/>
      <c r="Q21" s="1081"/>
      <c r="R21" s="1081"/>
      <c r="S21" s="1081"/>
      <c r="T21" s="1081"/>
      <c r="U21" s="1081"/>
      <c r="V21" s="1081"/>
      <c r="W21" s="1081"/>
      <c r="X21" s="1081"/>
      <c r="Y21" s="1081"/>
      <c r="Z21" s="1082"/>
    </row>
    <row r="22" spans="2:26" ht="13.5" customHeight="1">
      <c r="B22" s="1080"/>
      <c r="C22" s="1081"/>
      <c r="D22" s="1081"/>
      <c r="E22" s="1081"/>
      <c r="F22" s="1081"/>
      <c r="G22" s="1081"/>
      <c r="H22" s="1081"/>
      <c r="I22" s="1081"/>
      <c r="J22" s="1081"/>
      <c r="K22" s="1081"/>
      <c r="L22" s="1081"/>
      <c r="M22" s="1081"/>
      <c r="N22" s="1081"/>
      <c r="O22" s="1081"/>
      <c r="P22" s="1081"/>
      <c r="Q22" s="1081"/>
      <c r="R22" s="1081"/>
      <c r="S22" s="1081"/>
      <c r="T22" s="1081"/>
      <c r="U22" s="1081"/>
      <c r="V22" s="1081"/>
      <c r="W22" s="1081"/>
      <c r="X22" s="1081"/>
      <c r="Y22" s="1081"/>
      <c r="Z22" s="1082"/>
    </row>
    <row r="23" spans="2:26" ht="13.5" customHeight="1">
      <c r="B23" s="1080"/>
      <c r="C23" s="1081"/>
      <c r="D23" s="1081"/>
      <c r="E23" s="1081"/>
      <c r="F23" s="1081"/>
      <c r="G23" s="1081"/>
      <c r="H23" s="1081"/>
      <c r="I23" s="1081"/>
      <c r="J23" s="1081"/>
      <c r="K23" s="1081"/>
      <c r="L23" s="1081"/>
      <c r="M23" s="1081"/>
      <c r="N23" s="1081"/>
      <c r="O23" s="1081"/>
      <c r="P23" s="1081"/>
      <c r="Q23" s="1081"/>
      <c r="R23" s="1081"/>
      <c r="S23" s="1081"/>
      <c r="T23" s="1081"/>
      <c r="U23" s="1081"/>
      <c r="V23" s="1081"/>
      <c r="W23" s="1081"/>
      <c r="X23" s="1081"/>
      <c r="Y23" s="1081"/>
      <c r="Z23" s="1082"/>
    </row>
    <row r="24" spans="2:26" ht="13.5" customHeight="1">
      <c r="B24" s="1080"/>
      <c r="C24" s="1081"/>
      <c r="D24" s="1081"/>
      <c r="E24" s="1081"/>
      <c r="F24" s="1081"/>
      <c r="G24" s="1081"/>
      <c r="H24" s="1081"/>
      <c r="I24" s="1081"/>
      <c r="J24" s="1081"/>
      <c r="K24" s="1081"/>
      <c r="L24" s="1081"/>
      <c r="M24" s="1081"/>
      <c r="N24" s="1081"/>
      <c r="O24" s="1081"/>
      <c r="P24" s="1081"/>
      <c r="Q24" s="1081"/>
      <c r="R24" s="1081"/>
      <c r="S24" s="1081"/>
      <c r="T24" s="1081"/>
      <c r="U24" s="1081"/>
      <c r="V24" s="1081"/>
      <c r="W24" s="1081"/>
      <c r="X24" s="1081"/>
      <c r="Y24" s="1081"/>
      <c r="Z24" s="1082"/>
    </row>
    <row r="25" spans="2:26" ht="13.5" customHeight="1">
      <c r="B25" s="1080"/>
      <c r="C25" s="1081"/>
      <c r="D25" s="1081"/>
      <c r="E25" s="1081"/>
      <c r="F25" s="1081"/>
      <c r="G25" s="1081"/>
      <c r="H25" s="1081"/>
      <c r="I25" s="1081"/>
      <c r="J25" s="1081"/>
      <c r="K25" s="1081"/>
      <c r="L25" s="1081"/>
      <c r="M25" s="1081"/>
      <c r="N25" s="1081"/>
      <c r="O25" s="1081"/>
      <c r="P25" s="1081"/>
      <c r="Q25" s="1081"/>
      <c r="R25" s="1081"/>
      <c r="S25" s="1081"/>
      <c r="T25" s="1081"/>
      <c r="U25" s="1081"/>
      <c r="V25" s="1081"/>
      <c r="W25" s="1081"/>
      <c r="X25" s="1081"/>
      <c r="Y25" s="1081"/>
      <c r="Z25" s="1082"/>
    </row>
    <row r="26" spans="2:26" ht="13.5" customHeight="1">
      <c r="B26" s="1080"/>
      <c r="C26" s="1081"/>
      <c r="D26" s="1081"/>
      <c r="E26" s="1081"/>
      <c r="F26" s="1081"/>
      <c r="G26" s="1081"/>
      <c r="H26" s="1081"/>
      <c r="I26" s="1081"/>
      <c r="J26" s="1081"/>
      <c r="K26" s="1081"/>
      <c r="L26" s="1081"/>
      <c r="M26" s="1081"/>
      <c r="N26" s="1081"/>
      <c r="O26" s="1081"/>
      <c r="P26" s="1081"/>
      <c r="Q26" s="1081"/>
      <c r="R26" s="1081"/>
      <c r="S26" s="1081"/>
      <c r="T26" s="1081"/>
      <c r="U26" s="1081"/>
      <c r="V26" s="1081"/>
      <c r="W26" s="1081"/>
      <c r="X26" s="1081"/>
      <c r="Y26" s="1081"/>
      <c r="Z26" s="1082"/>
    </row>
    <row r="27" spans="2:26" ht="13.5" customHeight="1">
      <c r="B27" s="1080"/>
      <c r="C27" s="1081"/>
      <c r="D27" s="1081"/>
      <c r="E27" s="1081"/>
      <c r="F27" s="1081"/>
      <c r="G27" s="1081"/>
      <c r="H27" s="1081"/>
      <c r="I27" s="1081"/>
      <c r="J27" s="1081"/>
      <c r="K27" s="1081"/>
      <c r="L27" s="1081"/>
      <c r="M27" s="1081"/>
      <c r="N27" s="1081"/>
      <c r="O27" s="1081"/>
      <c r="P27" s="1081"/>
      <c r="Q27" s="1081"/>
      <c r="R27" s="1081"/>
      <c r="S27" s="1081"/>
      <c r="T27" s="1081"/>
      <c r="U27" s="1081"/>
      <c r="V27" s="1081"/>
      <c r="W27" s="1081"/>
      <c r="X27" s="1081"/>
      <c r="Y27" s="1081"/>
      <c r="Z27" s="1082"/>
    </row>
    <row r="28" spans="2:26" ht="13.5" customHeight="1">
      <c r="B28" s="1080"/>
      <c r="C28" s="1081"/>
      <c r="D28" s="1081"/>
      <c r="E28" s="1081"/>
      <c r="F28" s="1081"/>
      <c r="G28" s="1081"/>
      <c r="H28" s="1081"/>
      <c r="I28" s="1081"/>
      <c r="J28" s="1081"/>
      <c r="K28" s="1081"/>
      <c r="L28" s="1081"/>
      <c r="M28" s="1081"/>
      <c r="N28" s="1081"/>
      <c r="O28" s="1081"/>
      <c r="P28" s="1081"/>
      <c r="Q28" s="1081"/>
      <c r="R28" s="1081"/>
      <c r="S28" s="1081"/>
      <c r="T28" s="1081"/>
      <c r="U28" s="1081"/>
      <c r="V28" s="1081"/>
      <c r="W28" s="1081"/>
      <c r="X28" s="1081"/>
      <c r="Y28" s="1081"/>
      <c r="Z28" s="1082"/>
    </row>
    <row r="29" spans="2:26" ht="13.5" customHeight="1">
      <c r="B29" s="1080"/>
      <c r="C29" s="1081"/>
      <c r="D29" s="1081"/>
      <c r="E29" s="1081"/>
      <c r="F29" s="1081"/>
      <c r="G29" s="1081"/>
      <c r="H29" s="1081"/>
      <c r="I29" s="1081"/>
      <c r="J29" s="1081"/>
      <c r="K29" s="1081"/>
      <c r="L29" s="1081"/>
      <c r="M29" s="1081"/>
      <c r="N29" s="1081"/>
      <c r="O29" s="1081"/>
      <c r="P29" s="1081"/>
      <c r="Q29" s="1081"/>
      <c r="R29" s="1081"/>
      <c r="S29" s="1081"/>
      <c r="T29" s="1081"/>
      <c r="U29" s="1081"/>
      <c r="V29" s="1081"/>
      <c r="W29" s="1081"/>
      <c r="X29" s="1081"/>
      <c r="Y29" s="1081"/>
      <c r="Z29" s="1082"/>
    </row>
    <row r="30" spans="2:26" ht="13.5" customHeight="1">
      <c r="B30" s="1080"/>
      <c r="C30" s="1081"/>
      <c r="D30" s="1081"/>
      <c r="E30" s="1081"/>
      <c r="F30" s="1081"/>
      <c r="G30" s="1081"/>
      <c r="H30" s="1081"/>
      <c r="I30" s="1081"/>
      <c r="J30" s="1081"/>
      <c r="K30" s="1081"/>
      <c r="L30" s="1081"/>
      <c r="M30" s="1081"/>
      <c r="N30" s="1081"/>
      <c r="O30" s="1081"/>
      <c r="P30" s="1081"/>
      <c r="Q30" s="1081"/>
      <c r="R30" s="1081"/>
      <c r="S30" s="1081"/>
      <c r="T30" s="1081"/>
      <c r="U30" s="1081"/>
      <c r="V30" s="1081"/>
      <c r="W30" s="1081"/>
      <c r="X30" s="1081"/>
      <c r="Y30" s="1081"/>
      <c r="Z30" s="1082"/>
    </row>
    <row r="31" spans="2:26" ht="13.5" customHeight="1">
      <c r="B31" s="1080"/>
      <c r="C31" s="1081"/>
      <c r="D31" s="1081"/>
      <c r="E31" s="1081"/>
      <c r="F31" s="1081"/>
      <c r="G31" s="1081"/>
      <c r="H31" s="1081"/>
      <c r="I31" s="1081"/>
      <c r="J31" s="1081"/>
      <c r="K31" s="1081"/>
      <c r="L31" s="1081"/>
      <c r="M31" s="1081"/>
      <c r="N31" s="1081"/>
      <c r="O31" s="1081"/>
      <c r="P31" s="1081"/>
      <c r="Q31" s="1081"/>
      <c r="R31" s="1081"/>
      <c r="S31" s="1081"/>
      <c r="T31" s="1081"/>
      <c r="U31" s="1081"/>
      <c r="V31" s="1081"/>
      <c r="W31" s="1081"/>
      <c r="X31" s="1081"/>
      <c r="Y31" s="1081"/>
      <c r="Z31" s="1082"/>
    </row>
    <row r="32" spans="2:26" ht="13.5" customHeight="1">
      <c r="B32" s="1080"/>
      <c r="C32" s="1081"/>
      <c r="D32" s="1081"/>
      <c r="E32" s="1081"/>
      <c r="F32" s="1081"/>
      <c r="G32" s="1081"/>
      <c r="H32" s="1081"/>
      <c r="I32" s="1081"/>
      <c r="J32" s="1081"/>
      <c r="K32" s="1081"/>
      <c r="L32" s="1081"/>
      <c r="M32" s="1081"/>
      <c r="N32" s="1081"/>
      <c r="O32" s="1081"/>
      <c r="P32" s="1081"/>
      <c r="Q32" s="1081"/>
      <c r="R32" s="1081"/>
      <c r="S32" s="1081"/>
      <c r="T32" s="1081"/>
      <c r="U32" s="1081"/>
      <c r="V32" s="1081"/>
      <c r="W32" s="1081"/>
      <c r="X32" s="1081"/>
      <c r="Y32" s="1081"/>
      <c r="Z32" s="1082"/>
    </row>
    <row r="33" spans="2:26" ht="13.5" customHeight="1">
      <c r="B33" s="1080"/>
      <c r="C33" s="1081"/>
      <c r="D33" s="1081"/>
      <c r="E33" s="1081"/>
      <c r="F33" s="1081"/>
      <c r="G33" s="1081"/>
      <c r="H33" s="1081"/>
      <c r="I33" s="1081"/>
      <c r="J33" s="1081"/>
      <c r="K33" s="1081"/>
      <c r="L33" s="1081"/>
      <c r="M33" s="1081"/>
      <c r="N33" s="1081"/>
      <c r="O33" s="1081"/>
      <c r="P33" s="1081"/>
      <c r="Q33" s="1081"/>
      <c r="R33" s="1081"/>
      <c r="S33" s="1081"/>
      <c r="T33" s="1081"/>
      <c r="U33" s="1081"/>
      <c r="V33" s="1081"/>
      <c r="W33" s="1081"/>
      <c r="X33" s="1081"/>
      <c r="Y33" s="1081"/>
      <c r="Z33" s="1082"/>
    </row>
    <row r="34" spans="2:26" ht="13.5" customHeight="1">
      <c r="B34" s="1080"/>
      <c r="C34" s="1081"/>
      <c r="D34" s="1081"/>
      <c r="E34" s="1081"/>
      <c r="F34" s="1081"/>
      <c r="G34" s="1081"/>
      <c r="H34" s="1081"/>
      <c r="I34" s="1081"/>
      <c r="J34" s="1081"/>
      <c r="K34" s="1081"/>
      <c r="L34" s="1081"/>
      <c r="M34" s="1081"/>
      <c r="N34" s="1081"/>
      <c r="O34" s="1081"/>
      <c r="P34" s="1081"/>
      <c r="Q34" s="1081"/>
      <c r="R34" s="1081"/>
      <c r="S34" s="1081"/>
      <c r="T34" s="1081"/>
      <c r="U34" s="1081"/>
      <c r="V34" s="1081"/>
      <c r="W34" s="1081"/>
      <c r="X34" s="1081"/>
      <c r="Y34" s="1081"/>
      <c r="Z34" s="1082"/>
    </row>
    <row r="35" spans="2:26" ht="13.5" customHeight="1">
      <c r="B35" s="1080"/>
      <c r="C35" s="1081"/>
      <c r="D35" s="1081"/>
      <c r="E35" s="1081"/>
      <c r="F35" s="1081"/>
      <c r="G35" s="1081"/>
      <c r="H35" s="1081"/>
      <c r="I35" s="1081"/>
      <c r="J35" s="1081"/>
      <c r="K35" s="1081"/>
      <c r="L35" s="1081"/>
      <c r="M35" s="1081"/>
      <c r="N35" s="1081"/>
      <c r="O35" s="1081"/>
      <c r="P35" s="1081"/>
      <c r="Q35" s="1081"/>
      <c r="R35" s="1081"/>
      <c r="S35" s="1081"/>
      <c r="T35" s="1081"/>
      <c r="U35" s="1081"/>
      <c r="V35" s="1081"/>
      <c r="W35" s="1081"/>
      <c r="X35" s="1081"/>
      <c r="Y35" s="1081"/>
      <c r="Z35" s="1082"/>
    </row>
    <row r="36" spans="2:26" ht="13.5" customHeight="1">
      <c r="B36" s="1080"/>
      <c r="C36" s="1081"/>
      <c r="D36" s="1081"/>
      <c r="E36" s="1081"/>
      <c r="F36" s="1081"/>
      <c r="G36" s="1081"/>
      <c r="H36" s="1081"/>
      <c r="I36" s="1081"/>
      <c r="J36" s="1081"/>
      <c r="K36" s="1081"/>
      <c r="L36" s="1081"/>
      <c r="M36" s="1081"/>
      <c r="N36" s="1081"/>
      <c r="O36" s="1081"/>
      <c r="P36" s="1081"/>
      <c r="Q36" s="1081"/>
      <c r="R36" s="1081"/>
      <c r="S36" s="1081"/>
      <c r="T36" s="1081"/>
      <c r="U36" s="1081"/>
      <c r="V36" s="1081"/>
      <c r="W36" s="1081"/>
      <c r="X36" s="1081"/>
      <c r="Y36" s="1081"/>
      <c r="Z36" s="1082"/>
    </row>
    <row r="37" spans="2:26" ht="13.5" customHeight="1">
      <c r="B37" s="1080"/>
      <c r="C37" s="1081"/>
      <c r="D37" s="1081"/>
      <c r="E37" s="1081"/>
      <c r="F37" s="1081"/>
      <c r="G37" s="1081"/>
      <c r="H37" s="1081"/>
      <c r="I37" s="1081"/>
      <c r="J37" s="1081"/>
      <c r="K37" s="1081"/>
      <c r="L37" s="1081"/>
      <c r="M37" s="1081"/>
      <c r="N37" s="1081"/>
      <c r="O37" s="1081"/>
      <c r="P37" s="1081"/>
      <c r="Q37" s="1081"/>
      <c r="R37" s="1081"/>
      <c r="S37" s="1081"/>
      <c r="T37" s="1081"/>
      <c r="U37" s="1081"/>
      <c r="V37" s="1081"/>
      <c r="W37" s="1081"/>
      <c r="X37" s="1081"/>
      <c r="Y37" s="1081"/>
      <c r="Z37" s="1082"/>
    </row>
    <row r="38" spans="2:26" ht="13.5" customHeight="1">
      <c r="B38" s="1080"/>
      <c r="C38" s="1081"/>
      <c r="D38" s="1081"/>
      <c r="E38" s="1081"/>
      <c r="F38" s="1081"/>
      <c r="G38" s="1081"/>
      <c r="H38" s="1081"/>
      <c r="I38" s="1081"/>
      <c r="J38" s="1081"/>
      <c r="K38" s="1081"/>
      <c r="L38" s="1081"/>
      <c r="M38" s="1081"/>
      <c r="N38" s="1081"/>
      <c r="O38" s="1081"/>
      <c r="P38" s="1081"/>
      <c r="Q38" s="1081"/>
      <c r="R38" s="1081"/>
      <c r="S38" s="1081"/>
      <c r="T38" s="1081"/>
      <c r="U38" s="1081"/>
      <c r="V38" s="1081"/>
      <c r="W38" s="1081"/>
      <c r="X38" s="1081"/>
      <c r="Y38" s="1081"/>
      <c r="Z38" s="1082"/>
    </row>
    <row r="39" spans="2:26" ht="13.5" customHeight="1">
      <c r="B39" s="1080"/>
      <c r="C39" s="1081"/>
      <c r="D39" s="1081"/>
      <c r="E39" s="1081"/>
      <c r="F39" s="1081"/>
      <c r="G39" s="1081"/>
      <c r="H39" s="1081"/>
      <c r="I39" s="1081"/>
      <c r="J39" s="1081"/>
      <c r="K39" s="1081"/>
      <c r="L39" s="1081"/>
      <c r="M39" s="1081"/>
      <c r="N39" s="1081"/>
      <c r="O39" s="1081"/>
      <c r="P39" s="1081"/>
      <c r="Q39" s="1081"/>
      <c r="R39" s="1081"/>
      <c r="S39" s="1081"/>
      <c r="T39" s="1081"/>
      <c r="U39" s="1081"/>
      <c r="V39" s="1081"/>
      <c r="W39" s="1081"/>
      <c r="X39" s="1081"/>
      <c r="Y39" s="1081"/>
      <c r="Z39" s="1082"/>
    </row>
    <row r="40" spans="2:26" ht="13.5" customHeight="1">
      <c r="B40" s="1080"/>
      <c r="C40" s="1081"/>
      <c r="D40" s="1081"/>
      <c r="E40" s="1081"/>
      <c r="F40" s="1081"/>
      <c r="G40" s="1081"/>
      <c r="H40" s="1081"/>
      <c r="I40" s="1081"/>
      <c r="J40" s="1081"/>
      <c r="K40" s="1081"/>
      <c r="L40" s="1081"/>
      <c r="M40" s="1081"/>
      <c r="N40" s="1081"/>
      <c r="O40" s="1081"/>
      <c r="P40" s="1081"/>
      <c r="Q40" s="1081"/>
      <c r="R40" s="1081"/>
      <c r="S40" s="1081"/>
      <c r="T40" s="1081"/>
      <c r="U40" s="1081"/>
      <c r="V40" s="1081"/>
      <c r="W40" s="1081"/>
      <c r="X40" s="1081"/>
      <c r="Y40" s="1081"/>
      <c r="Z40" s="1082"/>
    </row>
    <row r="41" spans="2:26" ht="13.5" customHeight="1">
      <c r="B41" s="1080"/>
      <c r="C41" s="1081"/>
      <c r="D41" s="1081"/>
      <c r="E41" s="1081"/>
      <c r="F41" s="1081"/>
      <c r="G41" s="1081"/>
      <c r="H41" s="1081"/>
      <c r="I41" s="1081"/>
      <c r="J41" s="1081"/>
      <c r="K41" s="1081"/>
      <c r="L41" s="1081"/>
      <c r="M41" s="1081"/>
      <c r="N41" s="1081"/>
      <c r="O41" s="1081"/>
      <c r="P41" s="1081"/>
      <c r="Q41" s="1081"/>
      <c r="R41" s="1081"/>
      <c r="S41" s="1081"/>
      <c r="T41" s="1081"/>
      <c r="U41" s="1081"/>
      <c r="V41" s="1081"/>
      <c r="W41" s="1081"/>
      <c r="X41" s="1081"/>
      <c r="Y41" s="1081"/>
      <c r="Z41" s="1082"/>
    </row>
    <row r="42" spans="2:26" ht="13.5" customHeight="1">
      <c r="B42" s="1080"/>
      <c r="C42" s="1081"/>
      <c r="D42" s="1081"/>
      <c r="E42" s="1081"/>
      <c r="F42" s="1081"/>
      <c r="G42" s="1081"/>
      <c r="H42" s="1081"/>
      <c r="I42" s="1081"/>
      <c r="J42" s="1081"/>
      <c r="K42" s="1081"/>
      <c r="L42" s="1081"/>
      <c r="M42" s="1081"/>
      <c r="N42" s="1081"/>
      <c r="O42" s="1081"/>
      <c r="P42" s="1081"/>
      <c r="Q42" s="1081"/>
      <c r="R42" s="1081"/>
      <c r="S42" s="1081"/>
      <c r="T42" s="1081"/>
      <c r="U42" s="1081"/>
      <c r="V42" s="1081"/>
      <c r="W42" s="1081"/>
      <c r="X42" s="1081"/>
      <c r="Y42" s="1081"/>
      <c r="Z42" s="1082"/>
    </row>
    <row r="43" spans="2:26" ht="13.5" customHeight="1">
      <c r="B43" s="1080"/>
      <c r="C43" s="1081"/>
      <c r="D43" s="1081"/>
      <c r="E43" s="1081"/>
      <c r="F43" s="1081"/>
      <c r="G43" s="1081"/>
      <c r="H43" s="1081"/>
      <c r="I43" s="1081"/>
      <c r="J43" s="1081"/>
      <c r="K43" s="1081"/>
      <c r="L43" s="1081"/>
      <c r="M43" s="1081"/>
      <c r="N43" s="1081"/>
      <c r="O43" s="1081"/>
      <c r="P43" s="1081"/>
      <c r="Q43" s="1081"/>
      <c r="R43" s="1081"/>
      <c r="S43" s="1081"/>
      <c r="T43" s="1081"/>
      <c r="U43" s="1081"/>
      <c r="V43" s="1081"/>
      <c r="W43" s="1081"/>
      <c r="X43" s="1081"/>
      <c r="Y43" s="1081"/>
      <c r="Z43" s="1082"/>
    </row>
    <row r="44" spans="2:26" ht="13.5" customHeight="1">
      <c r="B44" s="1080"/>
      <c r="C44" s="1081"/>
      <c r="D44" s="1081"/>
      <c r="E44" s="1081"/>
      <c r="F44" s="1081"/>
      <c r="G44" s="1081"/>
      <c r="H44" s="1081"/>
      <c r="I44" s="1081"/>
      <c r="J44" s="1081"/>
      <c r="K44" s="1081"/>
      <c r="L44" s="1081"/>
      <c r="M44" s="1081"/>
      <c r="N44" s="1081"/>
      <c r="O44" s="1081"/>
      <c r="P44" s="1081"/>
      <c r="Q44" s="1081"/>
      <c r="R44" s="1081"/>
      <c r="S44" s="1081"/>
      <c r="T44" s="1081"/>
      <c r="U44" s="1081"/>
      <c r="V44" s="1081"/>
      <c r="W44" s="1081"/>
      <c r="X44" s="1081"/>
      <c r="Y44" s="1081"/>
      <c r="Z44" s="1082"/>
    </row>
    <row r="45" spans="2:26" ht="13.5" customHeight="1">
      <c r="B45" s="1080"/>
      <c r="C45" s="1081"/>
      <c r="D45" s="1081"/>
      <c r="E45" s="1081"/>
      <c r="F45" s="1081"/>
      <c r="G45" s="1081"/>
      <c r="H45" s="1081"/>
      <c r="I45" s="1081"/>
      <c r="J45" s="1081"/>
      <c r="K45" s="1081"/>
      <c r="L45" s="1081"/>
      <c r="M45" s="1081"/>
      <c r="N45" s="1081"/>
      <c r="O45" s="1081"/>
      <c r="P45" s="1081"/>
      <c r="Q45" s="1081"/>
      <c r="R45" s="1081"/>
      <c r="S45" s="1081"/>
      <c r="T45" s="1081"/>
      <c r="U45" s="1081"/>
      <c r="V45" s="1081"/>
      <c r="W45" s="1081"/>
      <c r="X45" s="1081"/>
      <c r="Y45" s="1081"/>
      <c r="Z45" s="1082"/>
    </row>
    <row r="46" spans="2:26" ht="13.5" customHeight="1">
      <c r="B46" s="1080"/>
      <c r="C46" s="1081"/>
      <c r="D46" s="1081"/>
      <c r="E46" s="1081"/>
      <c r="F46" s="1081"/>
      <c r="G46" s="1081"/>
      <c r="H46" s="1081"/>
      <c r="I46" s="1081"/>
      <c r="J46" s="1081"/>
      <c r="K46" s="1081"/>
      <c r="L46" s="1081"/>
      <c r="M46" s="1081"/>
      <c r="N46" s="1081"/>
      <c r="O46" s="1081"/>
      <c r="P46" s="1081"/>
      <c r="Q46" s="1081"/>
      <c r="R46" s="1081"/>
      <c r="S46" s="1081"/>
      <c r="T46" s="1081"/>
      <c r="U46" s="1081"/>
      <c r="V46" s="1081"/>
      <c r="W46" s="1081"/>
      <c r="X46" s="1081"/>
      <c r="Y46" s="1081"/>
      <c r="Z46" s="1082"/>
    </row>
    <row r="47" spans="2:26" ht="13.5" customHeight="1">
      <c r="B47" s="1080"/>
      <c r="C47" s="1081"/>
      <c r="D47" s="1081"/>
      <c r="E47" s="1081"/>
      <c r="F47" s="1081"/>
      <c r="G47" s="1081"/>
      <c r="H47" s="1081"/>
      <c r="I47" s="1081"/>
      <c r="J47" s="1081"/>
      <c r="K47" s="1081"/>
      <c r="L47" s="1081"/>
      <c r="M47" s="1081"/>
      <c r="N47" s="1081"/>
      <c r="O47" s="1081"/>
      <c r="P47" s="1081"/>
      <c r="Q47" s="1081"/>
      <c r="R47" s="1081"/>
      <c r="S47" s="1081"/>
      <c r="T47" s="1081"/>
      <c r="U47" s="1081"/>
      <c r="V47" s="1081"/>
      <c r="W47" s="1081"/>
      <c r="X47" s="1081"/>
      <c r="Y47" s="1081"/>
      <c r="Z47" s="1082"/>
    </row>
    <row r="48" spans="2:26" ht="13.5" customHeight="1">
      <c r="B48" s="1080"/>
      <c r="C48" s="1081"/>
      <c r="D48" s="1081"/>
      <c r="E48" s="1081"/>
      <c r="F48" s="1081"/>
      <c r="G48" s="1081"/>
      <c r="H48" s="1081"/>
      <c r="I48" s="1081"/>
      <c r="J48" s="1081"/>
      <c r="K48" s="1081"/>
      <c r="L48" s="1081"/>
      <c r="M48" s="1081"/>
      <c r="N48" s="1081"/>
      <c r="O48" s="1081"/>
      <c r="P48" s="1081"/>
      <c r="Q48" s="1081"/>
      <c r="R48" s="1081"/>
      <c r="S48" s="1081"/>
      <c r="T48" s="1081"/>
      <c r="U48" s="1081"/>
      <c r="V48" s="1081"/>
      <c r="W48" s="1081"/>
      <c r="X48" s="1081"/>
      <c r="Y48" s="1081"/>
      <c r="Z48" s="1082"/>
    </row>
    <row r="49" spans="1:26" ht="13.5" customHeight="1">
      <c r="B49" s="1080"/>
      <c r="C49" s="1081"/>
      <c r="D49" s="1081"/>
      <c r="E49" s="1081"/>
      <c r="F49" s="1081"/>
      <c r="G49" s="1081"/>
      <c r="H49" s="1081"/>
      <c r="I49" s="1081"/>
      <c r="J49" s="1081"/>
      <c r="K49" s="1081"/>
      <c r="L49" s="1081"/>
      <c r="M49" s="1081"/>
      <c r="N49" s="1081"/>
      <c r="O49" s="1081"/>
      <c r="P49" s="1081"/>
      <c r="Q49" s="1081"/>
      <c r="R49" s="1081"/>
      <c r="S49" s="1081"/>
      <c r="T49" s="1081"/>
      <c r="U49" s="1081"/>
      <c r="V49" s="1081"/>
      <c r="W49" s="1081"/>
      <c r="X49" s="1081"/>
      <c r="Y49" s="1081"/>
      <c r="Z49" s="1082"/>
    </row>
    <row r="50" spans="1:26" ht="13.5" customHeight="1">
      <c r="B50" s="1080"/>
      <c r="C50" s="1081"/>
      <c r="D50" s="1081"/>
      <c r="E50" s="1081"/>
      <c r="F50" s="1081"/>
      <c r="G50" s="1081"/>
      <c r="H50" s="1081"/>
      <c r="I50" s="1081"/>
      <c r="J50" s="1081"/>
      <c r="K50" s="1081"/>
      <c r="L50" s="1081"/>
      <c r="M50" s="1081"/>
      <c r="N50" s="1081"/>
      <c r="O50" s="1081"/>
      <c r="P50" s="1081"/>
      <c r="Q50" s="1081"/>
      <c r="R50" s="1081"/>
      <c r="S50" s="1081"/>
      <c r="T50" s="1081"/>
      <c r="U50" s="1081"/>
      <c r="V50" s="1081"/>
      <c r="W50" s="1081"/>
      <c r="X50" s="1081"/>
      <c r="Y50" s="1081"/>
      <c r="Z50" s="1082"/>
    </row>
    <row r="51" spans="1:26" ht="13.5" customHeight="1">
      <c r="B51" s="1083"/>
      <c r="C51" s="1084"/>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5"/>
    </row>
    <row r="54" spans="1:26" ht="14.1" customHeight="1">
      <c r="A54" s="354" t="s">
        <v>277</v>
      </c>
    </row>
    <row r="55" spans="1:26" ht="9.9499999999999993" customHeight="1"/>
    <row r="56" spans="1:26" ht="14.1" customHeight="1">
      <c r="B56" s="1069" t="s">
        <v>685</v>
      </c>
      <c r="C56" s="1078"/>
      <c r="D56" s="1078"/>
      <c r="E56" s="1078"/>
      <c r="F56" s="1078"/>
      <c r="G56" s="1078"/>
      <c r="H56" s="1078"/>
      <c r="I56" s="1078"/>
      <c r="J56" s="1078"/>
      <c r="K56" s="1078"/>
      <c r="L56" s="1078"/>
      <c r="M56" s="1078"/>
      <c r="N56" s="1078"/>
      <c r="O56" s="1078"/>
      <c r="P56" s="1078"/>
      <c r="Q56" s="1078"/>
      <c r="R56" s="1078"/>
      <c r="S56" s="1078"/>
      <c r="T56" s="1078"/>
      <c r="U56" s="1078"/>
      <c r="V56" s="1078"/>
      <c r="W56" s="1078"/>
      <c r="X56" s="1078"/>
      <c r="Y56" s="1078"/>
      <c r="Z56" s="1079"/>
    </row>
    <row r="57" spans="1:26" ht="14.1" customHeight="1">
      <c r="B57" s="1080"/>
      <c r="C57" s="1081"/>
      <c r="D57" s="1081"/>
      <c r="E57" s="1081"/>
      <c r="F57" s="1081"/>
      <c r="G57" s="1081"/>
      <c r="H57" s="1081"/>
      <c r="I57" s="1081"/>
      <c r="J57" s="1081"/>
      <c r="K57" s="1081"/>
      <c r="L57" s="1081"/>
      <c r="M57" s="1081"/>
      <c r="N57" s="1081"/>
      <c r="O57" s="1081"/>
      <c r="P57" s="1081"/>
      <c r="Q57" s="1081"/>
      <c r="R57" s="1081"/>
      <c r="S57" s="1081"/>
      <c r="T57" s="1081"/>
      <c r="U57" s="1081"/>
      <c r="V57" s="1081"/>
      <c r="W57" s="1081"/>
      <c r="X57" s="1081"/>
      <c r="Y57" s="1081"/>
      <c r="Z57" s="1082"/>
    </row>
    <row r="58" spans="1:26" ht="14.1" customHeight="1">
      <c r="B58" s="1080"/>
      <c r="C58" s="1081"/>
      <c r="D58" s="1081"/>
      <c r="E58" s="1081"/>
      <c r="F58" s="1081"/>
      <c r="G58" s="1081"/>
      <c r="H58" s="1081"/>
      <c r="I58" s="1081"/>
      <c r="J58" s="1081"/>
      <c r="K58" s="1081"/>
      <c r="L58" s="1081"/>
      <c r="M58" s="1081"/>
      <c r="N58" s="1081"/>
      <c r="O58" s="1081"/>
      <c r="P58" s="1081"/>
      <c r="Q58" s="1081"/>
      <c r="R58" s="1081"/>
      <c r="S58" s="1081"/>
      <c r="T58" s="1081"/>
      <c r="U58" s="1081"/>
      <c r="V58" s="1081"/>
      <c r="W58" s="1081"/>
      <c r="X58" s="1081"/>
      <c r="Y58" s="1081"/>
      <c r="Z58" s="1082"/>
    </row>
    <row r="59" spans="1:26" ht="14.1" customHeight="1">
      <c r="B59" s="1080"/>
      <c r="C59" s="1081"/>
      <c r="D59" s="1081"/>
      <c r="E59" s="1081"/>
      <c r="F59" s="1081"/>
      <c r="G59" s="1081"/>
      <c r="H59" s="1081"/>
      <c r="I59" s="1081"/>
      <c r="J59" s="1081"/>
      <c r="K59" s="1081"/>
      <c r="L59" s="1081"/>
      <c r="M59" s="1081"/>
      <c r="N59" s="1081"/>
      <c r="O59" s="1081"/>
      <c r="P59" s="1081"/>
      <c r="Q59" s="1081"/>
      <c r="R59" s="1081"/>
      <c r="S59" s="1081"/>
      <c r="T59" s="1081"/>
      <c r="U59" s="1081"/>
      <c r="V59" s="1081"/>
      <c r="W59" s="1081"/>
      <c r="X59" s="1081"/>
      <c r="Y59" s="1081"/>
      <c r="Z59" s="1082"/>
    </row>
    <row r="60" spans="1:26" ht="14.1" customHeight="1">
      <c r="B60" s="1080"/>
      <c r="C60" s="1081"/>
      <c r="D60" s="1081"/>
      <c r="E60" s="1081"/>
      <c r="F60" s="1081"/>
      <c r="G60" s="1081"/>
      <c r="H60" s="1081"/>
      <c r="I60" s="1081"/>
      <c r="J60" s="1081"/>
      <c r="K60" s="1081"/>
      <c r="L60" s="1081"/>
      <c r="M60" s="1081"/>
      <c r="N60" s="1081"/>
      <c r="O60" s="1081"/>
      <c r="P60" s="1081"/>
      <c r="Q60" s="1081"/>
      <c r="R60" s="1081"/>
      <c r="S60" s="1081"/>
      <c r="T60" s="1081"/>
      <c r="U60" s="1081"/>
      <c r="V60" s="1081"/>
      <c r="W60" s="1081"/>
      <c r="X60" s="1081"/>
      <c r="Y60" s="1081"/>
      <c r="Z60" s="1082"/>
    </row>
    <row r="61" spans="1:26" ht="14.1" customHeight="1">
      <c r="B61" s="1080"/>
      <c r="C61" s="1081"/>
      <c r="D61" s="1081"/>
      <c r="E61" s="1081"/>
      <c r="F61" s="1081"/>
      <c r="G61" s="1081"/>
      <c r="H61" s="1081"/>
      <c r="I61" s="1081"/>
      <c r="J61" s="1081"/>
      <c r="K61" s="1081"/>
      <c r="L61" s="1081"/>
      <c r="M61" s="1081"/>
      <c r="N61" s="1081"/>
      <c r="O61" s="1081"/>
      <c r="P61" s="1081"/>
      <c r="Q61" s="1081"/>
      <c r="R61" s="1081"/>
      <c r="S61" s="1081"/>
      <c r="T61" s="1081"/>
      <c r="U61" s="1081"/>
      <c r="V61" s="1081"/>
      <c r="W61" s="1081"/>
      <c r="X61" s="1081"/>
      <c r="Y61" s="1081"/>
      <c r="Z61" s="1082"/>
    </row>
    <row r="62" spans="1:26" ht="14.1" customHeight="1">
      <c r="B62" s="1080"/>
      <c r="C62" s="1081"/>
      <c r="D62" s="1081"/>
      <c r="E62" s="1081"/>
      <c r="F62" s="1081"/>
      <c r="G62" s="1081"/>
      <c r="H62" s="1081"/>
      <c r="I62" s="1081"/>
      <c r="J62" s="1081"/>
      <c r="K62" s="1081"/>
      <c r="L62" s="1081"/>
      <c r="M62" s="1081"/>
      <c r="N62" s="1081"/>
      <c r="O62" s="1081"/>
      <c r="P62" s="1081"/>
      <c r="Q62" s="1081"/>
      <c r="R62" s="1081"/>
      <c r="S62" s="1081"/>
      <c r="T62" s="1081"/>
      <c r="U62" s="1081"/>
      <c r="V62" s="1081"/>
      <c r="W62" s="1081"/>
      <c r="X62" s="1081"/>
      <c r="Y62" s="1081"/>
      <c r="Z62" s="1082"/>
    </row>
    <row r="63" spans="1:26" ht="14.1" customHeight="1">
      <c r="B63" s="1080"/>
      <c r="C63" s="1081"/>
      <c r="D63" s="1081"/>
      <c r="E63" s="1081"/>
      <c r="F63" s="1081"/>
      <c r="G63" s="1081"/>
      <c r="H63" s="1081"/>
      <c r="I63" s="1081"/>
      <c r="J63" s="1081"/>
      <c r="K63" s="1081"/>
      <c r="L63" s="1081"/>
      <c r="M63" s="1081"/>
      <c r="N63" s="1081"/>
      <c r="O63" s="1081"/>
      <c r="P63" s="1081"/>
      <c r="Q63" s="1081"/>
      <c r="R63" s="1081"/>
      <c r="S63" s="1081"/>
      <c r="T63" s="1081"/>
      <c r="U63" s="1081"/>
      <c r="V63" s="1081"/>
      <c r="W63" s="1081"/>
      <c r="X63" s="1081"/>
      <c r="Y63" s="1081"/>
      <c r="Z63" s="1082"/>
    </row>
    <row r="64" spans="1:26" ht="14.1" customHeight="1">
      <c r="B64" s="1080"/>
      <c r="C64" s="1081"/>
      <c r="D64" s="1081"/>
      <c r="E64" s="1081"/>
      <c r="F64" s="1081"/>
      <c r="G64" s="1081"/>
      <c r="H64" s="1081"/>
      <c r="I64" s="1081"/>
      <c r="J64" s="1081"/>
      <c r="K64" s="1081"/>
      <c r="L64" s="1081"/>
      <c r="M64" s="1081"/>
      <c r="N64" s="1081"/>
      <c r="O64" s="1081"/>
      <c r="P64" s="1081"/>
      <c r="Q64" s="1081"/>
      <c r="R64" s="1081"/>
      <c r="S64" s="1081"/>
      <c r="T64" s="1081"/>
      <c r="U64" s="1081"/>
      <c r="V64" s="1081"/>
      <c r="W64" s="1081"/>
      <c r="X64" s="1081"/>
      <c r="Y64" s="1081"/>
      <c r="Z64" s="1082"/>
    </row>
    <row r="65" spans="2:26" ht="14.1" customHeight="1">
      <c r="B65" s="1080"/>
      <c r="C65" s="1081"/>
      <c r="D65" s="1081"/>
      <c r="E65" s="1081"/>
      <c r="F65" s="1081"/>
      <c r="G65" s="1081"/>
      <c r="H65" s="1081"/>
      <c r="I65" s="1081"/>
      <c r="J65" s="1081"/>
      <c r="K65" s="1081"/>
      <c r="L65" s="1081"/>
      <c r="M65" s="1081"/>
      <c r="N65" s="1081"/>
      <c r="O65" s="1081"/>
      <c r="P65" s="1081"/>
      <c r="Q65" s="1081"/>
      <c r="R65" s="1081"/>
      <c r="S65" s="1081"/>
      <c r="T65" s="1081"/>
      <c r="U65" s="1081"/>
      <c r="V65" s="1081"/>
      <c r="W65" s="1081"/>
      <c r="X65" s="1081"/>
      <c r="Y65" s="1081"/>
      <c r="Z65" s="1082"/>
    </row>
    <row r="66" spans="2:26" ht="14.1" customHeight="1">
      <c r="B66" s="1080"/>
      <c r="C66" s="1081"/>
      <c r="D66" s="1081"/>
      <c r="E66" s="1081"/>
      <c r="F66" s="1081"/>
      <c r="G66" s="1081"/>
      <c r="H66" s="1081"/>
      <c r="I66" s="1081"/>
      <c r="J66" s="1081"/>
      <c r="K66" s="1081"/>
      <c r="L66" s="1081"/>
      <c r="M66" s="1081"/>
      <c r="N66" s="1081"/>
      <c r="O66" s="1081"/>
      <c r="P66" s="1081"/>
      <c r="Q66" s="1081"/>
      <c r="R66" s="1081"/>
      <c r="S66" s="1081"/>
      <c r="T66" s="1081"/>
      <c r="U66" s="1081"/>
      <c r="V66" s="1081"/>
      <c r="W66" s="1081"/>
      <c r="X66" s="1081"/>
      <c r="Y66" s="1081"/>
      <c r="Z66" s="1082"/>
    </row>
    <row r="67" spans="2:26" ht="14.1" customHeight="1">
      <c r="B67" s="1080"/>
      <c r="C67" s="1081"/>
      <c r="D67" s="1081"/>
      <c r="E67" s="1081"/>
      <c r="F67" s="1081"/>
      <c r="G67" s="1081"/>
      <c r="H67" s="1081"/>
      <c r="I67" s="1081"/>
      <c r="J67" s="1081"/>
      <c r="K67" s="1081"/>
      <c r="L67" s="1081"/>
      <c r="M67" s="1081"/>
      <c r="N67" s="1081"/>
      <c r="O67" s="1081"/>
      <c r="P67" s="1081"/>
      <c r="Q67" s="1081"/>
      <c r="R67" s="1081"/>
      <c r="S67" s="1081"/>
      <c r="T67" s="1081"/>
      <c r="U67" s="1081"/>
      <c r="V67" s="1081"/>
      <c r="W67" s="1081"/>
      <c r="X67" s="1081"/>
      <c r="Y67" s="1081"/>
      <c r="Z67" s="1082"/>
    </row>
    <row r="68" spans="2:26" ht="14.1" customHeight="1">
      <c r="B68" s="1080"/>
      <c r="C68" s="1081"/>
      <c r="D68" s="1081"/>
      <c r="E68" s="1081"/>
      <c r="F68" s="1081"/>
      <c r="G68" s="1081"/>
      <c r="H68" s="1081"/>
      <c r="I68" s="1081"/>
      <c r="J68" s="1081"/>
      <c r="K68" s="1081"/>
      <c r="L68" s="1081"/>
      <c r="M68" s="1081"/>
      <c r="N68" s="1081"/>
      <c r="O68" s="1081"/>
      <c r="P68" s="1081"/>
      <c r="Q68" s="1081"/>
      <c r="R68" s="1081"/>
      <c r="S68" s="1081"/>
      <c r="T68" s="1081"/>
      <c r="U68" s="1081"/>
      <c r="V68" s="1081"/>
      <c r="W68" s="1081"/>
      <c r="X68" s="1081"/>
      <c r="Y68" s="1081"/>
      <c r="Z68" s="1082"/>
    </row>
    <row r="69" spans="2:26" ht="14.1" customHeight="1">
      <c r="B69" s="1080"/>
      <c r="C69" s="1081"/>
      <c r="D69" s="1081"/>
      <c r="E69" s="1081"/>
      <c r="F69" s="1081"/>
      <c r="G69" s="1081"/>
      <c r="H69" s="1081"/>
      <c r="I69" s="1081"/>
      <c r="J69" s="1081"/>
      <c r="K69" s="1081"/>
      <c r="L69" s="1081"/>
      <c r="M69" s="1081"/>
      <c r="N69" s="1081"/>
      <c r="O69" s="1081"/>
      <c r="P69" s="1081"/>
      <c r="Q69" s="1081"/>
      <c r="R69" s="1081"/>
      <c r="S69" s="1081"/>
      <c r="T69" s="1081"/>
      <c r="U69" s="1081"/>
      <c r="V69" s="1081"/>
      <c r="W69" s="1081"/>
      <c r="X69" s="1081"/>
      <c r="Y69" s="1081"/>
      <c r="Z69" s="1082"/>
    </row>
    <row r="70" spans="2:26" ht="14.1" customHeight="1">
      <c r="B70" s="1080"/>
      <c r="C70" s="1081"/>
      <c r="D70" s="1081"/>
      <c r="E70" s="1081"/>
      <c r="F70" s="1081"/>
      <c r="G70" s="1081"/>
      <c r="H70" s="1081"/>
      <c r="I70" s="1081"/>
      <c r="J70" s="1081"/>
      <c r="K70" s="1081"/>
      <c r="L70" s="1081"/>
      <c r="M70" s="1081"/>
      <c r="N70" s="1081"/>
      <c r="O70" s="1081"/>
      <c r="P70" s="1081"/>
      <c r="Q70" s="1081"/>
      <c r="R70" s="1081"/>
      <c r="S70" s="1081"/>
      <c r="T70" s="1081"/>
      <c r="U70" s="1081"/>
      <c r="V70" s="1081"/>
      <c r="W70" s="1081"/>
      <c r="X70" s="1081"/>
      <c r="Y70" s="1081"/>
      <c r="Z70" s="1082"/>
    </row>
    <row r="71" spans="2:26" ht="14.1" customHeight="1">
      <c r="B71" s="1080"/>
      <c r="C71" s="1081"/>
      <c r="D71" s="1081"/>
      <c r="E71" s="1081"/>
      <c r="F71" s="1081"/>
      <c r="G71" s="1081"/>
      <c r="H71" s="1081"/>
      <c r="I71" s="1081"/>
      <c r="J71" s="1081"/>
      <c r="K71" s="1081"/>
      <c r="L71" s="1081"/>
      <c r="M71" s="1081"/>
      <c r="N71" s="1081"/>
      <c r="O71" s="1081"/>
      <c r="P71" s="1081"/>
      <c r="Q71" s="1081"/>
      <c r="R71" s="1081"/>
      <c r="S71" s="1081"/>
      <c r="T71" s="1081"/>
      <c r="U71" s="1081"/>
      <c r="V71" s="1081"/>
      <c r="W71" s="1081"/>
      <c r="X71" s="1081"/>
      <c r="Y71" s="1081"/>
      <c r="Z71" s="1082"/>
    </row>
    <row r="72" spans="2:26" ht="14.1" customHeight="1">
      <c r="B72" s="1080"/>
      <c r="C72" s="1081"/>
      <c r="D72" s="1081"/>
      <c r="E72" s="1081"/>
      <c r="F72" s="1081"/>
      <c r="G72" s="1081"/>
      <c r="H72" s="1081"/>
      <c r="I72" s="1081"/>
      <c r="J72" s="1081"/>
      <c r="K72" s="1081"/>
      <c r="L72" s="1081"/>
      <c r="M72" s="1081"/>
      <c r="N72" s="1081"/>
      <c r="O72" s="1081"/>
      <c r="P72" s="1081"/>
      <c r="Q72" s="1081"/>
      <c r="R72" s="1081"/>
      <c r="S72" s="1081"/>
      <c r="T72" s="1081"/>
      <c r="U72" s="1081"/>
      <c r="V72" s="1081"/>
      <c r="W72" s="1081"/>
      <c r="X72" s="1081"/>
      <c r="Y72" s="1081"/>
      <c r="Z72" s="1082"/>
    </row>
    <row r="73" spans="2:26" ht="14.1" customHeight="1">
      <c r="B73" s="1080"/>
      <c r="C73" s="1081"/>
      <c r="D73" s="1081"/>
      <c r="E73" s="1081"/>
      <c r="F73" s="1081"/>
      <c r="G73" s="1081"/>
      <c r="H73" s="1081"/>
      <c r="I73" s="1081"/>
      <c r="J73" s="1081"/>
      <c r="K73" s="1081"/>
      <c r="L73" s="1081"/>
      <c r="M73" s="1081"/>
      <c r="N73" s="1081"/>
      <c r="O73" s="1081"/>
      <c r="P73" s="1081"/>
      <c r="Q73" s="1081"/>
      <c r="R73" s="1081"/>
      <c r="S73" s="1081"/>
      <c r="T73" s="1081"/>
      <c r="U73" s="1081"/>
      <c r="V73" s="1081"/>
      <c r="W73" s="1081"/>
      <c r="X73" s="1081"/>
      <c r="Y73" s="1081"/>
      <c r="Z73" s="1082"/>
    </row>
    <row r="74" spans="2:26" ht="14.1" customHeight="1">
      <c r="B74" s="1080"/>
      <c r="C74" s="1081"/>
      <c r="D74" s="1081"/>
      <c r="E74" s="1081"/>
      <c r="F74" s="1081"/>
      <c r="G74" s="1081"/>
      <c r="H74" s="1081"/>
      <c r="I74" s="1081"/>
      <c r="J74" s="1081"/>
      <c r="K74" s="1081"/>
      <c r="L74" s="1081"/>
      <c r="M74" s="1081"/>
      <c r="N74" s="1081"/>
      <c r="O74" s="1081"/>
      <c r="P74" s="1081"/>
      <c r="Q74" s="1081"/>
      <c r="R74" s="1081"/>
      <c r="S74" s="1081"/>
      <c r="T74" s="1081"/>
      <c r="U74" s="1081"/>
      <c r="V74" s="1081"/>
      <c r="W74" s="1081"/>
      <c r="X74" s="1081"/>
      <c r="Y74" s="1081"/>
      <c r="Z74" s="1082"/>
    </row>
    <row r="75" spans="2:26" ht="14.1" customHeight="1">
      <c r="B75" s="1080"/>
      <c r="C75" s="1081"/>
      <c r="D75" s="1081"/>
      <c r="E75" s="1081"/>
      <c r="F75" s="1081"/>
      <c r="G75" s="1081"/>
      <c r="H75" s="1081"/>
      <c r="I75" s="1081"/>
      <c r="J75" s="1081"/>
      <c r="K75" s="1081"/>
      <c r="L75" s="1081"/>
      <c r="M75" s="1081"/>
      <c r="N75" s="1081"/>
      <c r="O75" s="1081"/>
      <c r="P75" s="1081"/>
      <c r="Q75" s="1081"/>
      <c r="R75" s="1081"/>
      <c r="S75" s="1081"/>
      <c r="T75" s="1081"/>
      <c r="U75" s="1081"/>
      <c r="V75" s="1081"/>
      <c r="W75" s="1081"/>
      <c r="X75" s="1081"/>
      <c r="Y75" s="1081"/>
      <c r="Z75" s="1082"/>
    </row>
    <row r="76" spans="2:26" ht="14.1" customHeight="1">
      <c r="B76" s="1080"/>
      <c r="C76" s="1081"/>
      <c r="D76" s="1081"/>
      <c r="E76" s="1081"/>
      <c r="F76" s="1081"/>
      <c r="G76" s="1081"/>
      <c r="H76" s="1081"/>
      <c r="I76" s="1081"/>
      <c r="J76" s="1081"/>
      <c r="K76" s="1081"/>
      <c r="L76" s="1081"/>
      <c r="M76" s="1081"/>
      <c r="N76" s="1081"/>
      <c r="O76" s="1081"/>
      <c r="P76" s="1081"/>
      <c r="Q76" s="1081"/>
      <c r="R76" s="1081"/>
      <c r="S76" s="1081"/>
      <c r="T76" s="1081"/>
      <c r="U76" s="1081"/>
      <c r="V76" s="1081"/>
      <c r="W76" s="1081"/>
      <c r="X76" s="1081"/>
      <c r="Y76" s="1081"/>
      <c r="Z76" s="1082"/>
    </row>
    <row r="77" spans="2:26" ht="14.1" customHeight="1">
      <c r="B77" s="1080"/>
      <c r="C77" s="1081"/>
      <c r="D77" s="1081"/>
      <c r="E77" s="1081"/>
      <c r="F77" s="1081"/>
      <c r="G77" s="1081"/>
      <c r="H77" s="1081"/>
      <c r="I77" s="1081"/>
      <c r="J77" s="1081"/>
      <c r="K77" s="1081"/>
      <c r="L77" s="1081"/>
      <c r="M77" s="1081"/>
      <c r="N77" s="1081"/>
      <c r="O77" s="1081"/>
      <c r="P77" s="1081"/>
      <c r="Q77" s="1081"/>
      <c r="R77" s="1081"/>
      <c r="S77" s="1081"/>
      <c r="T77" s="1081"/>
      <c r="U77" s="1081"/>
      <c r="V77" s="1081"/>
      <c r="W77" s="1081"/>
      <c r="X77" s="1081"/>
      <c r="Y77" s="1081"/>
      <c r="Z77" s="1082"/>
    </row>
    <row r="78" spans="2:26" ht="14.1" customHeight="1">
      <c r="B78" s="1080"/>
      <c r="C78" s="1081"/>
      <c r="D78" s="1081"/>
      <c r="E78" s="1081"/>
      <c r="F78" s="1081"/>
      <c r="G78" s="1081"/>
      <c r="H78" s="1081"/>
      <c r="I78" s="1081"/>
      <c r="J78" s="1081"/>
      <c r="K78" s="1081"/>
      <c r="L78" s="1081"/>
      <c r="M78" s="1081"/>
      <c r="N78" s="1081"/>
      <c r="O78" s="1081"/>
      <c r="P78" s="1081"/>
      <c r="Q78" s="1081"/>
      <c r="R78" s="1081"/>
      <c r="S78" s="1081"/>
      <c r="T78" s="1081"/>
      <c r="U78" s="1081"/>
      <c r="V78" s="1081"/>
      <c r="W78" s="1081"/>
      <c r="X78" s="1081"/>
      <c r="Y78" s="1081"/>
      <c r="Z78" s="1082"/>
    </row>
    <row r="79" spans="2:26" ht="14.1" customHeight="1">
      <c r="B79" s="1080"/>
      <c r="C79" s="1081"/>
      <c r="D79" s="1081"/>
      <c r="E79" s="1081"/>
      <c r="F79" s="1081"/>
      <c r="G79" s="1081"/>
      <c r="H79" s="1081"/>
      <c r="I79" s="1081"/>
      <c r="J79" s="1081"/>
      <c r="K79" s="1081"/>
      <c r="L79" s="1081"/>
      <c r="M79" s="1081"/>
      <c r="N79" s="1081"/>
      <c r="O79" s="1081"/>
      <c r="P79" s="1081"/>
      <c r="Q79" s="1081"/>
      <c r="R79" s="1081"/>
      <c r="S79" s="1081"/>
      <c r="T79" s="1081"/>
      <c r="U79" s="1081"/>
      <c r="V79" s="1081"/>
      <c r="W79" s="1081"/>
      <c r="X79" s="1081"/>
      <c r="Y79" s="1081"/>
      <c r="Z79" s="1082"/>
    </row>
    <row r="80" spans="2:26" ht="14.1" customHeight="1">
      <c r="B80" s="1080"/>
      <c r="C80" s="1081"/>
      <c r="D80" s="1081"/>
      <c r="E80" s="1081"/>
      <c r="F80" s="1081"/>
      <c r="G80" s="1081"/>
      <c r="H80" s="1081"/>
      <c r="I80" s="1081"/>
      <c r="J80" s="1081"/>
      <c r="K80" s="1081"/>
      <c r="L80" s="1081"/>
      <c r="M80" s="1081"/>
      <c r="N80" s="1081"/>
      <c r="O80" s="1081"/>
      <c r="P80" s="1081"/>
      <c r="Q80" s="1081"/>
      <c r="R80" s="1081"/>
      <c r="S80" s="1081"/>
      <c r="T80" s="1081"/>
      <c r="U80" s="1081"/>
      <c r="V80" s="1081"/>
      <c r="W80" s="1081"/>
      <c r="X80" s="1081"/>
      <c r="Y80" s="1081"/>
      <c r="Z80" s="1082"/>
    </row>
    <row r="81" spans="1:26" ht="14.1" customHeight="1">
      <c r="B81" s="1080"/>
      <c r="C81" s="1081"/>
      <c r="D81" s="1081"/>
      <c r="E81" s="1081"/>
      <c r="F81" s="1081"/>
      <c r="G81" s="1081"/>
      <c r="H81" s="1081"/>
      <c r="I81" s="1081"/>
      <c r="J81" s="1081"/>
      <c r="K81" s="1081"/>
      <c r="L81" s="1081"/>
      <c r="M81" s="1081"/>
      <c r="N81" s="1081"/>
      <c r="O81" s="1081"/>
      <c r="P81" s="1081"/>
      <c r="Q81" s="1081"/>
      <c r="R81" s="1081"/>
      <c r="S81" s="1081"/>
      <c r="T81" s="1081"/>
      <c r="U81" s="1081"/>
      <c r="V81" s="1081"/>
      <c r="W81" s="1081"/>
      <c r="X81" s="1081"/>
      <c r="Y81" s="1081"/>
      <c r="Z81" s="1082"/>
    </row>
    <row r="82" spans="1:26" ht="14.1" customHeight="1">
      <c r="B82" s="1080"/>
      <c r="C82" s="1081"/>
      <c r="D82" s="1081"/>
      <c r="E82" s="1081"/>
      <c r="F82" s="1081"/>
      <c r="G82" s="1081"/>
      <c r="H82" s="1081"/>
      <c r="I82" s="1081"/>
      <c r="J82" s="1081"/>
      <c r="K82" s="1081"/>
      <c r="L82" s="1081"/>
      <c r="M82" s="1081"/>
      <c r="N82" s="1081"/>
      <c r="O82" s="1081"/>
      <c r="P82" s="1081"/>
      <c r="Q82" s="1081"/>
      <c r="R82" s="1081"/>
      <c r="S82" s="1081"/>
      <c r="T82" s="1081"/>
      <c r="U82" s="1081"/>
      <c r="V82" s="1081"/>
      <c r="W82" s="1081"/>
      <c r="X82" s="1081"/>
      <c r="Y82" s="1081"/>
      <c r="Z82" s="1082"/>
    </row>
    <row r="83" spans="1:26" ht="14.1" customHeight="1">
      <c r="B83" s="1080"/>
      <c r="C83" s="1081"/>
      <c r="D83" s="1081"/>
      <c r="E83" s="1081"/>
      <c r="F83" s="1081"/>
      <c r="G83" s="1081"/>
      <c r="H83" s="1081"/>
      <c r="I83" s="1081"/>
      <c r="J83" s="1081"/>
      <c r="K83" s="1081"/>
      <c r="L83" s="1081"/>
      <c r="M83" s="1081"/>
      <c r="N83" s="1081"/>
      <c r="O83" s="1081"/>
      <c r="P83" s="1081"/>
      <c r="Q83" s="1081"/>
      <c r="R83" s="1081"/>
      <c r="S83" s="1081"/>
      <c r="T83" s="1081"/>
      <c r="U83" s="1081"/>
      <c r="V83" s="1081"/>
      <c r="W83" s="1081"/>
      <c r="X83" s="1081"/>
      <c r="Y83" s="1081"/>
      <c r="Z83" s="1082"/>
    </row>
    <row r="84" spans="1:26" ht="14.1" customHeight="1">
      <c r="B84" s="1080"/>
      <c r="C84" s="1081"/>
      <c r="D84" s="1081"/>
      <c r="E84" s="1081"/>
      <c r="F84" s="1081"/>
      <c r="G84" s="1081"/>
      <c r="H84" s="1081"/>
      <c r="I84" s="1081"/>
      <c r="J84" s="1081"/>
      <c r="K84" s="1081"/>
      <c r="L84" s="1081"/>
      <c r="M84" s="1081"/>
      <c r="N84" s="1081"/>
      <c r="O84" s="1081"/>
      <c r="P84" s="1081"/>
      <c r="Q84" s="1081"/>
      <c r="R84" s="1081"/>
      <c r="S84" s="1081"/>
      <c r="T84" s="1081"/>
      <c r="U84" s="1081"/>
      <c r="V84" s="1081"/>
      <c r="W84" s="1081"/>
      <c r="X84" s="1081"/>
      <c r="Y84" s="1081"/>
      <c r="Z84" s="1082"/>
    </row>
    <row r="85" spans="1:26" ht="14.1" customHeight="1">
      <c r="B85" s="1083"/>
      <c r="C85" s="1084"/>
      <c r="D85" s="1084"/>
      <c r="E85" s="1084"/>
      <c r="F85" s="1084"/>
      <c r="G85" s="1084"/>
      <c r="H85" s="1084"/>
      <c r="I85" s="1084"/>
      <c r="J85" s="1084"/>
      <c r="K85" s="1084"/>
      <c r="L85" s="1084"/>
      <c r="M85" s="1084"/>
      <c r="N85" s="1084"/>
      <c r="O85" s="1084"/>
      <c r="P85" s="1084"/>
      <c r="Q85" s="1084"/>
      <c r="R85" s="1084"/>
      <c r="S85" s="1084"/>
      <c r="T85" s="1084"/>
      <c r="U85" s="1084"/>
      <c r="V85" s="1084"/>
      <c r="W85" s="1084"/>
      <c r="X85" s="1084"/>
      <c r="Y85" s="1084"/>
      <c r="Z85" s="1085"/>
    </row>
    <row r="86" spans="1:26" ht="14.1" customHeight="1">
      <c r="C86" s="333"/>
      <c r="D86" s="333"/>
      <c r="E86" s="333"/>
      <c r="F86" s="333"/>
      <c r="G86" s="333"/>
      <c r="H86" s="333"/>
      <c r="I86" s="333"/>
      <c r="J86" s="333"/>
      <c r="K86" s="333"/>
      <c r="L86" s="333"/>
      <c r="M86" s="333"/>
    </row>
    <row r="88" spans="1:26" ht="14.1" customHeight="1">
      <c r="A88" s="354" t="s">
        <v>278</v>
      </c>
    </row>
    <row r="89" spans="1:26" ht="9.9499999999999993" customHeight="1"/>
    <row r="90" spans="1:26" ht="14.25" customHeight="1">
      <c r="B90" s="1069" t="s">
        <v>633</v>
      </c>
      <c r="C90" s="1078"/>
      <c r="D90" s="1078"/>
      <c r="E90" s="1078"/>
      <c r="F90" s="1078"/>
      <c r="G90" s="1078"/>
      <c r="H90" s="1078"/>
      <c r="I90" s="1078"/>
      <c r="J90" s="1078"/>
      <c r="K90" s="1078"/>
      <c r="L90" s="1078"/>
      <c r="M90" s="1078"/>
      <c r="N90" s="1078"/>
      <c r="O90" s="1078"/>
      <c r="P90" s="1078"/>
      <c r="Q90" s="1078"/>
      <c r="R90" s="1078"/>
      <c r="S90" s="1078"/>
      <c r="T90" s="1078"/>
      <c r="U90" s="1078"/>
      <c r="V90" s="1078"/>
      <c r="W90" s="1078"/>
      <c r="X90" s="1078"/>
      <c r="Y90" s="1078"/>
      <c r="Z90" s="1079"/>
    </row>
    <row r="91" spans="1:26" ht="14.1" customHeight="1">
      <c r="B91" s="1080"/>
      <c r="C91" s="1081"/>
      <c r="D91" s="1081"/>
      <c r="E91" s="1081"/>
      <c r="F91" s="1081"/>
      <c r="G91" s="1081"/>
      <c r="H91" s="1081"/>
      <c r="I91" s="1081"/>
      <c r="J91" s="1081"/>
      <c r="K91" s="1081"/>
      <c r="L91" s="1081"/>
      <c r="M91" s="1081"/>
      <c r="N91" s="1081"/>
      <c r="O91" s="1081"/>
      <c r="P91" s="1081"/>
      <c r="Q91" s="1081"/>
      <c r="R91" s="1081"/>
      <c r="S91" s="1081"/>
      <c r="T91" s="1081"/>
      <c r="U91" s="1081"/>
      <c r="V91" s="1081"/>
      <c r="W91" s="1081"/>
      <c r="X91" s="1081"/>
      <c r="Y91" s="1081"/>
      <c r="Z91" s="1082"/>
    </row>
    <row r="92" spans="1:26" ht="14.1" customHeight="1">
      <c r="B92" s="1080"/>
      <c r="C92" s="1081"/>
      <c r="D92" s="1081"/>
      <c r="E92" s="1081"/>
      <c r="F92" s="1081"/>
      <c r="G92" s="1081"/>
      <c r="H92" s="1081"/>
      <c r="I92" s="1081"/>
      <c r="J92" s="1081"/>
      <c r="K92" s="1081"/>
      <c r="L92" s="1081"/>
      <c r="M92" s="1081"/>
      <c r="N92" s="1081"/>
      <c r="O92" s="1081"/>
      <c r="P92" s="1081"/>
      <c r="Q92" s="1081"/>
      <c r="R92" s="1081"/>
      <c r="S92" s="1081"/>
      <c r="T92" s="1081"/>
      <c r="U92" s="1081"/>
      <c r="V92" s="1081"/>
      <c r="W92" s="1081"/>
      <c r="X92" s="1081"/>
      <c r="Y92" s="1081"/>
      <c r="Z92" s="1082"/>
    </row>
    <row r="93" spans="1:26" ht="14.1" customHeight="1">
      <c r="B93" s="1080"/>
      <c r="C93" s="1081"/>
      <c r="D93" s="1081"/>
      <c r="E93" s="1081"/>
      <c r="F93" s="1081"/>
      <c r="G93" s="1081"/>
      <c r="H93" s="1081"/>
      <c r="I93" s="1081"/>
      <c r="J93" s="1081"/>
      <c r="K93" s="1081"/>
      <c r="L93" s="1081"/>
      <c r="M93" s="1081"/>
      <c r="N93" s="1081"/>
      <c r="O93" s="1081"/>
      <c r="P93" s="1081"/>
      <c r="Q93" s="1081"/>
      <c r="R93" s="1081"/>
      <c r="S93" s="1081"/>
      <c r="T93" s="1081"/>
      <c r="U93" s="1081"/>
      <c r="V93" s="1081"/>
      <c r="W93" s="1081"/>
      <c r="X93" s="1081"/>
      <c r="Y93" s="1081"/>
      <c r="Z93" s="1082"/>
    </row>
    <row r="94" spans="1:26" ht="14.1" customHeight="1">
      <c r="B94" s="1080"/>
      <c r="C94" s="1081"/>
      <c r="D94" s="1081"/>
      <c r="E94" s="1081"/>
      <c r="F94" s="1081"/>
      <c r="G94" s="1081"/>
      <c r="H94" s="1081"/>
      <c r="I94" s="1081"/>
      <c r="J94" s="1081"/>
      <c r="K94" s="1081"/>
      <c r="L94" s="1081"/>
      <c r="M94" s="1081"/>
      <c r="N94" s="1081"/>
      <c r="O94" s="1081"/>
      <c r="P94" s="1081"/>
      <c r="Q94" s="1081"/>
      <c r="R94" s="1081"/>
      <c r="S94" s="1081"/>
      <c r="T94" s="1081"/>
      <c r="U94" s="1081"/>
      <c r="V94" s="1081"/>
      <c r="W94" s="1081"/>
      <c r="X94" s="1081"/>
      <c r="Y94" s="1081"/>
      <c r="Z94" s="1082"/>
    </row>
    <row r="95" spans="1:26" ht="14.1" customHeight="1">
      <c r="B95" s="1080"/>
      <c r="C95" s="1081"/>
      <c r="D95" s="1081"/>
      <c r="E95" s="1081"/>
      <c r="F95" s="1081"/>
      <c r="G95" s="1081"/>
      <c r="H95" s="1081"/>
      <c r="I95" s="1081"/>
      <c r="J95" s="1081"/>
      <c r="K95" s="1081"/>
      <c r="L95" s="1081"/>
      <c r="M95" s="1081"/>
      <c r="N95" s="1081"/>
      <c r="O95" s="1081"/>
      <c r="P95" s="1081"/>
      <c r="Q95" s="1081"/>
      <c r="R95" s="1081"/>
      <c r="S95" s="1081"/>
      <c r="T95" s="1081"/>
      <c r="U95" s="1081"/>
      <c r="V95" s="1081"/>
      <c r="W95" s="1081"/>
      <c r="X95" s="1081"/>
      <c r="Y95" s="1081"/>
      <c r="Z95" s="1082"/>
    </row>
    <row r="96" spans="1:26" ht="14.1" customHeight="1">
      <c r="B96" s="1080"/>
      <c r="C96" s="1081"/>
      <c r="D96" s="1081"/>
      <c r="E96" s="1081"/>
      <c r="F96" s="1081"/>
      <c r="G96" s="1081"/>
      <c r="H96" s="1081"/>
      <c r="I96" s="1081"/>
      <c r="J96" s="1081"/>
      <c r="K96" s="1081"/>
      <c r="L96" s="1081"/>
      <c r="M96" s="1081"/>
      <c r="N96" s="1081"/>
      <c r="O96" s="1081"/>
      <c r="P96" s="1081"/>
      <c r="Q96" s="1081"/>
      <c r="R96" s="1081"/>
      <c r="S96" s="1081"/>
      <c r="T96" s="1081"/>
      <c r="U96" s="1081"/>
      <c r="V96" s="1081"/>
      <c r="W96" s="1081"/>
      <c r="X96" s="1081"/>
      <c r="Y96" s="1081"/>
      <c r="Z96" s="1082"/>
    </row>
    <row r="97" spans="1:26" ht="14.1" customHeight="1">
      <c r="B97" s="1080"/>
      <c r="C97" s="1081"/>
      <c r="D97" s="1081"/>
      <c r="E97" s="1081"/>
      <c r="F97" s="1081"/>
      <c r="G97" s="1081"/>
      <c r="H97" s="1081"/>
      <c r="I97" s="1081"/>
      <c r="J97" s="1081"/>
      <c r="K97" s="1081"/>
      <c r="L97" s="1081"/>
      <c r="M97" s="1081"/>
      <c r="N97" s="1081"/>
      <c r="O97" s="1081"/>
      <c r="P97" s="1081"/>
      <c r="Q97" s="1081"/>
      <c r="R97" s="1081"/>
      <c r="S97" s="1081"/>
      <c r="T97" s="1081"/>
      <c r="U97" s="1081"/>
      <c r="V97" s="1081"/>
      <c r="W97" s="1081"/>
      <c r="X97" s="1081"/>
      <c r="Y97" s="1081"/>
      <c r="Z97" s="1082"/>
    </row>
    <row r="98" spans="1:26" ht="14.1" customHeight="1">
      <c r="B98" s="1083"/>
      <c r="C98" s="1084"/>
      <c r="D98" s="1084"/>
      <c r="E98" s="1084"/>
      <c r="F98" s="1084"/>
      <c r="G98" s="1084"/>
      <c r="H98" s="1084"/>
      <c r="I98" s="1084"/>
      <c r="J98" s="1084"/>
      <c r="K98" s="1084"/>
      <c r="L98" s="1084"/>
      <c r="M98" s="1084"/>
      <c r="N98" s="1084"/>
      <c r="O98" s="1084"/>
      <c r="P98" s="1084"/>
      <c r="Q98" s="1084"/>
      <c r="R98" s="1084"/>
      <c r="S98" s="1084"/>
      <c r="T98" s="1084"/>
      <c r="U98" s="1084"/>
      <c r="V98" s="1084"/>
      <c r="W98" s="1084"/>
      <c r="X98" s="1084"/>
      <c r="Y98" s="1084"/>
      <c r="Z98" s="1085"/>
    </row>
    <row r="101" spans="1:26" ht="14.1" customHeight="1">
      <c r="A101" s="334"/>
      <c r="B101" s="334"/>
      <c r="C101" s="334"/>
      <c r="D101" s="334"/>
      <c r="E101" s="334"/>
      <c r="F101" s="334"/>
      <c r="G101" s="334"/>
      <c r="H101" s="334"/>
      <c r="I101" s="334"/>
      <c r="J101" s="334"/>
      <c r="K101" s="334"/>
      <c r="L101" s="334"/>
      <c r="M101" s="1069" t="s">
        <v>288</v>
      </c>
      <c r="N101" s="1078"/>
      <c r="O101" s="1078"/>
      <c r="P101" s="1078"/>
      <c r="Q101" s="1078"/>
      <c r="R101" s="1078"/>
      <c r="S101" s="1078"/>
      <c r="T101" s="1078"/>
      <c r="U101" s="1078"/>
      <c r="V101" s="1078"/>
      <c r="W101" s="1078"/>
      <c r="X101" s="1078"/>
      <c r="Y101" s="1079"/>
    </row>
    <row r="102" spans="1:26" ht="14.1" customHeight="1">
      <c r="A102" s="334"/>
      <c r="B102" s="334"/>
      <c r="C102" s="334"/>
      <c r="D102" s="334"/>
      <c r="E102" s="334"/>
      <c r="F102" s="334"/>
      <c r="G102" s="334"/>
      <c r="H102" s="334"/>
      <c r="I102" s="334"/>
      <c r="J102" s="334"/>
      <c r="K102" s="334"/>
      <c r="L102" s="334"/>
      <c r="M102" s="1080"/>
      <c r="N102" s="1081"/>
      <c r="O102" s="1081"/>
      <c r="P102" s="1081"/>
      <c r="Q102" s="1081"/>
      <c r="R102" s="1081"/>
      <c r="S102" s="1081"/>
      <c r="T102" s="1081"/>
      <c r="U102" s="1081"/>
      <c r="V102" s="1081"/>
      <c r="W102" s="1081"/>
      <c r="X102" s="1081"/>
      <c r="Y102" s="1082"/>
    </row>
    <row r="103" spans="1:26" ht="14.1" customHeight="1">
      <c r="A103" s="334"/>
      <c r="B103" s="334"/>
      <c r="C103" s="334"/>
      <c r="D103" s="334"/>
      <c r="E103" s="334"/>
      <c r="F103" s="334"/>
      <c r="G103" s="334"/>
      <c r="H103" s="334"/>
      <c r="I103" s="334"/>
      <c r="J103" s="334"/>
      <c r="K103" s="334"/>
      <c r="L103" s="334"/>
      <c r="M103" s="1080"/>
      <c r="N103" s="1081"/>
      <c r="O103" s="1081"/>
      <c r="P103" s="1081"/>
      <c r="Q103" s="1081"/>
      <c r="R103" s="1081"/>
      <c r="S103" s="1081"/>
      <c r="T103" s="1081"/>
      <c r="U103" s="1081"/>
      <c r="V103" s="1081"/>
      <c r="W103" s="1081"/>
      <c r="X103" s="1081"/>
      <c r="Y103" s="1082"/>
    </row>
    <row r="104" spans="1:26" ht="14.1" customHeight="1">
      <c r="A104" s="334"/>
      <c r="B104" s="334"/>
      <c r="C104" s="334"/>
      <c r="D104" s="334"/>
      <c r="E104" s="334"/>
      <c r="F104" s="334"/>
      <c r="G104" s="334"/>
      <c r="H104" s="334"/>
      <c r="I104" s="334"/>
      <c r="J104" s="334"/>
      <c r="K104" s="334"/>
      <c r="L104" s="334"/>
      <c r="M104" s="1080"/>
      <c r="N104" s="1081"/>
      <c r="O104" s="1081"/>
      <c r="P104" s="1081"/>
      <c r="Q104" s="1081"/>
      <c r="R104" s="1081"/>
      <c r="S104" s="1081"/>
      <c r="T104" s="1081"/>
      <c r="U104" s="1081"/>
      <c r="V104" s="1081"/>
      <c r="W104" s="1081"/>
      <c r="X104" s="1081"/>
      <c r="Y104" s="1082"/>
    </row>
    <row r="105" spans="1:26" ht="14.1" customHeight="1">
      <c r="A105" s="334"/>
      <c r="B105" s="334"/>
      <c r="C105" s="334"/>
      <c r="D105" s="334"/>
      <c r="E105" s="334"/>
      <c r="F105" s="334"/>
      <c r="G105" s="334"/>
      <c r="H105" s="334"/>
      <c r="I105" s="334"/>
      <c r="J105" s="334"/>
      <c r="K105" s="334"/>
      <c r="L105" s="334"/>
      <c r="M105" s="1083"/>
      <c r="N105" s="1084"/>
      <c r="O105" s="1084"/>
      <c r="P105" s="1084"/>
      <c r="Q105" s="1084"/>
      <c r="R105" s="1084"/>
      <c r="S105" s="1084"/>
      <c r="T105" s="1084"/>
      <c r="U105" s="1084"/>
      <c r="V105" s="1084"/>
      <c r="W105" s="1084"/>
      <c r="X105" s="1084"/>
      <c r="Y105" s="1085"/>
    </row>
    <row r="106" spans="1:26" ht="14.1" customHeight="1">
      <c r="A106" s="334"/>
      <c r="B106" s="334"/>
      <c r="C106" s="334"/>
      <c r="D106" s="334"/>
      <c r="E106" s="334"/>
      <c r="F106" s="334"/>
      <c r="G106" s="334"/>
      <c r="H106" s="334"/>
      <c r="I106" s="334"/>
      <c r="J106" s="334"/>
      <c r="K106" s="334"/>
      <c r="L106" s="334"/>
      <c r="M106" s="334"/>
      <c r="N106" s="334"/>
      <c r="O106" s="334"/>
      <c r="P106" s="334"/>
      <c r="Q106" s="334"/>
      <c r="R106" s="334"/>
      <c r="S106" s="334"/>
    </row>
  </sheetData>
  <sheetProtection sheet="1" objects="1" scenarios="1"/>
  <mergeCells count="7">
    <mergeCell ref="B90:Z98"/>
    <mergeCell ref="M101:Y105"/>
    <mergeCell ref="A1:Z1"/>
    <mergeCell ref="A3:Z3"/>
    <mergeCell ref="B7:Z14"/>
    <mergeCell ref="B18:Z51"/>
    <mergeCell ref="B56:Z85"/>
  </mergeCells>
  <phoneticPr fontId="4"/>
  <pageMargins left="0.70866141732283472" right="0.39370078740157483" top="0.59055118110236227" bottom="0.59055118110236227" header="0.31496062992125984" footer="0.31496062992125984"/>
  <pageSetup paperSize="9" scale="99" orientation="portrait" r:id="rId1"/>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pageSetUpPr fitToPage="1"/>
  </sheetPr>
  <dimension ref="A1:Q74"/>
  <sheetViews>
    <sheetView zoomScaleNormal="100" zoomScaleSheetLayoutView="100" workbookViewId="0">
      <selection activeCell="D53" sqref="D53"/>
    </sheetView>
  </sheetViews>
  <sheetFormatPr defaultRowHeight="15" customHeight="1"/>
  <cols>
    <col min="1" max="1" width="3.42578125" style="265" customWidth="1"/>
    <col min="2" max="2" width="4.7109375" style="265" customWidth="1"/>
    <col min="3" max="3" width="15.7109375" style="265" customWidth="1"/>
    <col min="4" max="4" width="11.7109375" style="265" customWidth="1"/>
    <col min="5" max="9" width="10.7109375" style="265" customWidth="1"/>
    <col min="10" max="16384" width="9.140625" style="265"/>
  </cols>
  <sheetData>
    <row r="1" spans="1:17" ht="15" customHeight="1">
      <c r="A1" s="265" t="s">
        <v>690</v>
      </c>
    </row>
    <row r="3" spans="1:17" ht="15" customHeight="1">
      <c r="B3" s="265" t="s">
        <v>266</v>
      </c>
      <c r="D3" s="1086" t="s">
        <v>688</v>
      </c>
      <c r="E3" s="1087"/>
      <c r="F3" s="1087"/>
      <c r="G3" s="1087"/>
      <c r="H3" s="1087"/>
      <c r="I3" s="1088"/>
      <c r="J3" s="300"/>
      <c r="K3" s="300"/>
    </row>
    <row r="6" spans="1:17" ht="15" customHeight="1">
      <c r="B6" s="266" t="s">
        <v>267</v>
      </c>
      <c r="C6" s="265" t="s">
        <v>268</v>
      </c>
      <c r="D6" s="267" t="s">
        <v>269</v>
      </c>
      <c r="E6" s="1014" t="s">
        <v>600</v>
      </c>
      <c r="F6" s="265" t="s">
        <v>270</v>
      </c>
    </row>
    <row r="8" spans="1:17" ht="24.95" customHeight="1">
      <c r="B8" s="1089" t="s">
        <v>265</v>
      </c>
      <c r="C8" s="1090"/>
      <c r="D8" s="1091"/>
      <c r="E8" s="1095" t="s">
        <v>532</v>
      </c>
      <c r="F8" s="1097" t="s">
        <v>534</v>
      </c>
      <c r="G8" s="1098" t="s">
        <v>533</v>
      </c>
      <c r="H8" s="321"/>
      <c r="I8" s="321"/>
      <c r="J8" s="321"/>
      <c r="K8" s="321"/>
      <c r="L8" s="321"/>
      <c r="M8" s="321"/>
      <c r="N8" s="321"/>
      <c r="O8" s="321"/>
      <c r="P8" s="321"/>
      <c r="Q8" s="321"/>
    </row>
    <row r="9" spans="1:17" ht="24.95" customHeight="1">
      <c r="B9" s="1092"/>
      <c r="C9" s="1093"/>
      <c r="D9" s="1094"/>
      <c r="E9" s="1096"/>
      <c r="F9" s="1097"/>
      <c r="G9" s="1098"/>
      <c r="H9" s="1099" t="s">
        <v>632</v>
      </c>
      <c r="I9" s="1100"/>
      <c r="J9" s="1100"/>
      <c r="K9" s="321"/>
      <c r="L9" s="321"/>
      <c r="M9" s="321"/>
      <c r="N9" s="321"/>
      <c r="O9" s="321"/>
      <c r="P9" s="321"/>
      <c r="Q9" s="321"/>
    </row>
    <row r="10" spans="1:17" ht="15" customHeight="1">
      <c r="B10" s="270">
        <v>1</v>
      </c>
      <c r="C10" s="271" t="s">
        <v>166</v>
      </c>
      <c r="D10" s="272"/>
      <c r="E10" s="840">
        <f>SUM(F10:G10)</f>
        <v>0</v>
      </c>
      <c r="F10" s="1015"/>
      <c r="G10" s="844">
        <f>ROUND(部門別消費額!AI5/VLOOKUP($E$6,$C$70:$D$74,2,FALSE),0)</f>
        <v>0</v>
      </c>
      <c r="H10" s="321"/>
      <c r="I10" s="321"/>
      <c r="J10" s="321"/>
      <c r="K10" s="321"/>
      <c r="L10" s="321"/>
      <c r="M10" s="321"/>
      <c r="N10" s="321"/>
      <c r="O10" s="321"/>
      <c r="P10" s="321"/>
      <c r="Q10" s="321"/>
    </row>
    <row r="11" spans="1:17" ht="15" customHeight="1">
      <c r="B11" s="270">
        <v>2</v>
      </c>
      <c r="C11" s="271" t="s">
        <v>2</v>
      </c>
      <c r="D11" s="272"/>
      <c r="E11" s="840">
        <f t="shared" ref="E11:E50" si="0">SUM(F11:G11)</f>
        <v>0</v>
      </c>
      <c r="F11" s="1016"/>
      <c r="G11" s="845">
        <f>ROUND(部門別消費額!AI6/VLOOKUP($E$6,$C$70:$D$74,2,FALSE),0)</f>
        <v>0</v>
      </c>
      <c r="H11" s="321"/>
      <c r="I11" s="321"/>
      <c r="J11" s="321"/>
      <c r="K11" s="321"/>
      <c r="L11" s="321"/>
      <c r="M11" s="321"/>
      <c r="N11" s="321"/>
      <c r="O11" s="321"/>
      <c r="P11" s="321"/>
      <c r="Q11" s="321"/>
    </row>
    <row r="12" spans="1:17" ht="15" customHeight="1">
      <c r="B12" s="270">
        <v>3</v>
      </c>
      <c r="C12" s="271" t="s">
        <v>3</v>
      </c>
      <c r="D12" s="272"/>
      <c r="E12" s="840">
        <f t="shared" si="0"/>
        <v>0</v>
      </c>
      <c r="F12" s="1016"/>
      <c r="G12" s="845">
        <f>ROUND(部門別消費額!AI7/VLOOKUP($E$6,$C$70:$D$74,2,FALSE),0)</f>
        <v>0</v>
      </c>
      <c r="H12" s="321"/>
      <c r="I12" s="321"/>
      <c r="J12" s="321"/>
      <c r="K12" s="321"/>
      <c r="L12" s="321"/>
      <c r="M12" s="321"/>
      <c r="N12" s="321"/>
      <c r="O12" s="321"/>
      <c r="P12" s="321"/>
      <c r="Q12" s="321"/>
    </row>
    <row r="13" spans="1:17" ht="15" customHeight="1">
      <c r="B13" s="270">
        <v>4</v>
      </c>
      <c r="C13" s="271" t="s">
        <v>167</v>
      </c>
      <c r="D13" s="272"/>
      <c r="E13" s="840">
        <f t="shared" si="0"/>
        <v>0</v>
      </c>
      <c r="F13" s="1016"/>
      <c r="G13" s="845">
        <f>ROUND(部門別消費額!AI8/VLOOKUP($E$6,$C$70:$D$74,2,FALSE),0)</f>
        <v>0</v>
      </c>
      <c r="H13" s="321"/>
      <c r="I13" s="321"/>
      <c r="J13" s="321"/>
      <c r="K13" s="321"/>
      <c r="L13" s="321"/>
      <c r="M13" s="321"/>
      <c r="N13" s="321"/>
      <c r="O13" s="321"/>
      <c r="P13" s="321"/>
      <c r="Q13" s="321"/>
    </row>
    <row r="14" spans="1:17" ht="15" customHeight="1">
      <c r="B14" s="273">
        <v>5</v>
      </c>
      <c r="C14" s="274" t="s">
        <v>168</v>
      </c>
      <c r="D14" s="275"/>
      <c r="E14" s="841">
        <f t="shared" si="0"/>
        <v>0</v>
      </c>
      <c r="F14" s="1017"/>
      <c r="G14" s="845">
        <f>ROUND(部門別消費額!AI9/VLOOKUP($E$6,$C$70:$D$74,2,FALSE),0)</f>
        <v>0</v>
      </c>
      <c r="H14" s="321"/>
      <c r="I14" s="321"/>
      <c r="J14" s="321"/>
      <c r="K14" s="321"/>
      <c r="L14" s="321"/>
      <c r="M14" s="321"/>
      <c r="N14" s="321"/>
      <c r="O14" s="321"/>
      <c r="P14" s="321"/>
      <c r="Q14" s="321"/>
    </row>
    <row r="15" spans="1:17" ht="15" customHeight="1">
      <c r="B15" s="270">
        <v>6</v>
      </c>
      <c r="C15" s="271" t="s">
        <v>169</v>
      </c>
      <c r="D15" s="272"/>
      <c r="E15" s="840">
        <f t="shared" si="0"/>
        <v>0</v>
      </c>
      <c r="F15" s="1016"/>
      <c r="G15" s="846">
        <f>ROUND(部門別消費額!AI10/VLOOKUP($E$6,$C$70:$D$74,2,FALSE),0)</f>
        <v>0</v>
      </c>
      <c r="H15" s="321"/>
      <c r="I15" s="321"/>
      <c r="J15" s="321"/>
      <c r="K15" s="321"/>
      <c r="L15" s="321"/>
      <c r="M15" s="321"/>
      <c r="N15" s="321"/>
      <c r="O15" s="321"/>
      <c r="P15" s="321"/>
      <c r="Q15" s="321"/>
    </row>
    <row r="16" spans="1:17" ht="15" customHeight="1">
      <c r="B16" s="270">
        <v>7</v>
      </c>
      <c r="C16" s="271" t="s">
        <v>7</v>
      </c>
      <c r="D16" s="272"/>
      <c r="E16" s="840">
        <f t="shared" si="0"/>
        <v>0</v>
      </c>
      <c r="F16" s="1016"/>
      <c r="G16" s="845">
        <f>ROUND(部門別消費額!AI11/VLOOKUP($E$6,$C$70:$D$74,2,FALSE),0)</f>
        <v>0</v>
      </c>
      <c r="H16" s="321"/>
      <c r="I16" s="321"/>
      <c r="J16" s="321"/>
      <c r="K16" s="321"/>
      <c r="L16" s="321"/>
      <c r="M16" s="321"/>
      <c r="N16" s="321"/>
      <c r="O16" s="321"/>
      <c r="P16" s="321"/>
      <c r="Q16" s="321"/>
    </row>
    <row r="17" spans="2:17" ht="15" customHeight="1">
      <c r="B17" s="270">
        <v>8</v>
      </c>
      <c r="C17" s="271" t="s">
        <v>291</v>
      </c>
      <c r="D17" s="272"/>
      <c r="E17" s="840">
        <f t="shared" si="0"/>
        <v>0</v>
      </c>
      <c r="F17" s="1016"/>
      <c r="G17" s="845">
        <f>ROUND(部門別消費額!AI12/VLOOKUP($E$6,$C$70:$D$74,2,FALSE),0)</f>
        <v>0</v>
      </c>
      <c r="H17" s="321"/>
      <c r="I17" s="321"/>
      <c r="J17" s="321"/>
      <c r="K17" s="321"/>
      <c r="L17" s="321"/>
      <c r="M17" s="321"/>
      <c r="N17" s="321"/>
      <c r="O17" s="321"/>
      <c r="P17" s="321"/>
      <c r="Q17" s="321"/>
    </row>
    <row r="18" spans="2:17" ht="15" customHeight="1">
      <c r="B18" s="270">
        <v>9</v>
      </c>
      <c r="C18" s="271" t="s">
        <v>170</v>
      </c>
      <c r="D18" s="272"/>
      <c r="E18" s="840">
        <f t="shared" si="0"/>
        <v>0</v>
      </c>
      <c r="F18" s="1016"/>
      <c r="G18" s="845">
        <f>ROUND(部門別消費額!AI13/VLOOKUP($E$6,$C$70:$D$74,2,FALSE),0)</f>
        <v>0</v>
      </c>
      <c r="H18" s="321"/>
      <c r="I18" s="321"/>
      <c r="J18" s="321"/>
      <c r="K18" s="321"/>
      <c r="L18" s="321"/>
      <c r="M18" s="321"/>
      <c r="N18" s="321"/>
      <c r="O18" s="321"/>
      <c r="P18" s="321"/>
      <c r="Q18" s="321"/>
    </row>
    <row r="19" spans="2:17" ht="15" customHeight="1">
      <c r="B19" s="273">
        <v>10</v>
      </c>
      <c r="C19" s="274" t="s">
        <v>171</v>
      </c>
      <c r="D19" s="275"/>
      <c r="E19" s="841">
        <f t="shared" si="0"/>
        <v>0</v>
      </c>
      <c r="F19" s="1016"/>
      <c r="G19" s="845">
        <f>ROUND(部門別消費額!AI14/VLOOKUP($E$6,$C$70:$D$74,2,FALSE),0)</f>
        <v>0</v>
      </c>
      <c r="H19" s="321"/>
      <c r="I19" s="321"/>
      <c r="J19" s="321"/>
      <c r="K19" s="321"/>
      <c r="L19" s="321"/>
      <c r="M19" s="321"/>
      <c r="N19" s="321"/>
      <c r="O19" s="321"/>
      <c r="P19" s="321"/>
      <c r="Q19" s="321"/>
    </row>
    <row r="20" spans="2:17" ht="15" customHeight="1">
      <c r="B20" s="270">
        <v>11</v>
      </c>
      <c r="C20" s="271" t="s">
        <v>172</v>
      </c>
      <c r="D20" s="272"/>
      <c r="E20" s="840">
        <f t="shared" si="0"/>
        <v>0</v>
      </c>
      <c r="F20" s="1018"/>
      <c r="G20" s="846">
        <f>ROUND(部門別消費額!AI15/VLOOKUP($E$6,$C$70:$D$74,2,FALSE),0)</f>
        <v>0</v>
      </c>
      <c r="H20" s="321"/>
      <c r="I20" s="321"/>
      <c r="J20" s="321"/>
      <c r="K20" s="321"/>
      <c r="L20" s="321"/>
      <c r="M20" s="321"/>
      <c r="N20" s="321"/>
      <c r="O20" s="321"/>
      <c r="P20" s="321"/>
      <c r="Q20" s="321"/>
    </row>
    <row r="21" spans="2:17" ht="15" customHeight="1">
      <c r="B21" s="270">
        <v>12</v>
      </c>
      <c r="C21" s="271" t="s">
        <v>173</v>
      </c>
      <c r="D21" s="272"/>
      <c r="E21" s="840">
        <f t="shared" si="0"/>
        <v>0</v>
      </c>
      <c r="F21" s="1016"/>
      <c r="G21" s="845">
        <f>ROUND(部門別消費額!AI16/VLOOKUP($E$6,$C$70:$D$74,2,FALSE),0)</f>
        <v>0</v>
      </c>
      <c r="H21" s="321"/>
      <c r="I21" s="321"/>
      <c r="J21" s="321"/>
      <c r="K21" s="321"/>
      <c r="L21" s="321"/>
      <c r="M21" s="321"/>
      <c r="N21" s="321"/>
      <c r="O21" s="321"/>
      <c r="P21" s="321"/>
      <c r="Q21" s="321"/>
    </row>
    <row r="22" spans="2:17" ht="15" customHeight="1">
      <c r="B22" s="270">
        <v>13</v>
      </c>
      <c r="C22" s="271" t="s">
        <v>174</v>
      </c>
      <c r="D22" s="272"/>
      <c r="E22" s="840">
        <f t="shared" si="0"/>
        <v>0</v>
      </c>
      <c r="F22" s="1016"/>
      <c r="G22" s="845">
        <f>ROUND(部門別消費額!AI17/VLOOKUP($E$6,$C$70:$D$74,2,FALSE),0)</f>
        <v>0</v>
      </c>
      <c r="H22" s="321"/>
      <c r="I22" s="321"/>
      <c r="J22" s="321"/>
      <c r="K22" s="321"/>
      <c r="L22" s="321"/>
      <c r="M22" s="321"/>
      <c r="N22" s="321"/>
      <c r="O22" s="321"/>
      <c r="P22" s="321"/>
      <c r="Q22" s="321"/>
    </row>
    <row r="23" spans="2:17" ht="15" customHeight="1">
      <c r="B23" s="270">
        <v>14</v>
      </c>
      <c r="C23" s="271" t="s">
        <v>175</v>
      </c>
      <c r="D23" s="272"/>
      <c r="E23" s="840">
        <f t="shared" si="0"/>
        <v>0</v>
      </c>
      <c r="F23" s="1016"/>
      <c r="G23" s="845">
        <f>ROUND(部門別消費額!AI18/VLOOKUP($E$6,$C$70:$D$74,2,FALSE),0)</f>
        <v>0</v>
      </c>
      <c r="H23" s="321"/>
      <c r="I23" s="321"/>
      <c r="J23" s="321"/>
      <c r="K23" s="321"/>
      <c r="L23" s="321"/>
      <c r="M23" s="321"/>
      <c r="N23" s="321"/>
      <c r="O23" s="321"/>
      <c r="P23" s="321"/>
      <c r="Q23" s="321"/>
    </row>
    <row r="24" spans="2:17" ht="15" customHeight="1">
      <c r="B24" s="273">
        <v>15</v>
      </c>
      <c r="C24" s="274" t="s">
        <v>176</v>
      </c>
      <c r="D24" s="275"/>
      <c r="E24" s="841">
        <f t="shared" si="0"/>
        <v>0</v>
      </c>
      <c r="F24" s="1017"/>
      <c r="G24" s="845">
        <f>ROUND(部門別消費額!AI19/VLOOKUP($E$6,$C$70:$D$74,2,FALSE),0)</f>
        <v>0</v>
      </c>
      <c r="H24" s="321"/>
      <c r="I24" s="321"/>
      <c r="J24" s="321"/>
      <c r="K24" s="321"/>
      <c r="L24" s="321"/>
      <c r="M24" s="321"/>
      <c r="N24" s="321"/>
      <c r="O24" s="321"/>
      <c r="P24" s="321"/>
      <c r="Q24" s="321"/>
    </row>
    <row r="25" spans="2:17" ht="15" customHeight="1">
      <c r="B25" s="270">
        <v>16</v>
      </c>
      <c r="C25" s="271" t="s">
        <v>178</v>
      </c>
      <c r="D25" s="272"/>
      <c r="E25" s="840">
        <f t="shared" si="0"/>
        <v>0</v>
      </c>
      <c r="F25" s="1016"/>
      <c r="G25" s="846">
        <f>ROUND(部門別消費額!AI20/VLOOKUP($E$6,$C$70:$D$74,2,FALSE),0)</f>
        <v>0</v>
      </c>
      <c r="H25" s="321"/>
      <c r="I25" s="321"/>
      <c r="J25" s="321"/>
      <c r="K25" s="321"/>
      <c r="L25" s="321"/>
      <c r="M25" s="321"/>
      <c r="N25" s="321"/>
      <c r="O25" s="321"/>
      <c r="P25" s="321"/>
      <c r="Q25" s="321"/>
    </row>
    <row r="26" spans="2:17" ht="15" customHeight="1">
      <c r="B26" s="270">
        <v>17</v>
      </c>
      <c r="C26" s="271" t="s">
        <v>292</v>
      </c>
      <c r="D26" s="272"/>
      <c r="E26" s="840">
        <f t="shared" si="0"/>
        <v>0</v>
      </c>
      <c r="F26" s="1016"/>
      <c r="G26" s="845">
        <f>ROUND(部門別消費額!AI21/VLOOKUP($E$6,$C$70:$D$74,2,FALSE),0)</f>
        <v>0</v>
      </c>
      <c r="H26" s="321"/>
      <c r="I26" s="321"/>
      <c r="J26" s="321"/>
      <c r="K26" s="321"/>
      <c r="L26" s="321"/>
      <c r="M26" s="321"/>
      <c r="N26" s="321"/>
      <c r="O26" s="321"/>
      <c r="P26" s="321"/>
      <c r="Q26" s="321"/>
    </row>
    <row r="27" spans="2:17" ht="15" customHeight="1">
      <c r="B27" s="270">
        <v>18</v>
      </c>
      <c r="C27" s="271" t="s">
        <v>293</v>
      </c>
      <c r="D27" s="272"/>
      <c r="E27" s="840">
        <f t="shared" si="0"/>
        <v>0</v>
      </c>
      <c r="F27" s="1016"/>
      <c r="G27" s="845">
        <f>ROUND(部門別消費額!AI22/VLOOKUP($E$6,$C$70:$D$74,2,FALSE),0)</f>
        <v>0</v>
      </c>
      <c r="H27" s="321"/>
      <c r="I27" s="321"/>
      <c r="J27" s="321"/>
      <c r="K27" s="321"/>
      <c r="L27" s="321"/>
      <c r="M27" s="321"/>
      <c r="N27" s="321"/>
      <c r="O27" s="321"/>
      <c r="P27" s="321"/>
      <c r="Q27" s="321"/>
    </row>
    <row r="28" spans="2:17" ht="15" customHeight="1">
      <c r="B28" s="270">
        <v>19</v>
      </c>
      <c r="C28" s="271" t="s">
        <v>179</v>
      </c>
      <c r="D28" s="272"/>
      <c r="E28" s="840">
        <f t="shared" si="0"/>
        <v>0</v>
      </c>
      <c r="F28" s="1016"/>
      <c r="G28" s="845">
        <f>ROUND(部門別消費額!AI23/VLOOKUP($E$6,$C$70:$D$74,2,FALSE),0)</f>
        <v>0</v>
      </c>
      <c r="H28" s="321"/>
      <c r="I28" s="321"/>
      <c r="J28" s="321"/>
      <c r="K28" s="321"/>
      <c r="L28" s="321"/>
      <c r="M28" s="321"/>
      <c r="N28" s="321"/>
      <c r="O28" s="321"/>
      <c r="P28" s="321"/>
      <c r="Q28" s="321"/>
    </row>
    <row r="29" spans="2:17" ht="15" customHeight="1">
      <c r="B29" s="273">
        <v>20</v>
      </c>
      <c r="C29" s="274" t="s">
        <v>180</v>
      </c>
      <c r="D29" s="275"/>
      <c r="E29" s="841">
        <f t="shared" si="0"/>
        <v>0</v>
      </c>
      <c r="F29" s="1017"/>
      <c r="G29" s="845">
        <f>ROUND(部門別消費額!AI24/VLOOKUP($E$6,$C$70:$D$74,2,FALSE),0)</f>
        <v>0</v>
      </c>
      <c r="H29" s="321"/>
      <c r="I29" s="321"/>
      <c r="J29" s="321"/>
      <c r="K29" s="321"/>
      <c r="L29" s="321"/>
      <c r="M29" s="321"/>
      <c r="N29" s="321"/>
      <c r="O29" s="321"/>
      <c r="P29" s="321"/>
      <c r="Q29" s="321"/>
    </row>
    <row r="30" spans="2:17" ht="15" customHeight="1">
      <c r="B30" s="270">
        <v>21</v>
      </c>
      <c r="C30" s="271" t="s">
        <v>181</v>
      </c>
      <c r="D30" s="272"/>
      <c r="E30" s="840">
        <f t="shared" si="0"/>
        <v>0</v>
      </c>
      <c r="F30" s="1016"/>
      <c r="G30" s="846">
        <f>ROUND(部門別消費額!AI25/VLOOKUP($E$6,$C$70:$D$74,2,FALSE),0)</f>
        <v>0</v>
      </c>
      <c r="H30" s="321"/>
      <c r="I30" s="321"/>
      <c r="J30" s="321"/>
      <c r="K30" s="321"/>
      <c r="L30" s="321"/>
      <c r="M30" s="321"/>
      <c r="N30" s="321"/>
      <c r="O30" s="321"/>
      <c r="P30" s="321"/>
      <c r="Q30" s="321"/>
    </row>
    <row r="31" spans="2:17" ht="15" customHeight="1">
      <c r="B31" s="270">
        <v>22</v>
      </c>
      <c r="C31" s="271" t="s">
        <v>182</v>
      </c>
      <c r="D31" s="272"/>
      <c r="E31" s="840">
        <f t="shared" si="0"/>
        <v>0</v>
      </c>
      <c r="F31" s="1016"/>
      <c r="G31" s="845">
        <f>ROUND(部門別消費額!AI26/VLOOKUP($E$6,$C$70:$D$74,2,FALSE),0)</f>
        <v>0</v>
      </c>
      <c r="H31" s="321"/>
      <c r="I31" s="321"/>
      <c r="J31" s="321"/>
      <c r="K31" s="321"/>
      <c r="L31" s="321"/>
      <c r="M31" s="321"/>
      <c r="N31" s="321"/>
      <c r="O31" s="321"/>
      <c r="P31" s="321"/>
      <c r="Q31" s="321"/>
    </row>
    <row r="32" spans="2:17" ht="15" customHeight="1">
      <c r="B32" s="270">
        <v>23</v>
      </c>
      <c r="C32" s="271" t="s">
        <v>294</v>
      </c>
      <c r="D32" s="272"/>
      <c r="E32" s="840">
        <f t="shared" si="0"/>
        <v>0</v>
      </c>
      <c r="F32" s="1016"/>
      <c r="G32" s="845">
        <f>ROUND(部門別消費額!AI27/VLOOKUP($E$6,$C$70:$D$74,2,FALSE),0)</f>
        <v>0</v>
      </c>
      <c r="H32" s="321"/>
      <c r="I32" s="321"/>
      <c r="J32" s="321"/>
      <c r="K32" s="321"/>
      <c r="L32" s="321"/>
      <c r="M32" s="321"/>
      <c r="N32" s="321"/>
      <c r="O32" s="321"/>
      <c r="P32" s="321"/>
      <c r="Q32" s="321"/>
    </row>
    <row r="33" spans="2:17" ht="15" customHeight="1">
      <c r="B33" s="270">
        <v>24</v>
      </c>
      <c r="C33" s="271" t="s">
        <v>295</v>
      </c>
      <c r="D33" s="272"/>
      <c r="E33" s="840">
        <f t="shared" si="0"/>
        <v>0</v>
      </c>
      <c r="F33" s="1016"/>
      <c r="G33" s="845">
        <f>ROUND(部門別消費額!AI28/VLOOKUP($E$6,$C$70:$D$74,2,FALSE),0)</f>
        <v>0</v>
      </c>
      <c r="H33" s="321"/>
      <c r="I33" s="321"/>
      <c r="J33" s="321"/>
      <c r="K33" s="321"/>
      <c r="L33" s="321"/>
      <c r="M33" s="321"/>
      <c r="N33" s="321"/>
      <c r="O33" s="321"/>
      <c r="P33" s="321"/>
      <c r="Q33" s="321"/>
    </row>
    <row r="34" spans="2:17" ht="15" customHeight="1">
      <c r="B34" s="273">
        <v>25</v>
      </c>
      <c r="C34" s="274" t="s">
        <v>183</v>
      </c>
      <c r="D34" s="275"/>
      <c r="E34" s="841">
        <f t="shared" si="0"/>
        <v>0</v>
      </c>
      <c r="F34" s="1017"/>
      <c r="G34" s="847">
        <f>ROUND(部門別消費額!AI29/VLOOKUP($E$6,$C$70:$D$74,2,FALSE),0)</f>
        <v>0</v>
      </c>
      <c r="H34" s="321"/>
      <c r="I34" s="321"/>
      <c r="J34" s="321"/>
      <c r="K34" s="321"/>
      <c r="L34" s="321"/>
      <c r="M34" s="321"/>
      <c r="N34" s="321"/>
      <c r="O34" s="321"/>
      <c r="P34" s="321"/>
      <c r="Q34" s="321"/>
    </row>
    <row r="35" spans="2:17" ht="15" customHeight="1">
      <c r="B35" s="270">
        <v>26</v>
      </c>
      <c r="C35" s="271" t="s">
        <v>184</v>
      </c>
      <c r="D35" s="272"/>
      <c r="E35" s="840">
        <f t="shared" si="0"/>
        <v>0</v>
      </c>
      <c r="F35" s="1016"/>
      <c r="G35" s="845">
        <f>ROUND(部門別消費額!AI30/VLOOKUP($E$6,$C$70:$D$74,2,FALSE),0)</f>
        <v>0</v>
      </c>
      <c r="H35" s="321"/>
      <c r="I35" s="321"/>
      <c r="J35" s="321"/>
      <c r="K35" s="321"/>
      <c r="L35" s="321"/>
      <c r="M35" s="321"/>
      <c r="N35" s="321"/>
      <c r="O35" s="321"/>
      <c r="P35" s="321"/>
      <c r="Q35" s="321"/>
    </row>
    <row r="36" spans="2:17" ht="15" customHeight="1">
      <c r="B36" s="270">
        <v>27</v>
      </c>
      <c r="C36" s="271" t="s">
        <v>185</v>
      </c>
      <c r="D36" s="272"/>
      <c r="E36" s="840">
        <f t="shared" si="0"/>
        <v>0</v>
      </c>
      <c r="F36" s="1016"/>
      <c r="G36" s="845">
        <f>ROUND(部門別消費額!AI31/VLOOKUP($E$6,$C$70:$D$74,2,FALSE),0)</f>
        <v>0</v>
      </c>
      <c r="H36" s="321"/>
      <c r="I36" s="321"/>
      <c r="J36" s="321"/>
      <c r="K36" s="321"/>
      <c r="L36" s="321"/>
      <c r="M36" s="321"/>
      <c r="N36" s="321"/>
      <c r="O36" s="321"/>
      <c r="P36" s="321"/>
      <c r="Q36" s="321"/>
    </row>
    <row r="37" spans="2:17" ht="15" customHeight="1">
      <c r="B37" s="270">
        <v>28</v>
      </c>
      <c r="C37" s="271" t="s">
        <v>296</v>
      </c>
      <c r="D37" s="272"/>
      <c r="E37" s="840">
        <f t="shared" si="0"/>
        <v>0</v>
      </c>
      <c r="F37" s="1016"/>
      <c r="G37" s="845">
        <f>ROUND(部門別消費額!AI32/VLOOKUP($E$6,$C$70:$D$74,2,FALSE),0)</f>
        <v>0</v>
      </c>
      <c r="H37" s="321"/>
      <c r="I37" s="321"/>
      <c r="J37" s="321"/>
      <c r="K37" s="321"/>
      <c r="L37" s="321"/>
      <c r="M37" s="321"/>
      <c r="N37" s="321"/>
      <c r="O37" s="321"/>
      <c r="P37" s="321"/>
      <c r="Q37" s="321"/>
    </row>
    <row r="38" spans="2:17" ht="15" customHeight="1">
      <c r="B38" s="270">
        <v>29</v>
      </c>
      <c r="C38" s="271" t="s">
        <v>186</v>
      </c>
      <c r="D38" s="272"/>
      <c r="E38" s="840">
        <f t="shared" si="0"/>
        <v>0</v>
      </c>
      <c r="F38" s="1016"/>
      <c r="G38" s="845">
        <f>ROUND(部門別消費額!AI33/VLOOKUP($E$6,$C$70:$D$74,2,FALSE),0)</f>
        <v>0</v>
      </c>
      <c r="H38" s="321"/>
      <c r="I38" s="321"/>
      <c r="J38" s="321"/>
      <c r="K38" s="321"/>
      <c r="L38" s="321"/>
      <c r="M38" s="321"/>
      <c r="N38" s="321"/>
      <c r="O38" s="321"/>
      <c r="P38" s="321"/>
      <c r="Q38" s="321"/>
    </row>
    <row r="39" spans="2:17" ht="15" customHeight="1">
      <c r="B39" s="273">
        <v>30</v>
      </c>
      <c r="C39" s="274" t="s">
        <v>187</v>
      </c>
      <c r="D39" s="275"/>
      <c r="E39" s="841">
        <f t="shared" si="0"/>
        <v>0</v>
      </c>
      <c r="F39" s="1016"/>
      <c r="G39" s="845">
        <f>ROUND(部門別消費額!AI34/VLOOKUP($E$6,$C$70:$D$74,2,FALSE),0)</f>
        <v>0</v>
      </c>
      <c r="H39" s="321"/>
      <c r="I39" s="321"/>
      <c r="J39" s="321"/>
      <c r="K39" s="321"/>
      <c r="L39" s="321"/>
      <c r="M39" s="321"/>
      <c r="N39" s="321"/>
      <c r="O39" s="321"/>
      <c r="P39" s="321"/>
      <c r="Q39" s="321"/>
    </row>
    <row r="40" spans="2:17" ht="15" customHeight="1">
      <c r="B40" s="270">
        <v>31</v>
      </c>
      <c r="C40" s="271" t="s">
        <v>188</v>
      </c>
      <c r="D40" s="272"/>
      <c r="E40" s="840">
        <f t="shared" si="0"/>
        <v>0</v>
      </c>
      <c r="F40" s="1018"/>
      <c r="G40" s="846">
        <f>ROUND(部門別消費額!AI35/VLOOKUP($E$6,$C$70:$D$74,2,FALSE),0)</f>
        <v>0</v>
      </c>
      <c r="H40" s="321"/>
      <c r="I40" s="321"/>
      <c r="J40" s="321"/>
      <c r="K40" s="321"/>
      <c r="L40" s="321"/>
      <c r="M40" s="321"/>
      <c r="N40" s="321"/>
      <c r="O40" s="321"/>
      <c r="P40" s="321"/>
      <c r="Q40" s="321"/>
    </row>
    <row r="41" spans="2:17" ht="15" customHeight="1">
      <c r="B41" s="270">
        <v>32</v>
      </c>
      <c r="C41" s="271" t="s">
        <v>297</v>
      </c>
      <c r="D41" s="272"/>
      <c r="E41" s="840">
        <f t="shared" si="0"/>
        <v>0</v>
      </c>
      <c r="F41" s="1016"/>
      <c r="G41" s="845">
        <f>ROUND(部門別消費額!AI36/VLOOKUP($E$6,$C$70:$D$74,2,FALSE),0)</f>
        <v>0</v>
      </c>
      <c r="H41" s="321"/>
      <c r="I41" s="321"/>
      <c r="J41" s="321"/>
      <c r="K41" s="321"/>
      <c r="L41" s="321"/>
      <c r="M41" s="321"/>
      <c r="N41" s="321"/>
      <c r="O41" s="321"/>
      <c r="P41" s="321"/>
      <c r="Q41" s="321"/>
    </row>
    <row r="42" spans="2:17" ht="15" customHeight="1">
      <c r="B42" s="270">
        <v>33</v>
      </c>
      <c r="C42" s="271" t="s">
        <v>298</v>
      </c>
      <c r="D42" s="272"/>
      <c r="E42" s="840">
        <f t="shared" si="0"/>
        <v>0</v>
      </c>
      <c r="F42" s="1016"/>
      <c r="G42" s="845">
        <f>ROUND(部門別消費額!AI37/VLOOKUP($E$6,$C$70:$D$74,2,FALSE),0)</f>
        <v>0</v>
      </c>
      <c r="H42" s="321"/>
      <c r="I42" s="321"/>
      <c r="J42" s="321"/>
      <c r="K42" s="321"/>
      <c r="L42" s="321"/>
      <c r="M42" s="321"/>
      <c r="N42" s="321"/>
      <c r="O42" s="321"/>
      <c r="P42" s="321"/>
      <c r="Q42" s="321"/>
    </row>
    <row r="43" spans="2:17" ht="15" customHeight="1">
      <c r="B43" s="270">
        <v>34</v>
      </c>
      <c r="C43" s="271" t="s">
        <v>299</v>
      </c>
      <c r="D43" s="272"/>
      <c r="E43" s="840">
        <f t="shared" si="0"/>
        <v>0</v>
      </c>
      <c r="F43" s="1016"/>
      <c r="G43" s="845">
        <f>ROUND(部門別消費額!AI38/VLOOKUP($E$6,$C$70:$D$74,2,FALSE),0)</f>
        <v>0</v>
      </c>
      <c r="H43" s="321"/>
      <c r="I43" s="321"/>
      <c r="J43" s="321"/>
      <c r="K43" s="321"/>
      <c r="L43" s="321"/>
      <c r="M43" s="321"/>
      <c r="N43" s="321"/>
      <c r="O43" s="321"/>
      <c r="P43" s="321"/>
      <c r="Q43" s="321"/>
    </row>
    <row r="44" spans="2:17" ht="15" customHeight="1">
      <c r="B44" s="273">
        <v>35</v>
      </c>
      <c r="C44" s="274" t="s">
        <v>35</v>
      </c>
      <c r="D44" s="275"/>
      <c r="E44" s="841">
        <f t="shared" si="0"/>
        <v>0</v>
      </c>
      <c r="F44" s="1017"/>
      <c r="G44" s="845">
        <f>ROUND(部門別消費額!AI39/VLOOKUP($E$6,$C$70:$D$74,2,FALSE),0)</f>
        <v>0</v>
      </c>
      <c r="H44" s="321"/>
      <c r="I44" s="321"/>
      <c r="J44" s="321"/>
      <c r="K44" s="321"/>
      <c r="L44" s="321"/>
      <c r="M44" s="321"/>
      <c r="N44" s="321"/>
      <c r="O44" s="321"/>
      <c r="P44" s="321"/>
      <c r="Q44" s="321"/>
    </row>
    <row r="45" spans="2:17" ht="15" customHeight="1">
      <c r="B45" s="270">
        <v>36</v>
      </c>
      <c r="C45" s="271" t="s">
        <v>38</v>
      </c>
      <c r="D45" s="272"/>
      <c r="E45" s="840">
        <f t="shared" si="0"/>
        <v>0</v>
      </c>
      <c r="F45" s="1016"/>
      <c r="G45" s="846">
        <f>ROUND(部門別消費額!AI40/VLOOKUP($E$6,$C$70:$D$74,2,FALSE),0)</f>
        <v>0</v>
      </c>
      <c r="H45" s="321"/>
      <c r="I45" s="321"/>
      <c r="J45" s="321"/>
      <c r="K45" s="321"/>
      <c r="L45" s="321"/>
      <c r="M45" s="321"/>
      <c r="N45" s="321"/>
      <c r="O45" s="321"/>
      <c r="P45" s="321"/>
      <c r="Q45" s="321"/>
    </row>
    <row r="46" spans="2:17" ht="15" customHeight="1">
      <c r="B46" s="270">
        <v>37</v>
      </c>
      <c r="C46" s="271" t="s">
        <v>362</v>
      </c>
      <c r="D46" s="272"/>
      <c r="E46" s="840">
        <f t="shared" si="0"/>
        <v>0</v>
      </c>
      <c r="F46" s="1016"/>
      <c r="G46" s="845">
        <f>ROUND(部門別消費額!AI41/VLOOKUP($E$6,$C$70:$D$74,2,FALSE),0)</f>
        <v>0</v>
      </c>
      <c r="H46" s="321"/>
      <c r="I46" s="321"/>
      <c r="J46" s="321"/>
      <c r="K46" s="321"/>
      <c r="L46" s="321"/>
      <c r="M46" s="321"/>
      <c r="N46" s="321"/>
      <c r="O46" s="321"/>
      <c r="P46" s="321"/>
      <c r="Q46" s="321"/>
    </row>
    <row r="47" spans="2:17" ht="15" customHeight="1">
      <c r="B47" s="270">
        <v>38</v>
      </c>
      <c r="C47" s="271" t="s">
        <v>301</v>
      </c>
      <c r="D47" s="272"/>
      <c r="E47" s="840">
        <f t="shared" si="0"/>
        <v>0</v>
      </c>
      <c r="F47" s="1016"/>
      <c r="G47" s="845">
        <f>ROUND(部門別消費額!AI42/VLOOKUP($E$6,$C$70:$D$74,2,FALSE),0)</f>
        <v>0</v>
      </c>
      <c r="H47" s="321"/>
      <c r="I47" s="321"/>
      <c r="J47" s="321"/>
      <c r="K47" s="321"/>
      <c r="L47" s="321"/>
      <c r="M47" s="321"/>
      <c r="N47" s="321"/>
      <c r="O47" s="321"/>
      <c r="P47" s="321"/>
      <c r="Q47" s="321"/>
    </row>
    <row r="48" spans="2:17" ht="15" customHeight="1">
      <c r="B48" s="270">
        <v>39</v>
      </c>
      <c r="C48" s="271" t="s">
        <v>302</v>
      </c>
      <c r="D48" s="272"/>
      <c r="E48" s="840">
        <f t="shared" si="0"/>
        <v>0</v>
      </c>
      <c r="F48" s="1016"/>
      <c r="G48" s="845">
        <f>ROUND(部門別消費額!AI43/VLOOKUP($E$6,$C$70:$D$74,2,FALSE),0)</f>
        <v>0</v>
      </c>
      <c r="H48" s="321"/>
      <c r="I48" s="321"/>
      <c r="J48" s="321"/>
      <c r="K48" s="321"/>
      <c r="L48" s="321"/>
      <c r="M48" s="321"/>
      <c r="N48" s="321"/>
      <c r="O48" s="321"/>
      <c r="P48" s="321"/>
      <c r="Q48" s="321"/>
    </row>
    <row r="49" spans="2:17" ht="15" customHeight="1">
      <c r="B49" s="273">
        <v>40</v>
      </c>
      <c r="C49" s="274" t="s">
        <v>194</v>
      </c>
      <c r="D49" s="275"/>
      <c r="E49" s="841">
        <f t="shared" si="0"/>
        <v>0</v>
      </c>
      <c r="F49" s="1017"/>
      <c r="G49" s="847">
        <f>ROUND(部門別消費額!AI44/VLOOKUP($E$6,$C$70:$D$74,2,FALSE),0)</f>
        <v>0</v>
      </c>
      <c r="H49" s="321"/>
      <c r="I49" s="321"/>
      <c r="J49" s="321"/>
      <c r="K49" s="321"/>
      <c r="L49" s="321"/>
      <c r="M49" s="321"/>
      <c r="N49" s="321"/>
      <c r="O49" s="321"/>
      <c r="P49" s="321"/>
      <c r="Q49" s="321"/>
    </row>
    <row r="50" spans="2:17" ht="15" customHeight="1">
      <c r="B50" s="276">
        <v>41</v>
      </c>
      <c r="C50" s="277" t="s">
        <v>195</v>
      </c>
      <c r="D50" s="278"/>
      <c r="E50" s="842">
        <f t="shared" si="0"/>
        <v>0</v>
      </c>
      <c r="F50" s="1016"/>
      <c r="G50" s="845">
        <f>ROUND(部門別消費額!AI45/VLOOKUP($E$6,$C$70:$D$74,2,FALSE),0)</f>
        <v>0</v>
      </c>
      <c r="H50" s="321"/>
      <c r="I50" s="321"/>
      <c r="J50" s="321"/>
      <c r="K50" s="321"/>
      <c r="L50" s="321"/>
      <c r="M50" s="321"/>
      <c r="N50" s="321"/>
      <c r="O50" s="321"/>
      <c r="P50" s="321"/>
      <c r="Q50" s="321"/>
    </row>
    <row r="51" spans="2:17" ht="15" customHeight="1">
      <c r="B51" s="268"/>
      <c r="C51" s="269" t="s">
        <v>77</v>
      </c>
      <c r="D51" s="279"/>
      <c r="E51" s="843">
        <f>SUM(E10:E50)</f>
        <v>0</v>
      </c>
      <c r="F51" s="849"/>
      <c r="G51" s="848">
        <f>SUM(G10:G50)</f>
        <v>0</v>
      </c>
      <c r="H51" s="321"/>
      <c r="I51" s="321"/>
      <c r="J51" s="321"/>
      <c r="K51" s="321"/>
      <c r="L51" s="321"/>
      <c r="M51" s="321"/>
      <c r="N51" s="321"/>
      <c r="O51" s="321"/>
      <c r="P51" s="321"/>
      <c r="Q51" s="321"/>
    </row>
    <row r="53" spans="2:17" ht="15" customHeight="1">
      <c r="B53" s="265" t="s">
        <v>267</v>
      </c>
      <c r="C53" s="265" t="s">
        <v>164</v>
      </c>
      <c r="D53" s="1014" t="s">
        <v>151</v>
      </c>
      <c r="F53" s="265" t="s">
        <v>270</v>
      </c>
    </row>
    <row r="55" spans="2:17" ht="15" customHeight="1">
      <c r="B55" s="280" t="s">
        <v>271</v>
      </c>
      <c r="C55" s="281" t="s">
        <v>151</v>
      </c>
      <c r="D55" s="265" t="s">
        <v>152</v>
      </c>
    </row>
    <row r="56" spans="2:17" ht="15" customHeight="1">
      <c r="B56" s="280" t="s">
        <v>271</v>
      </c>
      <c r="C56" s="281" t="s">
        <v>150</v>
      </c>
      <c r="D56" s="265" t="s">
        <v>272</v>
      </c>
    </row>
    <row r="58" spans="2:17" ht="15" customHeight="1">
      <c r="B58" s="265" t="s">
        <v>267</v>
      </c>
      <c r="C58" s="265" t="s">
        <v>165</v>
      </c>
      <c r="D58" s="1019">
        <v>0.58699999999999997</v>
      </c>
    </row>
    <row r="60" spans="2:17" ht="15" customHeight="1">
      <c r="C60" s="265" t="s">
        <v>621</v>
      </c>
      <c r="D60" s="331"/>
    </row>
    <row r="61" spans="2:17" ht="15" customHeight="1">
      <c r="C61" s="404"/>
      <c r="D61" s="407" t="s">
        <v>371</v>
      </c>
      <c r="E61" s="405" t="s">
        <v>372</v>
      </c>
    </row>
    <row r="62" spans="2:17" ht="15" customHeight="1">
      <c r="C62" s="405" t="s">
        <v>312</v>
      </c>
      <c r="D62" s="406">
        <v>0.57399999999999995</v>
      </c>
      <c r="E62" s="404">
        <v>0.63500000000000001</v>
      </c>
    </row>
    <row r="63" spans="2:17" ht="15" customHeight="1">
      <c r="C63" s="405" t="s">
        <v>313</v>
      </c>
      <c r="D63" s="406">
        <v>0.58199999999999996</v>
      </c>
      <c r="E63" s="404">
        <v>0.63700000000000001</v>
      </c>
    </row>
    <row r="64" spans="2:17" ht="15" customHeight="1">
      <c r="C64" s="405" t="s">
        <v>314</v>
      </c>
      <c r="D64" s="406">
        <v>0.61699999999999999</v>
      </c>
      <c r="E64" s="1007">
        <v>0.64</v>
      </c>
    </row>
    <row r="65" spans="2:7" ht="15" customHeight="1">
      <c r="C65" s="405" t="s">
        <v>315</v>
      </c>
      <c r="D65" s="406">
        <v>0.59</v>
      </c>
      <c r="E65" s="404">
        <v>0.627</v>
      </c>
    </row>
    <row r="66" spans="2:7" ht="15" customHeight="1">
      <c r="C66" s="405" t="s">
        <v>370</v>
      </c>
      <c r="D66" s="406">
        <v>0.58699999999999997</v>
      </c>
      <c r="E66" s="404">
        <v>0.64100000000000001</v>
      </c>
    </row>
    <row r="67" spans="2:7" ht="15" customHeight="1">
      <c r="D67" s="282"/>
    </row>
    <row r="68" spans="2:7" ht="15" customHeight="1">
      <c r="B68" s="265" t="s">
        <v>267</v>
      </c>
      <c r="C68" s="265" t="s">
        <v>597</v>
      </c>
      <c r="D68" s="300"/>
    </row>
    <row r="69" spans="2:7" ht="15" customHeight="1">
      <c r="F69" s="320"/>
      <c r="G69" s="320"/>
    </row>
    <row r="70" spans="2:7" ht="15" customHeight="1">
      <c r="C70" s="405" t="s">
        <v>616</v>
      </c>
      <c r="D70" s="957">
        <v>1</v>
      </c>
      <c r="F70" s="320"/>
      <c r="G70" s="320"/>
    </row>
    <row r="71" spans="2:7" ht="15" customHeight="1">
      <c r="C71" s="405" t="s">
        <v>598</v>
      </c>
      <c r="D71" s="957">
        <v>1000</v>
      </c>
      <c r="E71" s="320"/>
      <c r="F71" s="320"/>
    </row>
    <row r="72" spans="2:7" ht="15" customHeight="1">
      <c r="C72" s="405" t="s">
        <v>599</v>
      </c>
      <c r="D72" s="957">
        <v>10000</v>
      </c>
      <c r="E72" s="320"/>
      <c r="F72" s="320"/>
    </row>
    <row r="73" spans="2:7" ht="15" customHeight="1">
      <c r="C73" s="405" t="s">
        <v>600</v>
      </c>
      <c r="D73" s="957">
        <v>1000000</v>
      </c>
      <c r="E73" s="320"/>
      <c r="F73" s="320"/>
    </row>
    <row r="74" spans="2:7" ht="15" customHeight="1">
      <c r="C74" s="405" t="s">
        <v>601</v>
      </c>
      <c r="D74" s="957">
        <v>100000000</v>
      </c>
    </row>
  </sheetData>
  <sheetProtection sheet="1" objects="1" scenarios="1" selectLockedCells="1"/>
  <mergeCells count="6">
    <mergeCell ref="D3:I3"/>
    <mergeCell ref="B8:D9"/>
    <mergeCell ref="E8:E9"/>
    <mergeCell ref="F8:F9"/>
    <mergeCell ref="G8:G9"/>
    <mergeCell ref="H9:J9"/>
  </mergeCells>
  <phoneticPr fontId="4"/>
  <dataValidations count="2">
    <dataValidation type="list" allowBlank="1" showInputMessage="1" showErrorMessage="1" sqref="D53">
      <formula1>$C$55:$C$56</formula1>
    </dataValidation>
    <dataValidation type="list" allowBlank="1" showInputMessage="1" showErrorMessage="1" sqref="E6">
      <formula1>$C$70:$C$74</formula1>
    </dataValidation>
  </dataValidations>
  <hyperlinks>
    <hyperlink ref="H9" location="与件データ作成!A1" display="「与件データ作成」シートへ"/>
  </hyperlinks>
  <pageMargins left="0.70866141732283472" right="0.39370078740157483" top="0.59055118110236227" bottom="0.59055118110236227" header="0.31496062992125984" footer="0.31496062992125984"/>
  <pageSetup paperSize="9" scale="78" orientation="portrait" horizontalDpi="300" verticalDpi="300" r:id="rId1"/>
  <rowBreaks count="1" manualBreakCount="1">
    <brk id="5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pageSetUpPr fitToPage="1"/>
  </sheetPr>
  <dimension ref="A1:M81"/>
  <sheetViews>
    <sheetView showGridLines="0" zoomScaleNormal="100" zoomScaleSheetLayoutView="100" workbookViewId="0">
      <selection activeCell="D14" sqref="D14"/>
    </sheetView>
  </sheetViews>
  <sheetFormatPr defaultRowHeight="15" customHeight="1"/>
  <cols>
    <col min="1" max="1" width="3.7109375" style="1008" customWidth="1"/>
    <col min="2" max="2" width="9.140625" style="1008" customWidth="1"/>
    <col min="3" max="7" width="13.7109375" style="1008" customWidth="1"/>
    <col min="8" max="8" width="6.140625" style="1008" customWidth="1"/>
    <col min="9" max="10" width="5.85546875" style="1008" customWidth="1"/>
    <col min="11" max="11" width="7.28515625" style="1008" customWidth="1"/>
    <col min="12" max="12" width="5.5703125" style="1008" customWidth="1"/>
    <col min="13" max="13" width="3.7109375" style="1008" customWidth="1"/>
    <col min="14" max="16384" width="9.140625" style="1008"/>
  </cols>
  <sheetData>
    <row r="1" spans="1:13" ht="9.75" customHeight="1">
      <c r="A1" s="994"/>
      <c r="B1" s="995"/>
      <c r="C1" s="995"/>
      <c r="D1" s="995"/>
      <c r="E1" s="995"/>
      <c r="F1" s="995"/>
      <c r="G1" s="995"/>
      <c r="H1" s="995"/>
      <c r="I1" s="995"/>
      <c r="J1" s="995"/>
      <c r="K1" s="995"/>
      <c r="L1" s="995"/>
      <c r="M1" s="996"/>
    </row>
    <row r="2" spans="1:13" ht="37.5" customHeight="1">
      <c r="A2" s="997"/>
      <c r="B2" s="1103" t="s">
        <v>535</v>
      </c>
      <c r="C2" s="1103"/>
      <c r="D2" s="1103"/>
      <c r="E2" s="1103"/>
      <c r="F2" s="1103"/>
      <c r="G2" s="1103"/>
      <c r="H2" s="1103"/>
      <c r="I2" s="1103"/>
      <c r="J2" s="1103"/>
      <c r="K2" s="1103"/>
      <c r="L2" s="1103"/>
      <c r="M2" s="1000"/>
    </row>
    <row r="3" spans="1:13" ht="29.25" customHeight="1">
      <c r="A3" s="997"/>
      <c r="B3" s="998"/>
      <c r="C3" s="998"/>
      <c r="D3" s="998"/>
      <c r="E3" s="998"/>
      <c r="F3" s="998"/>
      <c r="G3" s="998"/>
      <c r="H3" s="998"/>
      <c r="I3" s="998"/>
      <c r="J3" s="998"/>
      <c r="K3" s="998"/>
      <c r="L3" s="998"/>
      <c r="M3" s="1000"/>
    </row>
    <row r="4" spans="1:13" ht="39.75" customHeight="1">
      <c r="A4" s="997"/>
      <c r="B4" s="1101" t="s">
        <v>634</v>
      </c>
      <c r="C4" s="1102"/>
      <c r="D4" s="1102"/>
      <c r="E4" s="1102"/>
      <c r="F4" s="1102"/>
      <c r="G4" s="1102"/>
      <c r="H4" s="1102"/>
      <c r="I4" s="1102"/>
      <c r="J4" s="1102"/>
      <c r="K4" s="1102"/>
      <c r="L4" s="1102"/>
      <c r="M4" s="1000"/>
    </row>
    <row r="5" spans="1:13" ht="108" customHeight="1">
      <c r="A5" s="997"/>
      <c r="B5" s="1102"/>
      <c r="C5" s="1102"/>
      <c r="D5" s="1102"/>
      <c r="E5" s="1102"/>
      <c r="F5" s="1102"/>
      <c r="G5" s="1102"/>
      <c r="H5" s="1102"/>
      <c r="I5" s="1102"/>
      <c r="J5" s="1102"/>
      <c r="K5" s="1102"/>
      <c r="L5" s="1102"/>
      <c r="M5" s="1000"/>
    </row>
    <row r="6" spans="1:13" ht="39.75" customHeight="1">
      <c r="A6" s="997"/>
      <c r="B6" s="1102"/>
      <c r="C6" s="1102"/>
      <c r="D6" s="1102"/>
      <c r="E6" s="1102"/>
      <c r="F6" s="1102"/>
      <c r="G6" s="1102"/>
      <c r="H6" s="1102"/>
      <c r="I6" s="1102"/>
      <c r="J6" s="1102"/>
      <c r="K6" s="1102"/>
      <c r="L6" s="1102"/>
      <c r="M6" s="1000"/>
    </row>
    <row r="7" spans="1:13" ht="19.5" customHeight="1">
      <c r="A7" s="999"/>
      <c r="B7" s="855"/>
      <c r="C7" s="855"/>
      <c r="D7" s="855"/>
      <c r="E7" s="855"/>
      <c r="F7" s="855"/>
      <c r="G7" s="855"/>
      <c r="H7" s="855"/>
      <c r="I7" s="1113" t="s">
        <v>631</v>
      </c>
      <c r="J7" s="1113"/>
      <c r="K7" s="1113"/>
      <c r="L7" s="1113"/>
      <c r="M7" s="1006"/>
    </row>
    <row r="8" spans="1:13" ht="39.950000000000003" customHeight="1">
      <c r="A8" s="997"/>
      <c r="B8" s="851"/>
      <c r="C8" s="851"/>
      <c r="D8" s="851"/>
      <c r="E8" s="851"/>
      <c r="F8" s="851"/>
      <c r="G8" s="851"/>
      <c r="H8" s="851"/>
      <c r="I8" s="851"/>
      <c r="J8" s="851"/>
      <c r="K8" s="851"/>
      <c r="L8" s="851"/>
      <c r="M8" s="1000"/>
    </row>
    <row r="9" spans="1:13" ht="20.100000000000001" customHeight="1" thickBot="1">
      <c r="A9" s="997"/>
      <c r="B9" s="851"/>
      <c r="C9" s="851"/>
      <c r="D9" s="1001" t="s">
        <v>526</v>
      </c>
      <c r="E9" s="851"/>
      <c r="F9" s="851"/>
      <c r="G9" s="851"/>
      <c r="H9" s="851"/>
      <c r="I9" s="851"/>
      <c r="J9" s="851"/>
      <c r="K9" s="851"/>
      <c r="L9" s="851"/>
      <c r="M9" s="1000"/>
    </row>
    <row r="10" spans="1:13" ht="20.100000000000001" customHeight="1" thickBot="1">
      <c r="A10" s="997"/>
      <c r="B10" s="851"/>
      <c r="C10" s="1055" t="s">
        <v>525</v>
      </c>
      <c r="D10" s="1040"/>
      <c r="E10" s="851"/>
      <c r="F10" s="851"/>
      <c r="G10" s="851"/>
      <c r="H10" s="851"/>
      <c r="I10" s="851"/>
      <c r="J10" s="851"/>
      <c r="K10" s="851"/>
      <c r="L10" s="851"/>
      <c r="M10" s="1000"/>
    </row>
    <row r="11" spans="1:13" ht="20.100000000000001" customHeight="1">
      <c r="A11" s="997"/>
      <c r="B11" s="851"/>
      <c r="C11" s="851"/>
      <c r="D11" s="851"/>
      <c r="E11" s="851"/>
      <c r="F11" s="851"/>
      <c r="G11" s="851"/>
      <c r="H11" s="851"/>
      <c r="I11" s="851"/>
      <c r="J11" s="851"/>
      <c r="K11" s="851"/>
      <c r="L11" s="851"/>
      <c r="M11" s="1000"/>
    </row>
    <row r="12" spans="1:13" ht="39.950000000000003" customHeight="1">
      <c r="A12" s="997"/>
      <c r="B12" s="851"/>
      <c r="C12" s="851"/>
      <c r="D12" s="851"/>
      <c r="E12" s="851"/>
      <c r="F12" s="851"/>
      <c r="G12" s="851"/>
      <c r="H12" s="851"/>
      <c r="I12" s="851"/>
      <c r="J12" s="851"/>
      <c r="K12" s="851"/>
      <c r="L12" s="851"/>
      <c r="M12" s="1000"/>
    </row>
    <row r="13" spans="1:13" ht="20.100000000000001" customHeight="1" thickBot="1">
      <c r="A13" s="997"/>
      <c r="B13" s="851"/>
      <c r="C13" s="851"/>
      <c r="D13" s="1001" t="s">
        <v>526</v>
      </c>
      <c r="E13" s="851"/>
      <c r="F13" s="851"/>
      <c r="G13" s="851"/>
      <c r="H13" s="851"/>
      <c r="I13" s="851"/>
      <c r="J13" s="851"/>
      <c r="K13" s="851"/>
      <c r="L13" s="851"/>
      <c r="M13" s="1000"/>
    </row>
    <row r="14" spans="1:13" ht="20.100000000000001" customHeight="1">
      <c r="A14" s="997"/>
      <c r="B14" s="851"/>
      <c r="C14" s="1055" t="s">
        <v>537</v>
      </c>
      <c r="D14" s="1020"/>
      <c r="E14" s="851"/>
      <c r="F14" s="851"/>
      <c r="G14" s="851"/>
      <c r="H14" s="851"/>
      <c r="I14" s="851"/>
      <c r="J14" s="851"/>
      <c r="K14" s="851"/>
      <c r="L14" s="851"/>
      <c r="M14" s="1000"/>
    </row>
    <row r="15" spans="1:13" ht="20.100000000000001" customHeight="1" thickBot="1">
      <c r="A15" s="997"/>
      <c r="B15" s="851"/>
      <c r="C15" s="1055" t="s">
        <v>614</v>
      </c>
      <c r="D15" s="1023"/>
      <c r="E15" s="851"/>
      <c r="F15" s="851"/>
      <c r="G15" s="851"/>
      <c r="H15" s="851"/>
      <c r="I15" s="851"/>
      <c r="J15" s="851"/>
      <c r="K15" s="851"/>
      <c r="L15" s="851"/>
      <c r="M15" s="1000"/>
    </row>
    <row r="16" spans="1:13" ht="20.100000000000001" customHeight="1">
      <c r="A16" s="997"/>
      <c r="B16" s="851"/>
      <c r="C16" s="1054" t="s">
        <v>77</v>
      </c>
      <c r="D16" s="1033">
        <f>SUM(D14:D15)</f>
        <v>0</v>
      </c>
      <c r="E16" s="851"/>
      <c r="F16" s="851"/>
      <c r="G16" s="851"/>
      <c r="H16" s="851"/>
      <c r="I16" s="851"/>
      <c r="J16" s="851"/>
      <c r="K16" s="851"/>
      <c r="L16" s="851"/>
      <c r="M16" s="1000"/>
    </row>
    <row r="17" spans="1:13" ht="20.100000000000001" customHeight="1">
      <c r="A17" s="997"/>
      <c r="B17" s="851"/>
      <c r="C17" s="851"/>
      <c r="D17" s="851"/>
      <c r="E17" s="851"/>
      <c r="F17" s="851"/>
      <c r="G17" s="851"/>
      <c r="H17" s="851"/>
      <c r="I17" s="851"/>
      <c r="J17" s="851"/>
      <c r="K17" s="851"/>
      <c r="L17" s="851"/>
      <c r="M17" s="1000"/>
    </row>
    <row r="18" spans="1:13" ht="39.950000000000003" customHeight="1">
      <c r="A18" s="997"/>
      <c r="B18" s="851"/>
      <c r="C18" s="851"/>
      <c r="D18" s="851"/>
      <c r="E18" s="851"/>
      <c r="F18" s="851"/>
      <c r="G18" s="851"/>
      <c r="H18" s="851"/>
      <c r="I18" s="851"/>
      <c r="J18" s="851"/>
      <c r="K18" s="851"/>
      <c r="L18" s="851"/>
      <c r="M18" s="1000"/>
    </row>
    <row r="19" spans="1:13" ht="20.100000000000001" customHeight="1">
      <c r="A19" s="997"/>
      <c r="B19" s="851"/>
      <c r="C19" s="851"/>
      <c r="D19" s="851"/>
      <c r="E19" s="851"/>
      <c r="F19" s="851"/>
      <c r="G19" s="1001" t="s">
        <v>558</v>
      </c>
      <c r="H19" s="851"/>
      <c r="I19" s="851"/>
      <c r="J19" s="851"/>
      <c r="K19" s="851"/>
      <c r="L19" s="851"/>
      <c r="M19" s="1000"/>
    </row>
    <row r="20" spans="1:13" ht="20.100000000000001" customHeight="1" thickBot="1">
      <c r="A20" s="997"/>
      <c r="B20" s="851"/>
      <c r="C20" s="985"/>
      <c r="D20" s="1052" t="s">
        <v>555</v>
      </c>
      <c r="E20" s="1052" t="s">
        <v>542</v>
      </c>
      <c r="F20" s="1053" t="s">
        <v>556</v>
      </c>
      <c r="G20" s="1054" t="s">
        <v>615</v>
      </c>
      <c r="H20" s="851"/>
      <c r="I20" s="851"/>
      <c r="J20" s="851"/>
      <c r="K20" s="851"/>
      <c r="L20" s="851"/>
      <c r="M20" s="1000"/>
    </row>
    <row r="21" spans="1:13" ht="20.100000000000001" customHeight="1">
      <c r="A21" s="997"/>
      <c r="B21" s="851"/>
      <c r="C21" s="1055" t="s">
        <v>537</v>
      </c>
      <c r="D21" s="1028"/>
      <c r="E21" s="1034"/>
      <c r="F21" s="1009"/>
      <c r="G21" s="1035">
        <f>SUM(D21:F21)</f>
        <v>0</v>
      </c>
      <c r="H21" s="851"/>
      <c r="I21" s="851"/>
      <c r="J21" s="851"/>
      <c r="K21" s="851"/>
      <c r="L21" s="851"/>
      <c r="M21" s="1000"/>
    </row>
    <row r="22" spans="1:13" ht="20.100000000000001" customHeight="1" thickBot="1">
      <c r="A22" s="997"/>
      <c r="B22" s="851"/>
      <c r="C22" s="1055" t="s">
        <v>614</v>
      </c>
      <c r="D22" s="1030"/>
      <c r="E22" s="1036"/>
      <c r="F22" s="1011"/>
      <c r="G22" s="1037">
        <f>SUM(D22:F22)</f>
        <v>0</v>
      </c>
      <c r="H22" s="851"/>
      <c r="I22" s="851"/>
      <c r="J22" s="851"/>
      <c r="K22" s="851"/>
      <c r="L22" s="851"/>
      <c r="M22" s="1000"/>
    </row>
    <row r="23" spans="1:13" ht="20.100000000000001" customHeight="1">
      <c r="A23" s="997"/>
      <c r="B23" s="851"/>
      <c r="C23" s="1054" t="s">
        <v>539</v>
      </c>
      <c r="D23" s="1033">
        <f>SUM(D21:D22)</f>
        <v>0</v>
      </c>
      <c r="E23" s="1033">
        <f t="shared" ref="E23:F23" si="0">SUM(E21:E22)</f>
        <v>0</v>
      </c>
      <c r="F23" s="1038">
        <f t="shared" si="0"/>
        <v>0</v>
      </c>
      <c r="G23" s="1039">
        <f>SUM(D23:F23)</f>
        <v>0</v>
      </c>
      <c r="H23" s="851"/>
      <c r="I23" s="851"/>
      <c r="J23" s="851"/>
      <c r="K23" s="851"/>
      <c r="L23" s="851"/>
      <c r="M23" s="1000"/>
    </row>
    <row r="24" spans="1:13" ht="20.100000000000001" customHeight="1">
      <c r="A24" s="997"/>
      <c r="B24" s="851"/>
      <c r="C24" s="851"/>
      <c r="D24" s="851"/>
      <c r="E24" s="851"/>
      <c r="F24" s="851"/>
      <c r="G24" s="851"/>
      <c r="H24" s="851"/>
      <c r="I24" s="851"/>
      <c r="J24" s="851"/>
      <c r="K24" s="851"/>
      <c r="L24" s="851"/>
      <c r="M24" s="1000"/>
    </row>
    <row r="25" spans="1:13" ht="39.950000000000003" customHeight="1">
      <c r="A25" s="997"/>
      <c r="B25" s="851"/>
      <c r="C25" s="851"/>
      <c r="D25" s="851"/>
      <c r="E25" s="851"/>
      <c r="F25" s="851"/>
      <c r="G25" s="851"/>
      <c r="H25" s="851"/>
      <c r="I25" s="851"/>
      <c r="J25" s="851"/>
      <c r="K25" s="851"/>
      <c r="L25" s="851"/>
      <c r="M25" s="1000"/>
    </row>
    <row r="26" spans="1:13" ht="20.100000000000001" customHeight="1">
      <c r="A26" s="997"/>
      <c r="B26" s="851"/>
      <c r="C26" s="851"/>
      <c r="D26" s="851"/>
      <c r="E26" s="1001"/>
      <c r="F26" s="1001"/>
      <c r="G26" s="851"/>
      <c r="H26" s="851"/>
      <c r="I26" s="851"/>
      <c r="J26" s="851"/>
      <c r="K26" s="851"/>
      <c r="L26" s="851"/>
      <c r="M26" s="1000"/>
    </row>
    <row r="27" spans="1:13" ht="35.25" customHeight="1" thickBot="1">
      <c r="A27" s="997"/>
      <c r="B27" s="851"/>
      <c r="C27" s="1109" t="s">
        <v>546</v>
      </c>
      <c r="D27" s="1109"/>
      <c r="E27" s="988" t="s">
        <v>564</v>
      </c>
      <c r="F27" s="989" t="s">
        <v>607</v>
      </c>
      <c r="G27" s="851"/>
      <c r="H27" s="851"/>
      <c r="I27" s="851"/>
      <c r="J27" s="851"/>
      <c r="K27" s="851"/>
      <c r="L27" s="851"/>
      <c r="M27" s="1000"/>
    </row>
    <row r="28" spans="1:13" ht="20.100000000000001" customHeight="1">
      <c r="A28" s="997"/>
      <c r="B28" s="851"/>
      <c r="C28" s="1109" t="s">
        <v>537</v>
      </c>
      <c r="D28" s="1049" t="s">
        <v>555</v>
      </c>
      <c r="E28" s="1028"/>
      <c r="F28" s="1009"/>
      <c r="G28" s="851"/>
      <c r="H28" s="851"/>
      <c r="I28" s="851"/>
      <c r="J28" s="851"/>
      <c r="K28" s="851"/>
      <c r="L28" s="851"/>
      <c r="M28" s="1000"/>
    </row>
    <row r="29" spans="1:13" ht="20.100000000000001" customHeight="1">
      <c r="A29" s="997"/>
      <c r="B29" s="851"/>
      <c r="C29" s="1109"/>
      <c r="D29" s="1049" t="s">
        <v>542</v>
      </c>
      <c r="E29" s="1029"/>
      <c r="F29" s="1010"/>
      <c r="G29" s="851"/>
      <c r="H29" s="851"/>
      <c r="I29" s="851"/>
      <c r="J29" s="851"/>
      <c r="K29" s="851"/>
      <c r="L29" s="851"/>
      <c r="M29" s="1000"/>
    </row>
    <row r="30" spans="1:13" ht="20.100000000000001" customHeight="1" thickBot="1">
      <c r="A30" s="997"/>
      <c r="B30" s="851"/>
      <c r="C30" s="1109"/>
      <c r="D30" s="1049" t="s">
        <v>556</v>
      </c>
      <c r="E30" s="1030"/>
      <c r="F30" s="1011"/>
      <c r="G30" s="851"/>
      <c r="H30" s="851"/>
      <c r="I30" s="851"/>
      <c r="J30" s="851"/>
      <c r="K30" s="851"/>
      <c r="L30" s="851"/>
      <c r="M30" s="1000"/>
    </row>
    <row r="31" spans="1:13" ht="20.100000000000001" customHeight="1" thickBot="1">
      <c r="A31" s="997"/>
      <c r="B31" s="851"/>
      <c r="C31" s="1109"/>
      <c r="D31" s="1050" t="s">
        <v>539</v>
      </c>
      <c r="E31" s="1024">
        <f>SUM(E28:E30)</f>
        <v>0</v>
      </c>
      <c r="F31" s="986"/>
      <c r="G31" s="851"/>
      <c r="H31" s="851"/>
      <c r="I31" s="851"/>
      <c r="J31" s="851"/>
      <c r="K31" s="851"/>
      <c r="L31" s="851"/>
      <c r="M31" s="1000"/>
    </row>
    <row r="32" spans="1:13" ht="20.100000000000001" customHeight="1">
      <c r="A32" s="997"/>
      <c r="B32" s="851"/>
      <c r="C32" s="1110" t="s">
        <v>614</v>
      </c>
      <c r="D32" s="1049" t="s">
        <v>555</v>
      </c>
      <c r="E32" s="1031"/>
      <c r="F32" s="1012"/>
      <c r="G32" s="851"/>
      <c r="H32" s="851"/>
      <c r="I32" s="851"/>
      <c r="J32" s="851"/>
      <c r="K32" s="851"/>
      <c r="L32" s="851"/>
      <c r="M32" s="1000"/>
    </row>
    <row r="33" spans="1:13" ht="20.100000000000001" customHeight="1">
      <c r="A33" s="997"/>
      <c r="B33" s="851"/>
      <c r="C33" s="1111"/>
      <c r="D33" s="1049" t="s">
        <v>542</v>
      </c>
      <c r="E33" s="1032"/>
      <c r="F33" s="1013"/>
      <c r="G33" s="851"/>
      <c r="H33" s="851"/>
      <c r="I33" s="851"/>
      <c r="J33" s="851"/>
      <c r="K33" s="851"/>
      <c r="L33" s="851"/>
      <c r="M33" s="1000"/>
    </row>
    <row r="34" spans="1:13" ht="20.100000000000001" customHeight="1" thickBot="1">
      <c r="A34" s="997"/>
      <c r="B34" s="851"/>
      <c r="C34" s="1111"/>
      <c r="D34" s="1049" t="s">
        <v>556</v>
      </c>
      <c r="E34" s="1030"/>
      <c r="F34" s="1011"/>
      <c r="G34" s="851"/>
      <c r="H34" s="851"/>
      <c r="I34" s="851"/>
      <c r="J34" s="851"/>
      <c r="K34" s="851"/>
      <c r="L34" s="851"/>
      <c r="M34" s="1000"/>
    </row>
    <row r="35" spans="1:13" ht="20.100000000000001" customHeight="1">
      <c r="A35" s="997"/>
      <c r="B35" s="851"/>
      <c r="C35" s="1112"/>
      <c r="D35" s="1050" t="s">
        <v>539</v>
      </c>
      <c r="E35" s="1033">
        <f>SUM(E32:E34)</f>
        <v>0</v>
      </c>
      <c r="F35" s="987"/>
      <c r="G35" s="851"/>
      <c r="H35" s="851"/>
      <c r="I35" s="851"/>
      <c r="J35" s="851"/>
      <c r="K35" s="851"/>
      <c r="L35" s="851"/>
      <c r="M35" s="1000"/>
    </row>
    <row r="36" spans="1:13" ht="20.100000000000001" customHeight="1">
      <c r="A36" s="997"/>
      <c r="B36" s="851"/>
      <c r="C36" s="851"/>
      <c r="D36" s="851"/>
      <c r="E36" s="851"/>
      <c r="F36" s="851"/>
      <c r="G36" s="851"/>
      <c r="H36" s="851"/>
      <c r="I36" s="851"/>
      <c r="J36" s="851"/>
      <c r="K36" s="851"/>
      <c r="L36" s="851"/>
      <c r="M36" s="1000"/>
    </row>
    <row r="37" spans="1:13" ht="39.950000000000003" customHeight="1">
      <c r="A37" s="997"/>
      <c r="B37" s="851"/>
      <c r="C37" s="851"/>
      <c r="D37" s="851"/>
      <c r="E37" s="851"/>
      <c r="F37" s="851"/>
      <c r="G37" s="851"/>
      <c r="H37" s="851"/>
      <c r="I37" s="851"/>
      <c r="J37" s="851"/>
      <c r="K37" s="851"/>
      <c r="L37" s="851"/>
      <c r="M37" s="1000"/>
    </row>
    <row r="38" spans="1:13" ht="20.100000000000001" customHeight="1">
      <c r="A38" s="997"/>
      <c r="B38" s="851"/>
      <c r="C38" s="880"/>
      <c r="D38" s="880"/>
      <c r="E38" s="880"/>
      <c r="F38" s="880"/>
      <c r="G38" s="880"/>
      <c r="H38" s="851"/>
      <c r="I38" s="851"/>
      <c r="J38" s="851"/>
      <c r="K38" s="851"/>
      <c r="L38" s="851"/>
      <c r="M38" s="1000"/>
    </row>
    <row r="39" spans="1:13" ht="30" customHeight="1" thickBot="1">
      <c r="A39" s="997"/>
      <c r="B39" s="851"/>
      <c r="C39" s="1104" t="s">
        <v>546</v>
      </c>
      <c r="D39" s="1105"/>
      <c r="E39" s="990" t="s">
        <v>564</v>
      </c>
      <c r="F39" s="1045" t="s">
        <v>563</v>
      </c>
      <c r="G39" s="991" t="s">
        <v>608</v>
      </c>
      <c r="H39" s="878"/>
      <c r="I39" s="851"/>
      <c r="J39" s="851"/>
      <c r="K39" s="851"/>
      <c r="L39" s="851"/>
      <c r="M39" s="1000"/>
    </row>
    <row r="40" spans="1:13" ht="20.100000000000001" customHeight="1">
      <c r="A40" s="997"/>
      <c r="B40" s="851"/>
      <c r="C40" s="1119" t="s">
        <v>527</v>
      </c>
      <c r="D40" s="1114" t="s">
        <v>555</v>
      </c>
      <c r="E40" s="1106"/>
      <c r="F40" s="1046" t="s">
        <v>529</v>
      </c>
      <c r="G40" s="1020"/>
      <c r="H40" s="851"/>
      <c r="I40" s="851"/>
      <c r="J40" s="851"/>
      <c r="K40" s="851"/>
      <c r="L40" s="851"/>
      <c r="M40" s="1000"/>
    </row>
    <row r="41" spans="1:13" ht="20.100000000000001" customHeight="1">
      <c r="A41" s="997"/>
      <c r="B41" s="1002"/>
      <c r="C41" s="1120"/>
      <c r="D41" s="1115"/>
      <c r="E41" s="1107"/>
      <c r="F41" s="1046" t="s">
        <v>519</v>
      </c>
      <c r="G41" s="1021"/>
      <c r="H41" s="851"/>
      <c r="I41" s="851"/>
      <c r="J41" s="851"/>
      <c r="K41" s="851"/>
      <c r="L41" s="851"/>
      <c r="M41" s="1000"/>
    </row>
    <row r="42" spans="1:13" ht="20.100000000000001" customHeight="1">
      <c r="A42" s="997"/>
      <c r="B42" s="851"/>
      <c r="C42" s="1120"/>
      <c r="D42" s="1115"/>
      <c r="E42" s="1107"/>
      <c r="F42" s="1046" t="s">
        <v>530</v>
      </c>
      <c r="G42" s="1021"/>
      <c r="H42" s="851"/>
      <c r="I42" s="851"/>
      <c r="J42" s="851"/>
      <c r="K42" s="851"/>
      <c r="L42" s="851"/>
      <c r="M42" s="1000"/>
    </row>
    <row r="43" spans="1:13" ht="20.100000000000001" customHeight="1">
      <c r="A43" s="997"/>
      <c r="B43" s="851"/>
      <c r="C43" s="1120"/>
      <c r="D43" s="1115"/>
      <c r="E43" s="1107"/>
      <c r="F43" s="1046" t="s">
        <v>531</v>
      </c>
      <c r="G43" s="1021"/>
      <c r="H43" s="851"/>
      <c r="I43" s="851"/>
      <c r="J43" s="851"/>
      <c r="K43" s="851"/>
      <c r="L43" s="851"/>
      <c r="M43" s="1000"/>
    </row>
    <row r="44" spans="1:13" ht="20.100000000000001" customHeight="1">
      <c r="A44" s="997"/>
      <c r="B44" s="851"/>
      <c r="C44" s="1120"/>
      <c r="D44" s="1115"/>
      <c r="E44" s="1107"/>
      <c r="F44" s="1046" t="s">
        <v>606</v>
      </c>
      <c r="G44" s="1022"/>
      <c r="H44" s="851"/>
      <c r="I44" s="851"/>
      <c r="J44" s="851"/>
      <c r="K44" s="851"/>
      <c r="L44" s="851"/>
      <c r="M44" s="1000"/>
    </row>
    <row r="45" spans="1:13" ht="20.100000000000001" customHeight="1" thickBot="1">
      <c r="A45" s="997"/>
      <c r="B45" s="851"/>
      <c r="C45" s="1120"/>
      <c r="D45" s="1115"/>
      <c r="E45" s="1107"/>
      <c r="F45" s="1046" t="s">
        <v>561</v>
      </c>
      <c r="G45" s="1023"/>
      <c r="H45" s="851"/>
      <c r="I45" s="851"/>
      <c r="J45" s="851"/>
      <c r="K45" s="851"/>
      <c r="L45" s="851"/>
      <c r="M45" s="1000"/>
    </row>
    <row r="46" spans="1:13" ht="20.100000000000001" customHeight="1" thickBot="1">
      <c r="A46" s="997"/>
      <c r="B46" s="851"/>
      <c r="C46" s="1120"/>
      <c r="D46" s="1116"/>
      <c r="E46" s="1108"/>
      <c r="F46" s="1047" t="s">
        <v>539</v>
      </c>
      <c r="G46" s="1024">
        <f>SUM(G40:G45)</f>
        <v>0</v>
      </c>
      <c r="H46" s="851"/>
      <c r="I46" s="851"/>
      <c r="J46" s="851"/>
      <c r="K46" s="851"/>
      <c r="L46" s="851"/>
      <c r="M46" s="1000"/>
    </row>
    <row r="47" spans="1:13" ht="20.100000000000001" customHeight="1">
      <c r="A47" s="997"/>
      <c r="B47" s="851"/>
      <c r="C47" s="1120"/>
      <c r="D47" s="1114" t="s">
        <v>542</v>
      </c>
      <c r="E47" s="1106"/>
      <c r="F47" s="1046" t="s">
        <v>529</v>
      </c>
      <c r="G47" s="1020"/>
      <c r="H47" s="851"/>
      <c r="I47" s="851"/>
      <c r="J47" s="851"/>
      <c r="K47" s="851"/>
      <c r="L47" s="851"/>
      <c r="M47" s="1000"/>
    </row>
    <row r="48" spans="1:13" ht="20.100000000000001" customHeight="1">
      <c r="A48" s="997"/>
      <c r="B48" s="851"/>
      <c r="C48" s="1120"/>
      <c r="D48" s="1115"/>
      <c r="E48" s="1107"/>
      <c r="F48" s="1046" t="s">
        <v>519</v>
      </c>
      <c r="G48" s="1021"/>
      <c r="H48" s="851"/>
      <c r="I48" s="851"/>
      <c r="J48" s="851"/>
      <c r="K48" s="851"/>
      <c r="L48" s="851"/>
      <c r="M48" s="1000"/>
    </row>
    <row r="49" spans="1:13" ht="20.100000000000001" customHeight="1">
      <c r="A49" s="997"/>
      <c r="B49" s="851"/>
      <c r="C49" s="1120"/>
      <c r="D49" s="1115"/>
      <c r="E49" s="1107"/>
      <c r="F49" s="1046" t="s">
        <v>530</v>
      </c>
      <c r="G49" s="1021"/>
      <c r="H49" s="873"/>
      <c r="I49" s="851"/>
      <c r="J49" s="851"/>
      <c r="K49" s="851"/>
      <c r="L49" s="851"/>
      <c r="M49" s="1000"/>
    </row>
    <row r="50" spans="1:13" ht="20.100000000000001" customHeight="1">
      <c r="A50" s="997"/>
      <c r="B50" s="851"/>
      <c r="C50" s="1120"/>
      <c r="D50" s="1115"/>
      <c r="E50" s="1107"/>
      <c r="F50" s="1046" t="s">
        <v>531</v>
      </c>
      <c r="G50" s="1021"/>
      <c r="H50" s="874"/>
      <c r="I50" s="851"/>
      <c r="J50" s="851"/>
      <c r="K50" s="851"/>
      <c r="L50" s="851"/>
      <c r="M50" s="1000"/>
    </row>
    <row r="51" spans="1:13" ht="20.100000000000001" customHeight="1">
      <c r="A51" s="997"/>
      <c r="B51" s="851"/>
      <c r="C51" s="1120"/>
      <c r="D51" s="1115"/>
      <c r="E51" s="1107"/>
      <c r="F51" s="1046" t="s">
        <v>606</v>
      </c>
      <c r="G51" s="1022"/>
      <c r="H51" s="874"/>
      <c r="I51" s="851"/>
      <c r="J51" s="851"/>
      <c r="K51" s="851"/>
      <c r="L51" s="851"/>
      <c r="M51" s="1000"/>
    </row>
    <row r="52" spans="1:13" ht="20.100000000000001" customHeight="1" thickBot="1">
      <c r="A52" s="997"/>
      <c r="B52" s="851"/>
      <c r="C52" s="1120"/>
      <c r="D52" s="1115"/>
      <c r="E52" s="1107"/>
      <c r="F52" s="1046" t="s">
        <v>561</v>
      </c>
      <c r="G52" s="1023"/>
      <c r="H52" s="873"/>
      <c r="I52" s="851"/>
      <c r="J52" s="851"/>
      <c r="K52" s="851"/>
      <c r="L52" s="851"/>
      <c r="M52" s="1000"/>
    </row>
    <row r="53" spans="1:13" ht="20.100000000000001" customHeight="1" thickBot="1">
      <c r="A53" s="997"/>
      <c r="B53" s="851"/>
      <c r="C53" s="1120"/>
      <c r="D53" s="1116"/>
      <c r="E53" s="1108"/>
      <c r="F53" s="1047" t="s">
        <v>539</v>
      </c>
      <c r="G53" s="1024">
        <f>SUM(G47:G52)</f>
        <v>0</v>
      </c>
      <c r="H53" s="873"/>
      <c r="I53" s="851"/>
      <c r="J53" s="851"/>
      <c r="K53" s="851"/>
      <c r="L53" s="851"/>
      <c r="M53" s="1000"/>
    </row>
    <row r="54" spans="1:13" ht="20.100000000000001" customHeight="1">
      <c r="A54" s="997"/>
      <c r="B54" s="851"/>
      <c r="C54" s="1120"/>
      <c r="D54" s="1114" t="s">
        <v>556</v>
      </c>
      <c r="E54" s="1106"/>
      <c r="F54" s="1046" t="s">
        <v>529</v>
      </c>
      <c r="G54" s="1020"/>
      <c r="H54" s="873"/>
      <c r="I54" s="851"/>
      <c r="J54" s="851"/>
      <c r="K54" s="851"/>
      <c r="L54" s="851"/>
      <c r="M54" s="1000"/>
    </row>
    <row r="55" spans="1:13" ht="20.100000000000001" customHeight="1">
      <c r="A55" s="997"/>
      <c r="B55" s="851"/>
      <c r="C55" s="1120"/>
      <c r="D55" s="1115"/>
      <c r="E55" s="1107"/>
      <c r="F55" s="1046" t="s">
        <v>519</v>
      </c>
      <c r="G55" s="1021"/>
      <c r="H55" s="851"/>
      <c r="I55" s="851"/>
      <c r="J55" s="851"/>
      <c r="K55" s="851"/>
      <c r="L55" s="851"/>
      <c r="M55" s="1000"/>
    </row>
    <row r="56" spans="1:13" ht="20.100000000000001" customHeight="1">
      <c r="A56" s="997"/>
      <c r="B56" s="851"/>
      <c r="C56" s="1120"/>
      <c r="D56" s="1115"/>
      <c r="E56" s="1107"/>
      <c r="F56" s="1046" t="s">
        <v>530</v>
      </c>
      <c r="G56" s="1021"/>
      <c r="H56" s="851"/>
      <c r="I56" s="851"/>
      <c r="J56" s="851"/>
      <c r="K56" s="851"/>
      <c r="L56" s="851"/>
      <c r="M56" s="1000"/>
    </row>
    <row r="57" spans="1:13" ht="20.100000000000001" customHeight="1">
      <c r="A57" s="997"/>
      <c r="B57" s="851"/>
      <c r="C57" s="1120"/>
      <c r="D57" s="1115"/>
      <c r="E57" s="1107"/>
      <c r="F57" s="1046" t="s">
        <v>531</v>
      </c>
      <c r="G57" s="1021"/>
      <c r="H57" s="851"/>
      <c r="I57" s="851"/>
      <c r="J57" s="851"/>
      <c r="K57" s="851"/>
      <c r="L57" s="851"/>
      <c r="M57" s="1000"/>
    </row>
    <row r="58" spans="1:13" ht="20.100000000000001" customHeight="1">
      <c r="A58" s="997"/>
      <c r="B58" s="851"/>
      <c r="C58" s="1120"/>
      <c r="D58" s="1115"/>
      <c r="E58" s="1107"/>
      <c r="F58" s="1046" t="s">
        <v>606</v>
      </c>
      <c r="G58" s="1022"/>
      <c r="H58" s="851"/>
      <c r="I58" s="851"/>
      <c r="J58" s="851"/>
      <c r="K58" s="851"/>
      <c r="L58" s="851"/>
      <c r="M58" s="1000"/>
    </row>
    <row r="59" spans="1:13" ht="20.100000000000001" customHeight="1" thickBot="1">
      <c r="A59" s="997"/>
      <c r="B59" s="851"/>
      <c r="C59" s="1120"/>
      <c r="D59" s="1115"/>
      <c r="E59" s="1107"/>
      <c r="F59" s="1046" t="s">
        <v>561</v>
      </c>
      <c r="G59" s="1023"/>
      <c r="H59" s="851"/>
      <c r="I59" s="851"/>
      <c r="J59" s="851"/>
      <c r="K59" s="851"/>
      <c r="L59" s="851"/>
      <c r="M59" s="1000"/>
    </row>
    <row r="60" spans="1:13" ht="20.100000000000001" customHeight="1" thickBot="1">
      <c r="A60" s="997"/>
      <c r="B60" s="851"/>
      <c r="C60" s="1120"/>
      <c r="D60" s="1116"/>
      <c r="E60" s="1108"/>
      <c r="F60" s="1048" t="s">
        <v>539</v>
      </c>
      <c r="G60" s="1025">
        <f>SUM(G54:G59)</f>
        <v>0</v>
      </c>
      <c r="H60" s="851"/>
      <c r="I60" s="851"/>
      <c r="J60" s="851"/>
      <c r="K60" s="851"/>
      <c r="L60" s="851"/>
      <c r="M60" s="1000"/>
    </row>
    <row r="61" spans="1:13" ht="20.100000000000001" customHeight="1" thickBot="1">
      <c r="A61" s="997"/>
      <c r="B61" s="851"/>
      <c r="C61" s="1121"/>
      <c r="D61" s="1043" t="s">
        <v>539</v>
      </c>
      <c r="E61" s="1026">
        <f>SUM(E40:E60)</f>
        <v>0</v>
      </c>
      <c r="F61" s="1117"/>
      <c r="G61" s="1118"/>
      <c r="H61" s="851"/>
      <c r="I61" s="851"/>
      <c r="J61" s="851"/>
      <c r="K61" s="851"/>
      <c r="L61" s="851"/>
      <c r="M61" s="1000"/>
    </row>
    <row r="62" spans="1:13" ht="20.100000000000001" customHeight="1">
      <c r="A62" s="997"/>
      <c r="B62" s="851"/>
      <c r="C62" s="1119" t="s">
        <v>562</v>
      </c>
      <c r="D62" s="1122" t="s">
        <v>555</v>
      </c>
      <c r="E62" s="1106"/>
      <c r="F62" s="1051" t="s">
        <v>529</v>
      </c>
      <c r="G62" s="1020"/>
      <c r="H62" s="851"/>
      <c r="I62" s="851"/>
      <c r="J62" s="851"/>
      <c r="K62" s="851"/>
      <c r="L62" s="851"/>
      <c r="M62" s="1000"/>
    </row>
    <row r="63" spans="1:13" ht="20.100000000000001" customHeight="1">
      <c r="A63" s="997"/>
      <c r="B63" s="851"/>
      <c r="C63" s="1120"/>
      <c r="D63" s="1123"/>
      <c r="E63" s="1107"/>
      <c r="F63" s="1046" t="s">
        <v>530</v>
      </c>
      <c r="G63" s="1021"/>
      <c r="H63" s="851"/>
      <c r="I63" s="851"/>
      <c r="J63" s="851"/>
      <c r="K63" s="851"/>
      <c r="L63" s="851"/>
      <c r="M63" s="1000"/>
    </row>
    <row r="64" spans="1:13" ht="20.100000000000001" customHeight="1">
      <c r="A64" s="997"/>
      <c r="B64" s="851"/>
      <c r="C64" s="1120"/>
      <c r="D64" s="1123"/>
      <c r="E64" s="1107"/>
      <c r="F64" s="1046" t="s">
        <v>531</v>
      </c>
      <c r="G64" s="1021"/>
      <c r="H64" s="851"/>
      <c r="I64" s="851"/>
      <c r="J64" s="851"/>
      <c r="K64" s="851"/>
      <c r="L64" s="851"/>
      <c r="M64" s="1000"/>
    </row>
    <row r="65" spans="1:13" ht="20.100000000000001" customHeight="1">
      <c r="A65" s="997"/>
      <c r="B65" s="851"/>
      <c r="C65" s="1120"/>
      <c r="D65" s="1123"/>
      <c r="E65" s="1107"/>
      <c r="F65" s="1046" t="s">
        <v>606</v>
      </c>
      <c r="G65" s="1022"/>
      <c r="H65" s="851"/>
      <c r="I65" s="851"/>
      <c r="J65" s="851"/>
      <c r="K65" s="851"/>
      <c r="L65" s="851"/>
      <c r="M65" s="1000"/>
    </row>
    <row r="66" spans="1:13" ht="20.100000000000001" customHeight="1" thickBot="1">
      <c r="A66" s="997"/>
      <c r="B66" s="851"/>
      <c r="C66" s="1120"/>
      <c r="D66" s="1123"/>
      <c r="E66" s="1107"/>
      <c r="F66" s="1046" t="s">
        <v>561</v>
      </c>
      <c r="G66" s="1023"/>
      <c r="H66" s="851"/>
      <c r="I66" s="851"/>
      <c r="J66" s="851"/>
      <c r="K66" s="851"/>
      <c r="L66" s="851"/>
      <c r="M66" s="1000"/>
    </row>
    <row r="67" spans="1:13" ht="20.100000000000001" customHeight="1" thickBot="1">
      <c r="A67" s="997"/>
      <c r="B67" s="851"/>
      <c r="C67" s="1120"/>
      <c r="D67" s="1124"/>
      <c r="E67" s="1108"/>
      <c r="F67" s="1047" t="s">
        <v>539</v>
      </c>
      <c r="G67" s="1024">
        <f>SUM(G62:G66)</f>
        <v>0</v>
      </c>
      <c r="H67" s="851"/>
      <c r="I67" s="851"/>
      <c r="J67" s="851"/>
      <c r="K67" s="851"/>
      <c r="L67" s="851"/>
      <c r="M67" s="1000"/>
    </row>
    <row r="68" spans="1:13" ht="20.100000000000001" customHeight="1">
      <c r="A68" s="997"/>
      <c r="B68" s="851"/>
      <c r="C68" s="1120"/>
      <c r="D68" s="1122" t="s">
        <v>542</v>
      </c>
      <c r="E68" s="1106"/>
      <c r="F68" s="1046" t="s">
        <v>529</v>
      </c>
      <c r="G68" s="1020"/>
      <c r="H68" s="851"/>
      <c r="I68" s="851"/>
      <c r="J68" s="851"/>
      <c r="K68" s="851"/>
      <c r="L68" s="851"/>
      <c r="M68" s="1000"/>
    </row>
    <row r="69" spans="1:13" ht="20.100000000000001" customHeight="1">
      <c r="A69" s="997"/>
      <c r="B69" s="851"/>
      <c r="C69" s="1120"/>
      <c r="D69" s="1123"/>
      <c r="E69" s="1107"/>
      <c r="F69" s="1046" t="s">
        <v>530</v>
      </c>
      <c r="G69" s="1021"/>
      <c r="H69" s="851"/>
      <c r="I69" s="851"/>
      <c r="J69" s="851"/>
      <c r="K69" s="851"/>
      <c r="L69" s="851"/>
      <c r="M69" s="1000"/>
    </row>
    <row r="70" spans="1:13" ht="20.100000000000001" customHeight="1">
      <c r="A70" s="997"/>
      <c r="B70" s="851"/>
      <c r="C70" s="1120"/>
      <c r="D70" s="1123"/>
      <c r="E70" s="1107"/>
      <c r="F70" s="1046" t="s">
        <v>531</v>
      </c>
      <c r="G70" s="1021"/>
      <c r="H70" s="851"/>
      <c r="I70" s="851"/>
      <c r="J70" s="851"/>
      <c r="K70" s="851"/>
      <c r="L70" s="851"/>
      <c r="M70" s="1000"/>
    </row>
    <row r="71" spans="1:13" ht="20.100000000000001" customHeight="1">
      <c r="A71" s="997"/>
      <c r="B71" s="851"/>
      <c r="C71" s="1120"/>
      <c r="D71" s="1123"/>
      <c r="E71" s="1107"/>
      <c r="F71" s="1046" t="s">
        <v>606</v>
      </c>
      <c r="G71" s="1022"/>
      <c r="H71" s="851"/>
      <c r="I71" s="851"/>
      <c r="J71" s="851"/>
      <c r="K71" s="851"/>
      <c r="L71" s="851"/>
      <c r="M71" s="1000"/>
    </row>
    <row r="72" spans="1:13" ht="20.100000000000001" customHeight="1" thickBot="1">
      <c r="A72" s="997"/>
      <c r="B72" s="851"/>
      <c r="C72" s="1120"/>
      <c r="D72" s="1123"/>
      <c r="E72" s="1107"/>
      <c r="F72" s="1046" t="s">
        <v>561</v>
      </c>
      <c r="G72" s="1023"/>
      <c r="H72" s="851"/>
      <c r="I72" s="851"/>
      <c r="J72" s="851"/>
      <c r="K72" s="851"/>
      <c r="L72" s="851"/>
      <c r="M72" s="1000"/>
    </row>
    <row r="73" spans="1:13" ht="20.100000000000001" customHeight="1" thickBot="1">
      <c r="A73" s="997"/>
      <c r="B73" s="851"/>
      <c r="C73" s="1120"/>
      <c r="D73" s="1124"/>
      <c r="E73" s="1108"/>
      <c r="F73" s="1047" t="s">
        <v>539</v>
      </c>
      <c r="G73" s="1024">
        <f>SUM(G68:G72)</f>
        <v>0</v>
      </c>
      <c r="H73" s="851"/>
      <c r="I73" s="851"/>
      <c r="J73" s="851"/>
      <c r="K73" s="851"/>
      <c r="L73" s="851"/>
      <c r="M73" s="1000"/>
    </row>
    <row r="74" spans="1:13" ht="20.100000000000001" customHeight="1">
      <c r="A74" s="997"/>
      <c r="B74" s="851"/>
      <c r="C74" s="1120"/>
      <c r="D74" s="1122" t="s">
        <v>556</v>
      </c>
      <c r="E74" s="1106"/>
      <c r="F74" s="1046" t="s">
        <v>529</v>
      </c>
      <c r="G74" s="1020"/>
      <c r="H74" s="851"/>
      <c r="I74" s="851"/>
      <c r="J74" s="851"/>
      <c r="K74" s="851"/>
      <c r="L74" s="851"/>
      <c r="M74" s="1000"/>
    </row>
    <row r="75" spans="1:13" ht="20.100000000000001" customHeight="1">
      <c r="A75" s="997"/>
      <c r="B75" s="851"/>
      <c r="C75" s="1120"/>
      <c r="D75" s="1123"/>
      <c r="E75" s="1107"/>
      <c r="F75" s="1046" t="s">
        <v>530</v>
      </c>
      <c r="G75" s="1021"/>
      <c r="H75" s="851"/>
      <c r="I75" s="851"/>
      <c r="J75" s="851"/>
      <c r="K75" s="851"/>
      <c r="L75" s="851"/>
      <c r="M75" s="1000"/>
    </row>
    <row r="76" spans="1:13" ht="20.100000000000001" customHeight="1">
      <c r="A76" s="997"/>
      <c r="B76" s="851"/>
      <c r="C76" s="1120"/>
      <c r="D76" s="1123"/>
      <c r="E76" s="1107"/>
      <c r="F76" s="1046" t="s">
        <v>531</v>
      </c>
      <c r="G76" s="1021"/>
      <c r="H76" s="851"/>
      <c r="I76" s="851"/>
      <c r="J76" s="851"/>
      <c r="K76" s="851"/>
      <c r="L76" s="851"/>
      <c r="M76" s="1000"/>
    </row>
    <row r="77" spans="1:13" ht="20.100000000000001" customHeight="1">
      <c r="A77" s="997"/>
      <c r="B77" s="851"/>
      <c r="C77" s="1120"/>
      <c r="D77" s="1123"/>
      <c r="E77" s="1107"/>
      <c r="F77" s="1046" t="s">
        <v>606</v>
      </c>
      <c r="G77" s="1022"/>
      <c r="H77" s="851"/>
      <c r="I77" s="851"/>
      <c r="J77" s="851"/>
      <c r="K77" s="851"/>
      <c r="L77" s="851"/>
      <c r="M77" s="1000"/>
    </row>
    <row r="78" spans="1:13" ht="20.100000000000001" customHeight="1" thickBot="1">
      <c r="A78" s="997"/>
      <c r="B78" s="851"/>
      <c r="C78" s="1120"/>
      <c r="D78" s="1123"/>
      <c r="E78" s="1107"/>
      <c r="F78" s="1046" t="s">
        <v>561</v>
      </c>
      <c r="G78" s="1023"/>
      <c r="H78" s="851"/>
      <c r="I78" s="851"/>
      <c r="J78" s="851"/>
      <c r="K78" s="851"/>
      <c r="L78" s="851"/>
      <c r="M78" s="1000"/>
    </row>
    <row r="79" spans="1:13" ht="20.100000000000001" customHeight="1" thickBot="1">
      <c r="A79" s="997"/>
      <c r="B79" s="851"/>
      <c r="C79" s="1120"/>
      <c r="D79" s="1123"/>
      <c r="E79" s="1108"/>
      <c r="F79" s="1048" t="s">
        <v>539</v>
      </c>
      <c r="G79" s="1024">
        <f>SUM(G74:G78)</f>
        <v>0</v>
      </c>
      <c r="H79" s="851"/>
      <c r="I79" s="851"/>
      <c r="J79" s="851"/>
      <c r="K79" s="851"/>
      <c r="L79" s="851"/>
      <c r="M79" s="1000"/>
    </row>
    <row r="80" spans="1:13" ht="20.100000000000001" customHeight="1">
      <c r="A80" s="997"/>
      <c r="B80" s="851"/>
      <c r="C80" s="1121"/>
      <c r="D80" s="1044" t="s">
        <v>539</v>
      </c>
      <c r="E80" s="1027">
        <f>SUM(E62:E79)</f>
        <v>0</v>
      </c>
      <c r="F80" s="992"/>
      <c r="G80" s="993"/>
      <c r="H80" s="851"/>
      <c r="I80" s="851"/>
      <c r="J80" s="851"/>
      <c r="K80" s="851"/>
      <c r="L80" s="851"/>
      <c r="M80" s="1000"/>
    </row>
    <row r="81" spans="1:13" ht="20.25" customHeight="1" thickBot="1">
      <c r="A81" s="1003"/>
      <c r="B81" s="1004"/>
      <c r="C81" s="1004"/>
      <c r="D81" s="1004"/>
      <c r="E81" s="1004"/>
      <c r="F81" s="1004"/>
      <c r="G81" s="1004"/>
      <c r="H81" s="1004"/>
      <c r="I81" s="1004"/>
      <c r="J81" s="1004"/>
      <c r="K81" s="1004"/>
      <c r="L81" s="1004"/>
      <c r="M81" s="1005"/>
    </row>
  </sheetData>
  <sheetProtection sheet="1" objects="1" scenarios="1" selectLockedCells="1"/>
  <mergeCells count="22">
    <mergeCell ref="D54:D60"/>
    <mergeCell ref="F61:G61"/>
    <mergeCell ref="C62:C80"/>
    <mergeCell ref="E62:E67"/>
    <mergeCell ref="E68:E73"/>
    <mergeCell ref="E74:E79"/>
    <mergeCell ref="D62:D67"/>
    <mergeCell ref="D68:D73"/>
    <mergeCell ref="D74:D79"/>
    <mergeCell ref="C40:C61"/>
    <mergeCell ref="D40:D46"/>
    <mergeCell ref="D47:D53"/>
    <mergeCell ref="E47:E53"/>
    <mergeCell ref="E54:E60"/>
    <mergeCell ref="B4:L6"/>
    <mergeCell ref="B2:L2"/>
    <mergeCell ref="C39:D39"/>
    <mergeCell ref="E40:E46"/>
    <mergeCell ref="C27:D27"/>
    <mergeCell ref="C28:C31"/>
    <mergeCell ref="C32:C35"/>
    <mergeCell ref="I7:L7"/>
  </mergeCells>
  <phoneticPr fontId="4"/>
  <hyperlinks>
    <hyperlink ref="I7" location="データ入力表!A1" display="「データ入力表」シートへ"/>
  </hyperlinks>
  <pageMargins left="0.70866141732283472" right="0.39370078740157483" top="0.59055118110236227" bottom="0.59055118110236227" header="0.31496062992125984" footer="0.31496062992125984"/>
  <pageSetup paperSize="9" scale="4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fitToPage="1"/>
  </sheetPr>
  <dimension ref="A1:J38"/>
  <sheetViews>
    <sheetView workbookViewId="0">
      <selection activeCell="G16" sqref="G16"/>
    </sheetView>
  </sheetViews>
  <sheetFormatPr defaultColWidth="5.7109375" defaultRowHeight="12"/>
  <cols>
    <col min="1" max="1" width="4.28515625" style="144" customWidth="1"/>
    <col min="2" max="2" width="4" style="144" customWidth="1"/>
    <col min="3" max="3" width="22.7109375" style="144" customWidth="1"/>
    <col min="4" max="6" width="13.28515625" style="144" customWidth="1"/>
    <col min="7" max="8" width="10.28515625" style="144" customWidth="1"/>
    <col min="9" max="9" width="9.140625" style="283" customWidth="1"/>
    <col min="10" max="10" width="5.7109375" style="283"/>
    <col min="11" max="16384" width="5.7109375" style="144"/>
  </cols>
  <sheetData>
    <row r="1" spans="1:8" ht="18" customHeight="1">
      <c r="A1" s="143" t="s">
        <v>197</v>
      </c>
      <c r="B1" s="143"/>
      <c r="C1" s="143"/>
      <c r="D1" s="143"/>
      <c r="E1" s="143"/>
      <c r="F1" s="143"/>
      <c r="G1" s="143"/>
      <c r="H1" s="143"/>
    </row>
    <row r="2" spans="1:8" ht="12.95" customHeight="1">
      <c r="A2" s="143"/>
      <c r="B2" s="143"/>
      <c r="C2" s="143"/>
      <c r="D2" s="143"/>
      <c r="E2" s="143"/>
      <c r="F2" s="143"/>
      <c r="G2" s="143"/>
      <c r="H2" s="143"/>
    </row>
    <row r="3" spans="1:8" ht="18" customHeight="1">
      <c r="A3" s="145" t="s">
        <v>198</v>
      </c>
      <c r="B3" s="146"/>
      <c r="C3" s="146"/>
      <c r="D3" s="147"/>
      <c r="E3" s="147"/>
      <c r="F3" s="147"/>
      <c r="G3" s="148"/>
      <c r="H3" s="148"/>
    </row>
    <row r="4" spans="1:8" ht="18" customHeight="1">
      <c r="A4" s="143"/>
      <c r="B4" s="149"/>
      <c r="C4" s="149"/>
      <c r="D4" s="149"/>
      <c r="E4" s="149"/>
      <c r="F4" s="149"/>
      <c r="G4" s="149"/>
      <c r="H4" s="149"/>
    </row>
    <row r="5" spans="1:8" ht="12.95" customHeight="1">
      <c r="A5" s="143"/>
      <c r="B5" s="145"/>
      <c r="C5" s="145"/>
      <c r="D5" s="145"/>
      <c r="E5" s="145"/>
      <c r="F5" s="145"/>
      <c r="G5" s="145"/>
      <c r="H5" s="145"/>
    </row>
    <row r="6" spans="1:8" ht="18" customHeight="1">
      <c r="A6" s="145" t="s">
        <v>199</v>
      </c>
      <c r="B6" s="143"/>
      <c r="C6" s="145"/>
      <c r="D6" s="145"/>
      <c r="E6" s="145"/>
      <c r="F6" s="145"/>
      <c r="G6" s="143"/>
      <c r="H6" s="143"/>
    </row>
    <row r="7" spans="1:8" ht="36" customHeight="1">
      <c r="A7" s="143"/>
      <c r="B7" s="1125"/>
      <c r="C7" s="1126"/>
      <c r="D7" s="1126"/>
      <c r="E7" s="1126"/>
      <c r="F7" s="1126"/>
      <c r="G7" s="1126"/>
      <c r="H7" s="1127"/>
    </row>
    <row r="8" spans="1:8" ht="12.95" customHeight="1">
      <c r="A8" s="143"/>
      <c r="B8" s="143"/>
      <c r="C8" s="143"/>
      <c r="D8" s="143"/>
      <c r="E8" s="143"/>
      <c r="F8" s="143"/>
      <c r="G8" s="143"/>
      <c r="H8" s="143"/>
    </row>
    <row r="9" spans="1:8" ht="18" customHeight="1">
      <c r="A9" s="143" t="s">
        <v>200</v>
      </c>
      <c r="B9" s="143"/>
      <c r="C9" s="143"/>
      <c r="D9" s="150" t="str">
        <f>"(単位："&amp;データ入力表!E6&amp;")"</f>
        <v>(単位：百万円)</v>
      </c>
      <c r="E9" s="143"/>
      <c r="F9" s="143"/>
      <c r="G9" s="143"/>
      <c r="H9" s="143"/>
    </row>
    <row r="10" spans="1:8" ht="18" customHeight="1">
      <c r="A10" s="143"/>
      <c r="B10" s="151" t="s">
        <v>201</v>
      </c>
      <c r="C10" s="152"/>
      <c r="D10" s="153">
        <f>計算!C46</f>
        <v>0</v>
      </c>
      <c r="E10" s="143"/>
      <c r="F10" s="143"/>
      <c r="G10" s="143"/>
      <c r="H10" s="143"/>
    </row>
    <row r="11" spans="1:8" ht="18" customHeight="1">
      <c r="A11" s="143"/>
      <c r="B11" s="151" t="s">
        <v>202</v>
      </c>
      <c r="C11" s="152"/>
      <c r="D11" s="153">
        <f>計算!D46</f>
        <v>0</v>
      </c>
      <c r="E11" s="143"/>
      <c r="F11" s="143"/>
      <c r="G11" s="143"/>
      <c r="H11" s="143"/>
    </row>
    <row r="12" spans="1:8" ht="18" customHeight="1">
      <c r="A12" s="143"/>
      <c r="B12" s="151" t="s">
        <v>622</v>
      </c>
      <c r="C12" s="152"/>
      <c r="D12" s="154">
        <f>データ入力表!D58</f>
        <v>0.58699999999999997</v>
      </c>
      <c r="E12" s="155" t="s">
        <v>689</v>
      </c>
      <c r="F12" s="155"/>
      <c r="G12" s="155"/>
      <c r="H12" s="155"/>
    </row>
    <row r="13" spans="1:8" ht="12.95" customHeight="1">
      <c r="A13" s="143"/>
      <c r="B13" s="143"/>
      <c r="C13" s="143"/>
      <c r="D13" s="143"/>
      <c r="E13" s="143"/>
      <c r="F13" s="143"/>
      <c r="G13" s="143"/>
      <c r="H13" s="143"/>
    </row>
    <row r="14" spans="1:8" ht="18" customHeight="1">
      <c r="A14" s="143" t="s">
        <v>274</v>
      </c>
      <c r="B14" s="143"/>
      <c r="C14" s="143"/>
      <c r="D14" s="143"/>
      <c r="E14" s="143"/>
      <c r="F14" s="143"/>
      <c r="G14" s="143"/>
      <c r="H14" s="150" t="str">
        <f>+"(単位："&amp;データ入力表!E6&amp;"、人、倍）"</f>
        <v>(単位：百万円、人、倍）</v>
      </c>
    </row>
    <row r="15" spans="1:8" ht="18" customHeight="1">
      <c r="A15" s="143"/>
      <c r="B15" s="156"/>
      <c r="C15" s="157"/>
      <c r="D15" s="156" t="s">
        <v>203</v>
      </c>
      <c r="E15" s="157"/>
      <c r="F15" s="158"/>
      <c r="G15" s="156" t="s">
        <v>691</v>
      </c>
      <c r="H15" s="159"/>
    </row>
    <row r="16" spans="1:8" ht="18" customHeight="1">
      <c r="A16" s="143"/>
      <c r="B16" s="160"/>
      <c r="C16" s="145" t="s">
        <v>204</v>
      </c>
      <c r="D16" s="160"/>
      <c r="E16" s="156" t="s">
        <v>205</v>
      </c>
      <c r="F16" s="158"/>
      <c r="G16" s="161"/>
      <c r="H16" s="162" t="s">
        <v>206</v>
      </c>
    </row>
    <row r="17" spans="1:8" ht="18" customHeight="1">
      <c r="A17" s="143"/>
      <c r="B17" s="160"/>
      <c r="C17" s="145"/>
      <c r="D17" s="160"/>
      <c r="E17" s="160" t="s">
        <v>207</v>
      </c>
      <c r="F17" s="163" t="s">
        <v>230</v>
      </c>
      <c r="G17" s="161"/>
      <c r="H17" s="162" t="s">
        <v>231</v>
      </c>
    </row>
    <row r="18" spans="1:8" ht="18" customHeight="1">
      <c r="A18" s="143"/>
      <c r="B18" s="164"/>
      <c r="C18" s="149"/>
      <c r="D18" s="164"/>
      <c r="E18" s="165"/>
      <c r="F18" s="166" t="s">
        <v>208</v>
      </c>
      <c r="G18" s="167"/>
      <c r="H18" s="168" t="s">
        <v>209</v>
      </c>
    </row>
    <row r="19" spans="1:8" ht="18" customHeight="1">
      <c r="A19" s="143"/>
      <c r="B19" s="160" t="s">
        <v>99</v>
      </c>
      <c r="C19" s="145"/>
      <c r="D19" s="160">
        <f>②表!R48</f>
        <v>0</v>
      </c>
      <c r="E19" s="160">
        <f>②表!S48</f>
        <v>0</v>
      </c>
      <c r="F19" s="160">
        <f>②表!T48</f>
        <v>0</v>
      </c>
      <c r="G19" s="160">
        <f>②表!U48</f>
        <v>0</v>
      </c>
      <c r="H19" s="161">
        <f>②表!V48</f>
        <v>0</v>
      </c>
    </row>
    <row r="20" spans="1:8" ht="18" customHeight="1">
      <c r="A20" s="143"/>
      <c r="B20" s="160"/>
      <c r="C20" s="323" t="s">
        <v>210</v>
      </c>
      <c r="D20" s="324">
        <f>②表!C48</f>
        <v>0</v>
      </c>
      <c r="E20" s="324">
        <f>②表!D48</f>
        <v>0</v>
      </c>
      <c r="F20" s="324">
        <f>②表!E48</f>
        <v>0</v>
      </c>
      <c r="G20" s="324">
        <f>②表!F48</f>
        <v>0</v>
      </c>
      <c r="H20" s="324">
        <f>②表!G48</f>
        <v>0</v>
      </c>
    </row>
    <row r="21" spans="1:8" ht="18" customHeight="1">
      <c r="A21" s="143"/>
      <c r="B21" s="169"/>
      <c r="C21" s="325" t="s">
        <v>211</v>
      </c>
      <c r="D21" s="326">
        <f>②表!H48</f>
        <v>0</v>
      </c>
      <c r="E21" s="326">
        <f>②表!I48</f>
        <v>0</v>
      </c>
      <c r="F21" s="326">
        <f>②表!J48</f>
        <v>0</v>
      </c>
      <c r="G21" s="326">
        <f>②表!K48</f>
        <v>0</v>
      </c>
      <c r="H21" s="326">
        <f>②表!L48</f>
        <v>0</v>
      </c>
    </row>
    <row r="22" spans="1:8" ht="18" customHeight="1">
      <c r="A22" s="143"/>
      <c r="B22" s="164"/>
      <c r="C22" s="284" t="s">
        <v>212</v>
      </c>
      <c r="D22" s="285">
        <f>②表!M48</f>
        <v>0</v>
      </c>
      <c r="E22" s="285">
        <f>②表!N48</f>
        <v>0</v>
      </c>
      <c r="F22" s="285">
        <f>②表!O48</f>
        <v>0</v>
      </c>
      <c r="G22" s="285">
        <f>②表!P48</f>
        <v>0</v>
      </c>
      <c r="H22" s="285">
        <f>②表!Q48</f>
        <v>0</v>
      </c>
    </row>
    <row r="23" spans="1:8" ht="18" customHeight="1">
      <c r="A23" s="143"/>
      <c r="B23" s="151" t="s">
        <v>213</v>
      </c>
      <c r="C23" s="152"/>
      <c r="D23" s="170" t="e">
        <f>D19/D20</f>
        <v>#DIV/0!</v>
      </c>
      <c r="E23" s="143" t="s">
        <v>232</v>
      </c>
      <c r="F23" s="171"/>
      <c r="G23" s="171"/>
      <c r="H23" s="171"/>
    </row>
    <row r="24" spans="1:8" ht="18" customHeight="1">
      <c r="A24" s="143"/>
      <c r="B24" s="143"/>
      <c r="C24" s="143"/>
      <c r="D24" s="143"/>
      <c r="E24" s="143" t="s">
        <v>233</v>
      </c>
      <c r="F24" s="143"/>
      <c r="G24" s="143"/>
      <c r="H24" s="143"/>
    </row>
    <row r="25" spans="1:8" ht="18" customHeight="1">
      <c r="A25" s="144" t="s">
        <v>214</v>
      </c>
      <c r="B25" s="143"/>
      <c r="C25" s="143"/>
      <c r="D25" s="143"/>
      <c r="E25" s="143"/>
      <c r="F25" s="143"/>
      <c r="G25" s="143"/>
      <c r="H25" s="143"/>
    </row>
    <row r="26" spans="1:8" ht="18" customHeight="1">
      <c r="A26" s="143"/>
      <c r="B26" s="144" t="s">
        <v>215</v>
      </c>
      <c r="D26" s="143"/>
      <c r="E26" s="143"/>
      <c r="F26" s="143"/>
      <c r="G26" s="143"/>
      <c r="H26" s="143"/>
    </row>
    <row r="27" spans="1:8" ht="18" customHeight="1">
      <c r="A27" s="143"/>
      <c r="B27" s="144" t="s">
        <v>216</v>
      </c>
      <c r="D27" s="143"/>
      <c r="E27" s="143"/>
      <c r="F27" s="143"/>
      <c r="G27" s="143"/>
      <c r="H27" s="143"/>
    </row>
    <row r="28" spans="1:8" ht="18" customHeight="1">
      <c r="A28" s="143"/>
      <c r="B28" s="144" t="s">
        <v>217</v>
      </c>
      <c r="D28" s="143"/>
      <c r="E28" s="143"/>
      <c r="F28" s="143"/>
      <c r="G28" s="143"/>
      <c r="H28" s="143"/>
    </row>
    <row r="29" spans="1:8" ht="18" customHeight="1">
      <c r="A29" s="143"/>
      <c r="B29" s="144" t="s">
        <v>218</v>
      </c>
      <c r="D29" s="143"/>
      <c r="E29" s="143"/>
      <c r="F29" s="143"/>
      <c r="G29" s="143"/>
      <c r="H29" s="143"/>
    </row>
    <row r="30" spans="1:8" ht="18" customHeight="1">
      <c r="A30" s="143"/>
      <c r="B30" s="144" t="s">
        <v>219</v>
      </c>
      <c r="D30" s="143"/>
      <c r="E30" s="143"/>
      <c r="F30" s="143"/>
      <c r="G30" s="143"/>
      <c r="H30" s="143"/>
    </row>
    <row r="31" spans="1:8" ht="18" customHeight="1">
      <c r="A31" s="143"/>
      <c r="B31" s="144" t="s">
        <v>220</v>
      </c>
      <c r="D31" s="143"/>
      <c r="E31" s="143"/>
      <c r="F31" s="143"/>
      <c r="G31" s="143"/>
      <c r="H31" s="143"/>
    </row>
    <row r="32" spans="1:8" ht="18" customHeight="1">
      <c r="A32" s="143"/>
      <c r="B32" s="144" t="s">
        <v>221</v>
      </c>
      <c r="D32" s="143"/>
      <c r="E32" s="143"/>
      <c r="F32" s="143"/>
      <c r="G32" s="143"/>
      <c r="H32" s="143"/>
    </row>
    <row r="33" spans="1:8" ht="18" customHeight="1">
      <c r="A33" s="143"/>
      <c r="B33" s="144" t="s">
        <v>222</v>
      </c>
      <c r="D33" s="143"/>
      <c r="E33" s="143"/>
      <c r="F33" s="143"/>
      <c r="G33" s="143"/>
      <c r="H33" s="143"/>
    </row>
    <row r="34" spans="1:8" ht="18" customHeight="1">
      <c r="A34" s="143"/>
      <c r="D34" s="143"/>
      <c r="E34" s="143"/>
      <c r="F34" s="143"/>
      <c r="G34" s="143"/>
      <c r="H34" s="143"/>
    </row>
    <row r="35" spans="1:8" ht="13.5" customHeight="1">
      <c r="A35" s="359" t="s">
        <v>286</v>
      </c>
      <c r="B35" s="360" t="s">
        <v>287</v>
      </c>
      <c r="C35" s="362"/>
      <c r="D35" s="143"/>
      <c r="E35" s="143"/>
      <c r="F35" s="143"/>
      <c r="G35" s="143"/>
      <c r="H35" s="143"/>
    </row>
    <row r="36" spans="1:8" ht="13.5" customHeight="1">
      <c r="A36" s="361"/>
      <c r="B36" s="360" t="s">
        <v>316</v>
      </c>
      <c r="C36" s="362"/>
      <c r="D36" s="143"/>
      <c r="E36" s="143"/>
      <c r="F36" s="143"/>
      <c r="G36" s="143"/>
      <c r="H36" s="143"/>
    </row>
    <row r="37" spans="1:8" ht="13.5" customHeight="1">
      <c r="A37" s="361"/>
      <c r="B37" s="360" t="s">
        <v>523</v>
      </c>
      <c r="C37" s="362"/>
      <c r="D37" s="155"/>
      <c r="E37" s="155"/>
      <c r="F37" s="155"/>
      <c r="G37" s="155"/>
      <c r="H37" s="155"/>
    </row>
    <row r="38" spans="1:8" ht="13.5" customHeight="1">
      <c r="A38" s="361"/>
      <c r="B38" s="360" t="s">
        <v>368</v>
      </c>
      <c r="C38" s="362"/>
    </row>
  </sheetData>
  <mergeCells count="1">
    <mergeCell ref="B7:H7"/>
  </mergeCells>
  <phoneticPr fontId="5"/>
  <pageMargins left="0.70866141732283472" right="0.39370078740157483" top="0.59055118110236227" bottom="0.59055118110236227" header="0.31496062992125984" footer="0.31496062992125984"/>
  <pageSetup paperSize="9" scale="9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sheetPr>
  <dimension ref="A1:V53"/>
  <sheetViews>
    <sheetView topLeftCell="A19" zoomScaleNormal="100" zoomScaleSheetLayoutView="100" workbookViewId="0">
      <selection activeCell="U7" sqref="U7"/>
    </sheetView>
  </sheetViews>
  <sheetFormatPr defaultRowHeight="12"/>
  <cols>
    <col min="1" max="1" width="6.7109375" style="49" customWidth="1"/>
    <col min="2" max="2" width="25.7109375" style="49" customWidth="1"/>
    <col min="3" max="22" width="10.28515625" style="49" customWidth="1"/>
    <col min="23" max="16384" width="9.140625" style="49"/>
  </cols>
  <sheetData>
    <row r="1" spans="1:22" s="303" customFormat="1" ht="20.100000000000001" customHeight="1">
      <c r="A1" s="301" t="s">
        <v>223</v>
      </c>
      <c r="B1" s="301"/>
      <c r="D1" s="322"/>
    </row>
    <row r="2" spans="1:22" ht="8.1" customHeight="1">
      <c r="A2" s="54"/>
      <c r="B2" s="54"/>
    </row>
    <row r="3" spans="1:22" ht="17.100000000000001" customHeight="1">
      <c r="A3" s="86"/>
      <c r="B3" s="89"/>
      <c r="C3" s="307"/>
      <c r="D3" s="308"/>
      <c r="E3" s="309" t="s">
        <v>226</v>
      </c>
      <c r="F3" s="310"/>
      <c r="G3" s="311"/>
      <c r="H3" s="105"/>
      <c r="I3" s="305"/>
      <c r="J3" s="304" t="s">
        <v>227</v>
      </c>
      <c r="K3" s="305"/>
      <c r="L3" s="306"/>
      <c r="M3" s="109"/>
      <c r="N3" s="312"/>
      <c r="O3" s="313" t="s">
        <v>228</v>
      </c>
      <c r="P3" s="312"/>
      <c r="Q3" s="314"/>
      <c r="R3" s="140"/>
      <c r="S3" s="315"/>
      <c r="T3" s="315" t="s">
        <v>229</v>
      </c>
      <c r="U3" s="141"/>
      <c r="V3" s="142"/>
    </row>
    <row r="4" spans="1:22" ht="17.100000000000001" customHeight="1">
      <c r="A4" s="87"/>
      <c r="B4" s="90"/>
      <c r="C4" s="1131" t="s">
        <v>203</v>
      </c>
      <c r="D4" s="1133"/>
      <c r="E4" s="1134"/>
      <c r="F4" s="1128" t="s">
        <v>692</v>
      </c>
      <c r="G4" s="1128" t="s">
        <v>224</v>
      </c>
      <c r="H4" s="1131" t="s">
        <v>203</v>
      </c>
      <c r="I4" s="1133"/>
      <c r="J4" s="1134"/>
      <c r="K4" s="1128" t="s">
        <v>692</v>
      </c>
      <c r="L4" s="1128" t="s">
        <v>224</v>
      </c>
      <c r="M4" s="1131" t="s">
        <v>203</v>
      </c>
      <c r="N4" s="1133"/>
      <c r="O4" s="1134"/>
      <c r="P4" s="1128" t="s">
        <v>692</v>
      </c>
      <c r="Q4" s="1128" t="s">
        <v>224</v>
      </c>
      <c r="R4" s="1131" t="s">
        <v>203</v>
      </c>
      <c r="S4" s="1133"/>
      <c r="T4" s="1134"/>
      <c r="U4" s="1128" t="s">
        <v>692</v>
      </c>
      <c r="V4" s="1128" t="s">
        <v>224</v>
      </c>
    </row>
    <row r="5" spans="1:22" ht="17.100000000000001" customHeight="1">
      <c r="A5" s="87"/>
      <c r="B5" s="90"/>
      <c r="C5" s="117"/>
      <c r="D5" s="1131" t="s">
        <v>109</v>
      </c>
      <c r="E5" s="1132"/>
      <c r="F5" s="1129"/>
      <c r="G5" s="1129"/>
      <c r="H5" s="117"/>
      <c r="I5" s="1131" t="s">
        <v>109</v>
      </c>
      <c r="J5" s="1132"/>
      <c r="K5" s="1129"/>
      <c r="L5" s="1129"/>
      <c r="M5" s="117"/>
      <c r="N5" s="1131" t="s">
        <v>109</v>
      </c>
      <c r="O5" s="1132"/>
      <c r="P5" s="1129"/>
      <c r="Q5" s="1129"/>
      <c r="R5" s="117"/>
      <c r="S5" s="1131" t="s">
        <v>109</v>
      </c>
      <c r="T5" s="1132"/>
      <c r="U5" s="1129"/>
      <c r="V5" s="1129"/>
    </row>
    <row r="6" spans="1:22" ht="30" customHeight="1">
      <c r="A6" s="88"/>
      <c r="B6" s="91"/>
      <c r="C6" s="119"/>
      <c r="D6" s="119"/>
      <c r="E6" s="139" t="s">
        <v>225</v>
      </c>
      <c r="F6" s="1130"/>
      <c r="G6" s="1130"/>
      <c r="H6" s="119"/>
      <c r="I6" s="119"/>
      <c r="J6" s="139" t="s">
        <v>225</v>
      </c>
      <c r="K6" s="1130"/>
      <c r="L6" s="1130"/>
      <c r="M6" s="119"/>
      <c r="N6" s="119"/>
      <c r="O6" s="139" t="s">
        <v>225</v>
      </c>
      <c r="P6" s="1130"/>
      <c r="Q6" s="1130"/>
      <c r="R6" s="119"/>
      <c r="S6" s="119"/>
      <c r="T6" s="139" t="s">
        <v>225</v>
      </c>
      <c r="U6" s="1130"/>
      <c r="V6" s="1130"/>
    </row>
    <row r="7" spans="1:22" ht="15" customHeight="1">
      <c r="A7" s="55">
        <v>1</v>
      </c>
      <c r="B7" s="56" t="s">
        <v>166</v>
      </c>
      <c r="C7" s="287">
        <f>計算!D5</f>
        <v>0</v>
      </c>
      <c r="D7" s="287">
        <f>計算!E5</f>
        <v>0</v>
      </c>
      <c r="E7" s="287">
        <f>計算!F5</f>
        <v>0</v>
      </c>
      <c r="F7" s="287">
        <f>計算!X5</f>
        <v>0</v>
      </c>
      <c r="G7" s="287">
        <f>計算!AB5</f>
        <v>0</v>
      </c>
      <c r="H7" s="287">
        <f>計算!J5</f>
        <v>0</v>
      </c>
      <c r="I7" s="287">
        <f>計算!K5</f>
        <v>0</v>
      </c>
      <c r="J7" s="287">
        <f>計算!L5</f>
        <v>0</v>
      </c>
      <c r="K7" s="287">
        <f>計算!Y5</f>
        <v>0</v>
      </c>
      <c r="L7" s="287">
        <f>計算!AC5</f>
        <v>0</v>
      </c>
      <c r="M7" s="287">
        <f>計算!R5</f>
        <v>0</v>
      </c>
      <c r="N7" s="287">
        <f>計算!S5</f>
        <v>0</v>
      </c>
      <c r="O7" s="287">
        <f>計算!T5</f>
        <v>0</v>
      </c>
      <c r="P7" s="287">
        <f>計算!Z5</f>
        <v>0</v>
      </c>
      <c r="Q7" s="287">
        <f>計算!AD5</f>
        <v>0</v>
      </c>
      <c r="R7" s="287">
        <f t="shared" ref="R7:V8" si="0">C7+H7+M7</f>
        <v>0</v>
      </c>
      <c r="S7" s="287">
        <f t="shared" si="0"/>
        <v>0</v>
      </c>
      <c r="T7" s="287">
        <f t="shared" si="0"/>
        <v>0</v>
      </c>
      <c r="U7" s="287">
        <f t="shared" si="0"/>
        <v>0</v>
      </c>
      <c r="V7" s="287">
        <f t="shared" si="0"/>
        <v>0</v>
      </c>
    </row>
    <row r="8" spans="1:22" ht="15" customHeight="1">
      <c r="A8" s="55">
        <v>2</v>
      </c>
      <c r="B8" s="56" t="s">
        <v>2</v>
      </c>
      <c r="C8" s="287">
        <f>計算!D6</f>
        <v>0</v>
      </c>
      <c r="D8" s="287">
        <f>計算!E6</f>
        <v>0</v>
      </c>
      <c r="E8" s="287">
        <f>計算!F6</f>
        <v>0</v>
      </c>
      <c r="F8" s="287">
        <f>計算!X6</f>
        <v>0</v>
      </c>
      <c r="G8" s="287">
        <f>計算!AB6</f>
        <v>0</v>
      </c>
      <c r="H8" s="287">
        <f>計算!J6</f>
        <v>0</v>
      </c>
      <c r="I8" s="287">
        <f>計算!K6</f>
        <v>0</v>
      </c>
      <c r="J8" s="287">
        <f>計算!L6</f>
        <v>0</v>
      </c>
      <c r="K8" s="287">
        <f>計算!Y6</f>
        <v>0</v>
      </c>
      <c r="L8" s="287">
        <f>計算!AC6</f>
        <v>0</v>
      </c>
      <c r="M8" s="287">
        <f>計算!R6</f>
        <v>0</v>
      </c>
      <c r="N8" s="287">
        <f>計算!S6</f>
        <v>0</v>
      </c>
      <c r="O8" s="287">
        <f>計算!T6</f>
        <v>0</v>
      </c>
      <c r="P8" s="287">
        <f>計算!Z6</f>
        <v>0</v>
      </c>
      <c r="Q8" s="287">
        <f>計算!AD6</f>
        <v>0</v>
      </c>
      <c r="R8" s="287">
        <f t="shared" si="0"/>
        <v>0</v>
      </c>
      <c r="S8" s="287">
        <f t="shared" si="0"/>
        <v>0</v>
      </c>
      <c r="T8" s="287">
        <f t="shared" si="0"/>
        <v>0</v>
      </c>
      <c r="U8" s="287">
        <f t="shared" si="0"/>
        <v>0</v>
      </c>
      <c r="V8" s="287">
        <f t="shared" si="0"/>
        <v>0</v>
      </c>
    </row>
    <row r="9" spans="1:22" ht="15" customHeight="1">
      <c r="A9" s="55">
        <v>3</v>
      </c>
      <c r="B9" s="56" t="s">
        <v>3</v>
      </c>
      <c r="C9" s="287">
        <f>計算!D7</f>
        <v>0</v>
      </c>
      <c r="D9" s="287">
        <f>計算!E7</f>
        <v>0</v>
      </c>
      <c r="E9" s="287">
        <f>計算!F7</f>
        <v>0</v>
      </c>
      <c r="F9" s="287">
        <f>計算!X7</f>
        <v>0</v>
      </c>
      <c r="G9" s="287">
        <f>計算!AB7</f>
        <v>0</v>
      </c>
      <c r="H9" s="287">
        <f>計算!J7</f>
        <v>0</v>
      </c>
      <c r="I9" s="287">
        <f>計算!K7</f>
        <v>0</v>
      </c>
      <c r="J9" s="287">
        <f>計算!L7</f>
        <v>0</v>
      </c>
      <c r="K9" s="287">
        <f>計算!Y7</f>
        <v>0</v>
      </c>
      <c r="L9" s="287">
        <f>計算!AC7</f>
        <v>0</v>
      </c>
      <c r="M9" s="287">
        <f>計算!R7</f>
        <v>0</v>
      </c>
      <c r="N9" s="287">
        <f>計算!S7</f>
        <v>0</v>
      </c>
      <c r="O9" s="287">
        <f>計算!T7</f>
        <v>0</v>
      </c>
      <c r="P9" s="287">
        <f>計算!Z7</f>
        <v>0</v>
      </c>
      <c r="Q9" s="287">
        <f>計算!AD7</f>
        <v>0</v>
      </c>
      <c r="R9" s="287">
        <f t="shared" ref="R9:V47" si="1">C9+H9+M9</f>
        <v>0</v>
      </c>
      <c r="S9" s="287">
        <f t="shared" si="1"/>
        <v>0</v>
      </c>
      <c r="T9" s="287">
        <f t="shared" si="1"/>
        <v>0</v>
      </c>
      <c r="U9" s="287">
        <f t="shared" si="1"/>
        <v>0</v>
      </c>
      <c r="V9" s="287">
        <f t="shared" si="1"/>
        <v>0</v>
      </c>
    </row>
    <row r="10" spans="1:22" ht="15" customHeight="1">
      <c r="A10" s="55">
        <v>4</v>
      </c>
      <c r="B10" s="56" t="s">
        <v>167</v>
      </c>
      <c r="C10" s="287">
        <f>計算!D8</f>
        <v>0</v>
      </c>
      <c r="D10" s="287">
        <f>計算!E8</f>
        <v>0</v>
      </c>
      <c r="E10" s="287">
        <f>計算!F8</f>
        <v>0</v>
      </c>
      <c r="F10" s="287">
        <f>計算!X8</f>
        <v>0</v>
      </c>
      <c r="G10" s="287">
        <f>計算!AB8</f>
        <v>0</v>
      </c>
      <c r="H10" s="287">
        <f>計算!J8</f>
        <v>0</v>
      </c>
      <c r="I10" s="287">
        <f>計算!K8</f>
        <v>0</v>
      </c>
      <c r="J10" s="287">
        <f>計算!L8</f>
        <v>0</v>
      </c>
      <c r="K10" s="287">
        <f>計算!Y8</f>
        <v>0</v>
      </c>
      <c r="L10" s="287">
        <f>計算!AC8</f>
        <v>0</v>
      </c>
      <c r="M10" s="287">
        <f>計算!R8</f>
        <v>0</v>
      </c>
      <c r="N10" s="287">
        <f>計算!S8</f>
        <v>0</v>
      </c>
      <c r="O10" s="287">
        <f>計算!T8</f>
        <v>0</v>
      </c>
      <c r="P10" s="287">
        <f>計算!Z8</f>
        <v>0</v>
      </c>
      <c r="Q10" s="287">
        <f>計算!AD8</f>
        <v>0</v>
      </c>
      <c r="R10" s="287">
        <f t="shared" si="1"/>
        <v>0</v>
      </c>
      <c r="S10" s="287">
        <f t="shared" si="1"/>
        <v>0</v>
      </c>
      <c r="T10" s="287">
        <f t="shared" si="1"/>
        <v>0</v>
      </c>
      <c r="U10" s="287">
        <f t="shared" si="1"/>
        <v>0</v>
      </c>
      <c r="V10" s="287">
        <f t="shared" si="1"/>
        <v>0</v>
      </c>
    </row>
    <row r="11" spans="1:22" ht="15" customHeight="1">
      <c r="A11" s="57">
        <v>5</v>
      </c>
      <c r="B11" s="58" t="s">
        <v>168</v>
      </c>
      <c r="C11" s="292">
        <f>計算!D9</f>
        <v>0</v>
      </c>
      <c r="D11" s="292">
        <f>計算!E9</f>
        <v>0</v>
      </c>
      <c r="E11" s="292">
        <f>計算!F9</f>
        <v>0</v>
      </c>
      <c r="F11" s="292">
        <f>計算!X9</f>
        <v>0</v>
      </c>
      <c r="G11" s="292">
        <f>計算!AB9</f>
        <v>0</v>
      </c>
      <c r="H11" s="292">
        <f>計算!J9</f>
        <v>0</v>
      </c>
      <c r="I11" s="292">
        <f>計算!K9</f>
        <v>0</v>
      </c>
      <c r="J11" s="292">
        <f>計算!L9</f>
        <v>0</v>
      </c>
      <c r="K11" s="292">
        <f>計算!Y9</f>
        <v>0</v>
      </c>
      <c r="L11" s="292">
        <f>計算!AC9</f>
        <v>0</v>
      </c>
      <c r="M11" s="292">
        <f>計算!R9</f>
        <v>0</v>
      </c>
      <c r="N11" s="292">
        <f>計算!S9</f>
        <v>0</v>
      </c>
      <c r="O11" s="292">
        <f>計算!T9</f>
        <v>0</v>
      </c>
      <c r="P11" s="292">
        <f>計算!Z9</f>
        <v>0</v>
      </c>
      <c r="Q11" s="292">
        <f>計算!AD9</f>
        <v>0</v>
      </c>
      <c r="R11" s="292">
        <f t="shared" si="1"/>
        <v>0</v>
      </c>
      <c r="S11" s="292">
        <f t="shared" si="1"/>
        <v>0</v>
      </c>
      <c r="T11" s="292">
        <f t="shared" si="1"/>
        <v>0</v>
      </c>
      <c r="U11" s="292">
        <f t="shared" si="1"/>
        <v>0</v>
      </c>
      <c r="V11" s="292">
        <f t="shared" si="1"/>
        <v>0</v>
      </c>
    </row>
    <row r="12" spans="1:22" ht="15" customHeight="1">
      <c r="A12" s="55">
        <v>6</v>
      </c>
      <c r="B12" s="56" t="s">
        <v>169</v>
      </c>
      <c r="C12" s="287">
        <f>計算!D10</f>
        <v>0</v>
      </c>
      <c r="D12" s="287">
        <f>計算!E10</f>
        <v>0</v>
      </c>
      <c r="E12" s="287">
        <f>計算!F10</f>
        <v>0</v>
      </c>
      <c r="F12" s="287">
        <f>計算!X10</f>
        <v>0</v>
      </c>
      <c r="G12" s="287">
        <f>計算!AB10</f>
        <v>0</v>
      </c>
      <c r="H12" s="287">
        <f>計算!J10</f>
        <v>0</v>
      </c>
      <c r="I12" s="287">
        <f>計算!K10</f>
        <v>0</v>
      </c>
      <c r="J12" s="287">
        <f>計算!L10</f>
        <v>0</v>
      </c>
      <c r="K12" s="287">
        <f>計算!Y10</f>
        <v>0</v>
      </c>
      <c r="L12" s="287">
        <f>計算!AC10</f>
        <v>0</v>
      </c>
      <c r="M12" s="287">
        <f>計算!R10</f>
        <v>0</v>
      </c>
      <c r="N12" s="287">
        <f>計算!S10</f>
        <v>0</v>
      </c>
      <c r="O12" s="287">
        <f>計算!T10</f>
        <v>0</v>
      </c>
      <c r="P12" s="287">
        <f>計算!Z10</f>
        <v>0</v>
      </c>
      <c r="Q12" s="287">
        <f>計算!AD10</f>
        <v>0</v>
      </c>
      <c r="R12" s="287">
        <f t="shared" si="1"/>
        <v>0</v>
      </c>
      <c r="S12" s="287">
        <f t="shared" si="1"/>
        <v>0</v>
      </c>
      <c r="T12" s="287">
        <f t="shared" si="1"/>
        <v>0</v>
      </c>
      <c r="U12" s="287">
        <f t="shared" si="1"/>
        <v>0</v>
      </c>
      <c r="V12" s="287">
        <f t="shared" si="1"/>
        <v>0</v>
      </c>
    </row>
    <row r="13" spans="1:22" ht="15" customHeight="1">
      <c r="A13" s="55">
        <v>7</v>
      </c>
      <c r="B13" s="56" t="s">
        <v>7</v>
      </c>
      <c r="C13" s="287">
        <f>計算!D11</f>
        <v>0</v>
      </c>
      <c r="D13" s="287">
        <f>計算!E11</f>
        <v>0</v>
      </c>
      <c r="E13" s="287">
        <f>計算!F11</f>
        <v>0</v>
      </c>
      <c r="F13" s="287">
        <f>計算!X11</f>
        <v>0</v>
      </c>
      <c r="G13" s="287">
        <f>計算!AB11</f>
        <v>0</v>
      </c>
      <c r="H13" s="287">
        <f>計算!J11</f>
        <v>0</v>
      </c>
      <c r="I13" s="287">
        <f>計算!K11</f>
        <v>0</v>
      </c>
      <c r="J13" s="287">
        <f>計算!L11</f>
        <v>0</v>
      </c>
      <c r="K13" s="287">
        <f>計算!Y11</f>
        <v>0</v>
      </c>
      <c r="L13" s="287">
        <f>計算!AC11</f>
        <v>0</v>
      </c>
      <c r="M13" s="287">
        <f>計算!R11</f>
        <v>0</v>
      </c>
      <c r="N13" s="287">
        <f>計算!S11</f>
        <v>0</v>
      </c>
      <c r="O13" s="287">
        <f>計算!T11</f>
        <v>0</v>
      </c>
      <c r="P13" s="287">
        <f>計算!Z11</f>
        <v>0</v>
      </c>
      <c r="Q13" s="287">
        <f>計算!AD11</f>
        <v>0</v>
      </c>
      <c r="R13" s="287">
        <f t="shared" si="1"/>
        <v>0</v>
      </c>
      <c r="S13" s="287">
        <f t="shared" si="1"/>
        <v>0</v>
      </c>
      <c r="T13" s="287">
        <f t="shared" si="1"/>
        <v>0</v>
      </c>
      <c r="U13" s="287">
        <f t="shared" si="1"/>
        <v>0</v>
      </c>
      <c r="V13" s="287">
        <f t="shared" si="1"/>
        <v>0</v>
      </c>
    </row>
    <row r="14" spans="1:22" ht="15" customHeight="1">
      <c r="A14" s="55">
        <v>8</v>
      </c>
      <c r="B14" s="56" t="s">
        <v>291</v>
      </c>
      <c r="C14" s="287">
        <f>計算!D12</f>
        <v>0</v>
      </c>
      <c r="D14" s="287">
        <f>計算!E12</f>
        <v>0</v>
      </c>
      <c r="E14" s="287">
        <f>計算!F12</f>
        <v>0</v>
      </c>
      <c r="F14" s="287">
        <f>計算!X12</f>
        <v>0</v>
      </c>
      <c r="G14" s="287">
        <f>計算!AB12</f>
        <v>0</v>
      </c>
      <c r="H14" s="287">
        <f>計算!J12</f>
        <v>0</v>
      </c>
      <c r="I14" s="287">
        <f>計算!K12</f>
        <v>0</v>
      </c>
      <c r="J14" s="287">
        <f>計算!L12</f>
        <v>0</v>
      </c>
      <c r="K14" s="287">
        <f>計算!Y12</f>
        <v>0</v>
      </c>
      <c r="L14" s="287">
        <f>計算!AC12</f>
        <v>0</v>
      </c>
      <c r="M14" s="287">
        <f>計算!R12</f>
        <v>0</v>
      </c>
      <c r="N14" s="287">
        <f>計算!S12</f>
        <v>0</v>
      </c>
      <c r="O14" s="287">
        <f>計算!T12</f>
        <v>0</v>
      </c>
      <c r="P14" s="287">
        <f>計算!Z12</f>
        <v>0</v>
      </c>
      <c r="Q14" s="287">
        <f>計算!AD12</f>
        <v>0</v>
      </c>
      <c r="R14" s="287">
        <f t="shared" si="1"/>
        <v>0</v>
      </c>
      <c r="S14" s="287">
        <f t="shared" si="1"/>
        <v>0</v>
      </c>
      <c r="T14" s="287">
        <f t="shared" si="1"/>
        <v>0</v>
      </c>
      <c r="U14" s="287">
        <f t="shared" si="1"/>
        <v>0</v>
      </c>
      <c r="V14" s="287">
        <f t="shared" si="1"/>
        <v>0</v>
      </c>
    </row>
    <row r="15" spans="1:22" ht="15" customHeight="1">
      <c r="A15" s="55">
        <v>9</v>
      </c>
      <c r="B15" s="56" t="s">
        <v>170</v>
      </c>
      <c r="C15" s="287">
        <f>計算!D13</f>
        <v>0</v>
      </c>
      <c r="D15" s="287">
        <f>計算!E13</f>
        <v>0</v>
      </c>
      <c r="E15" s="287">
        <f>計算!F13</f>
        <v>0</v>
      </c>
      <c r="F15" s="287">
        <f>計算!X13</f>
        <v>0</v>
      </c>
      <c r="G15" s="287">
        <f>計算!AB13</f>
        <v>0</v>
      </c>
      <c r="H15" s="287">
        <f>計算!J13</f>
        <v>0</v>
      </c>
      <c r="I15" s="287">
        <f>計算!K13</f>
        <v>0</v>
      </c>
      <c r="J15" s="287">
        <f>計算!L13</f>
        <v>0</v>
      </c>
      <c r="K15" s="287">
        <f>計算!Y13</f>
        <v>0</v>
      </c>
      <c r="L15" s="287">
        <f>計算!AC13</f>
        <v>0</v>
      </c>
      <c r="M15" s="287">
        <f>計算!R13</f>
        <v>0</v>
      </c>
      <c r="N15" s="287">
        <f>計算!S13</f>
        <v>0</v>
      </c>
      <c r="O15" s="287">
        <f>計算!T13</f>
        <v>0</v>
      </c>
      <c r="P15" s="287">
        <f>計算!Z13</f>
        <v>0</v>
      </c>
      <c r="Q15" s="287">
        <f>計算!AD13</f>
        <v>0</v>
      </c>
      <c r="R15" s="287">
        <f t="shared" si="1"/>
        <v>0</v>
      </c>
      <c r="S15" s="287">
        <f t="shared" si="1"/>
        <v>0</v>
      </c>
      <c r="T15" s="287">
        <f t="shared" si="1"/>
        <v>0</v>
      </c>
      <c r="U15" s="287">
        <f t="shared" si="1"/>
        <v>0</v>
      </c>
      <c r="V15" s="287">
        <f t="shared" si="1"/>
        <v>0</v>
      </c>
    </row>
    <row r="16" spans="1:22" ht="15" customHeight="1">
      <c r="A16" s="57">
        <v>10</v>
      </c>
      <c r="B16" s="58" t="s">
        <v>171</v>
      </c>
      <c r="C16" s="292">
        <f>計算!D14</f>
        <v>0</v>
      </c>
      <c r="D16" s="292">
        <f>計算!E14</f>
        <v>0</v>
      </c>
      <c r="E16" s="292">
        <f>計算!F14</f>
        <v>0</v>
      </c>
      <c r="F16" s="292">
        <f>計算!X14</f>
        <v>0</v>
      </c>
      <c r="G16" s="292">
        <f>計算!AB14</f>
        <v>0</v>
      </c>
      <c r="H16" s="292">
        <f>計算!J14</f>
        <v>0</v>
      </c>
      <c r="I16" s="292">
        <f>計算!K14</f>
        <v>0</v>
      </c>
      <c r="J16" s="292">
        <f>計算!L14</f>
        <v>0</v>
      </c>
      <c r="K16" s="292">
        <f>計算!Y14</f>
        <v>0</v>
      </c>
      <c r="L16" s="292">
        <f>計算!AC14</f>
        <v>0</v>
      </c>
      <c r="M16" s="292">
        <f>計算!R14</f>
        <v>0</v>
      </c>
      <c r="N16" s="292">
        <f>計算!S14</f>
        <v>0</v>
      </c>
      <c r="O16" s="292">
        <f>計算!T14</f>
        <v>0</v>
      </c>
      <c r="P16" s="292">
        <f>計算!Z14</f>
        <v>0</v>
      </c>
      <c r="Q16" s="292">
        <f>計算!AD14</f>
        <v>0</v>
      </c>
      <c r="R16" s="292">
        <f t="shared" si="1"/>
        <v>0</v>
      </c>
      <c r="S16" s="292">
        <f t="shared" si="1"/>
        <v>0</v>
      </c>
      <c r="T16" s="292">
        <f t="shared" si="1"/>
        <v>0</v>
      </c>
      <c r="U16" s="292">
        <f t="shared" si="1"/>
        <v>0</v>
      </c>
      <c r="V16" s="292">
        <f t="shared" si="1"/>
        <v>0</v>
      </c>
    </row>
    <row r="17" spans="1:22" ht="15" customHeight="1">
      <c r="A17" s="55">
        <v>11</v>
      </c>
      <c r="B17" s="56" t="s">
        <v>172</v>
      </c>
      <c r="C17" s="287">
        <f>計算!D15</f>
        <v>0</v>
      </c>
      <c r="D17" s="287">
        <f>計算!E15</f>
        <v>0</v>
      </c>
      <c r="E17" s="287">
        <f>計算!F15</f>
        <v>0</v>
      </c>
      <c r="F17" s="287">
        <f>計算!X15</f>
        <v>0</v>
      </c>
      <c r="G17" s="287">
        <f>計算!AB15</f>
        <v>0</v>
      </c>
      <c r="H17" s="287">
        <f>計算!J15</f>
        <v>0</v>
      </c>
      <c r="I17" s="287">
        <f>計算!K15</f>
        <v>0</v>
      </c>
      <c r="J17" s="287">
        <f>計算!L15</f>
        <v>0</v>
      </c>
      <c r="K17" s="287">
        <f>計算!Y15</f>
        <v>0</v>
      </c>
      <c r="L17" s="287">
        <f>計算!AC15</f>
        <v>0</v>
      </c>
      <c r="M17" s="287">
        <f>計算!R15</f>
        <v>0</v>
      </c>
      <c r="N17" s="287">
        <f>計算!S15</f>
        <v>0</v>
      </c>
      <c r="O17" s="287">
        <f>計算!T15</f>
        <v>0</v>
      </c>
      <c r="P17" s="287">
        <f>計算!Z15</f>
        <v>0</v>
      </c>
      <c r="Q17" s="287">
        <f>計算!AD15</f>
        <v>0</v>
      </c>
      <c r="R17" s="287">
        <f t="shared" si="1"/>
        <v>0</v>
      </c>
      <c r="S17" s="287">
        <f t="shared" si="1"/>
        <v>0</v>
      </c>
      <c r="T17" s="287">
        <f t="shared" si="1"/>
        <v>0</v>
      </c>
      <c r="U17" s="287">
        <f t="shared" si="1"/>
        <v>0</v>
      </c>
      <c r="V17" s="287">
        <f t="shared" si="1"/>
        <v>0</v>
      </c>
    </row>
    <row r="18" spans="1:22" ht="15" customHeight="1">
      <c r="A18" s="55">
        <v>12</v>
      </c>
      <c r="B18" s="56" t="s">
        <v>173</v>
      </c>
      <c r="C18" s="287">
        <f>計算!D16</f>
        <v>0</v>
      </c>
      <c r="D18" s="287">
        <f>計算!E16</f>
        <v>0</v>
      </c>
      <c r="E18" s="287">
        <f>計算!F16</f>
        <v>0</v>
      </c>
      <c r="F18" s="287">
        <f>計算!X16</f>
        <v>0</v>
      </c>
      <c r="G18" s="287">
        <f>計算!AB16</f>
        <v>0</v>
      </c>
      <c r="H18" s="287">
        <f>計算!J16</f>
        <v>0</v>
      </c>
      <c r="I18" s="287">
        <f>計算!K16</f>
        <v>0</v>
      </c>
      <c r="J18" s="287">
        <f>計算!L16</f>
        <v>0</v>
      </c>
      <c r="K18" s="287">
        <f>計算!Y16</f>
        <v>0</v>
      </c>
      <c r="L18" s="287">
        <f>計算!AC16</f>
        <v>0</v>
      </c>
      <c r="M18" s="287">
        <f>計算!R16</f>
        <v>0</v>
      </c>
      <c r="N18" s="287">
        <f>計算!S16</f>
        <v>0</v>
      </c>
      <c r="O18" s="287">
        <f>計算!T16</f>
        <v>0</v>
      </c>
      <c r="P18" s="287">
        <f>計算!Z16</f>
        <v>0</v>
      </c>
      <c r="Q18" s="287">
        <f>計算!AD16</f>
        <v>0</v>
      </c>
      <c r="R18" s="287">
        <f t="shared" si="1"/>
        <v>0</v>
      </c>
      <c r="S18" s="287">
        <f t="shared" si="1"/>
        <v>0</v>
      </c>
      <c r="T18" s="287">
        <f t="shared" si="1"/>
        <v>0</v>
      </c>
      <c r="U18" s="287">
        <f t="shared" si="1"/>
        <v>0</v>
      </c>
      <c r="V18" s="287">
        <f t="shared" si="1"/>
        <v>0</v>
      </c>
    </row>
    <row r="19" spans="1:22" ht="15" customHeight="1">
      <c r="A19" s="55">
        <v>13</v>
      </c>
      <c r="B19" s="56" t="s">
        <v>174</v>
      </c>
      <c r="C19" s="287">
        <f>計算!D17</f>
        <v>0</v>
      </c>
      <c r="D19" s="287">
        <f>計算!E17</f>
        <v>0</v>
      </c>
      <c r="E19" s="287">
        <f>計算!F17</f>
        <v>0</v>
      </c>
      <c r="F19" s="287">
        <f>計算!X17</f>
        <v>0</v>
      </c>
      <c r="G19" s="287">
        <f>計算!AB17</f>
        <v>0</v>
      </c>
      <c r="H19" s="287">
        <f>計算!J17</f>
        <v>0</v>
      </c>
      <c r="I19" s="287">
        <f>計算!K17</f>
        <v>0</v>
      </c>
      <c r="J19" s="287">
        <f>計算!L17</f>
        <v>0</v>
      </c>
      <c r="K19" s="287">
        <f>計算!Y17</f>
        <v>0</v>
      </c>
      <c r="L19" s="287">
        <f>計算!AC17</f>
        <v>0</v>
      </c>
      <c r="M19" s="287">
        <f>計算!R17</f>
        <v>0</v>
      </c>
      <c r="N19" s="287">
        <f>計算!S17</f>
        <v>0</v>
      </c>
      <c r="O19" s="287">
        <f>計算!T17</f>
        <v>0</v>
      </c>
      <c r="P19" s="287">
        <f>計算!Z17</f>
        <v>0</v>
      </c>
      <c r="Q19" s="287">
        <f>計算!AD17</f>
        <v>0</v>
      </c>
      <c r="R19" s="287">
        <f t="shared" si="1"/>
        <v>0</v>
      </c>
      <c r="S19" s="287">
        <f t="shared" si="1"/>
        <v>0</v>
      </c>
      <c r="T19" s="287">
        <f t="shared" si="1"/>
        <v>0</v>
      </c>
      <c r="U19" s="287">
        <f t="shared" si="1"/>
        <v>0</v>
      </c>
      <c r="V19" s="287">
        <f t="shared" si="1"/>
        <v>0</v>
      </c>
    </row>
    <row r="20" spans="1:22" ht="15" customHeight="1">
      <c r="A20" s="55">
        <v>14</v>
      </c>
      <c r="B20" s="56" t="s">
        <v>175</v>
      </c>
      <c r="C20" s="287">
        <f>計算!D18</f>
        <v>0</v>
      </c>
      <c r="D20" s="287">
        <f>計算!E18</f>
        <v>0</v>
      </c>
      <c r="E20" s="287">
        <f>計算!F18</f>
        <v>0</v>
      </c>
      <c r="F20" s="287">
        <f>計算!X18</f>
        <v>0</v>
      </c>
      <c r="G20" s="287">
        <f>計算!AB18</f>
        <v>0</v>
      </c>
      <c r="H20" s="287">
        <f>計算!J18</f>
        <v>0</v>
      </c>
      <c r="I20" s="287">
        <f>計算!K18</f>
        <v>0</v>
      </c>
      <c r="J20" s="287">
        <f>計算!L18</f>
        <v>0</v>
      </c>
      <c r="K20" s="287">
        <f>計算!Y18</f>
        <v>0</v>
      </c>
      <c r="L20" s="287">
        <f>計算!AC18</f>
        <v>0</v>
      </c>
      <c r="M20" s="287">
        <f>計算!R18</f>
        <v>0</v>
      </c>
      <c r="N20" s="287">
        <f>計算!S18</f>
        <v>0</v>
      </c>
      <c r="O20" s="287">
        <f>計算!T18</f>
        <v>0</v>
      </c>
      <c r="P20" s="287">
        <f>計算!Z18</f>
        <v>0</v>
      </c>
      <c r="Q20" s="287">
        <f>計算!AD18</f>
        <v>0</v>
      </c>
      <c r="R20" s="287">
        <f t="shared" si="1"/>
        <v>0</v>
      </c>
      <c r="S20" s="287">
        <f t="shared" si="1"/>
        <v>0</v>
      </c>
      <c r="T20" s="287">
        <f t="shared" si="1"/>
        <v>0</v>
      </c>
      <c r="U20" s="287">
        <f t="shared" si="1"/>
        <v>0</v>
      </c>
      <c r="V20" s="287">
        <f t="shared" si="1"/>
        <v>0</v>
      </c>
    </row>
    <row r="21" spans="1:22" ht="15" customHeight="1">
      <c r="A21" s="57">
        <v>15</v>
      </c>
      <c r="B21" s="58" t="s">
        <v>176</v>
      </c>
      <c r="C21" s="292">
        <f>計算!D19</f>
        <v>0</v>
      </c>
      <c r="D21" s="292">
        <f>計算!E19</f>
        <v>0</v>
      </c>
      <c r="E21" s="292">
        <f>計算!F19</f>
        <v>0</v>
      </c>
      <c r="F21" s="292">
        <f>計算!X19</f>
        <v>0</v>
      </c>
      <c r="G21" s="292">
        <f>計算!AB19</f>
        <v>0</v>
      </c>
      <c r="H21" s="292">
        <f>計算!J19</f>
        <v>0</v>
      </c>
      <c r="I21" s="292">
        <f>計算!K19</f>
        <v>0</v>
      </c>
      <c r="J21" s="292">
        <f>計算!L19</f>
        <v>0</v>
      </c>
      <c r="K21" s="292">
        <f>計算!Y19</f>
        <v>0</v>
      </c>
      <c r="L21" s="292">
        <f>計算!AC19</f>
        <v>0</v>
      </c>
      <c r="M21" s="292">
        <f>計算!R19</f>
        <v>0</v>
      </c>
      <c r="N21" s="292">
        <f>計算!S19</f>
        <v>0</v>
      </c>
      <c r="O21" s="292">
        <f>計算!T19</f>
        <v>0</v>
      </c>
      <c r="P21" s="292">
        <f>計算!Z19</f>
        <v>0</v>
      </c>
      <c r="Q21" s="292">
        <f>計算!AD19</f>
        <v>0</v>
      </c>
      <c r="R21" s="292">
        <f t="shared" si="1"/>
        <v>0</v>
      </c>
      <c r="S21" s="292">
        <f t="shared" si="1"/>
        <v>0</v>
      </c>
      <c r="T21" s="292">
        <f t="shared" si="1"/>
        <v>0</v>
      </c>
      <c r="U21" s="292">
        <f t="shared" si="1"/>
        <v>0</v>
      </c>
      <c r="V21" s="292">
        <f t="shared" si="1"/>
        <v>0</v>
      </c>
    </row>
    <row r="22" spans="1:22" ht="15" customHeight="1">
      <c r="A22" s="55">
        <v>16</v>
      </c>
      <c r="B22" s="56" t="s">
        <v>178</v>
      </c>
      <c r="C22" s="287">
        <f>計算!D20</f>
        <v>0</v>
      </c>
      <c r="D22" s="287">
        <f>計算!E20</f>
        <v>0</v>
      </c>
      <c r="E22" s="287">
        <f>計算!F20</f>
        <v>0</v>
      </c>
      <c r="F22" s="287">
        <f>計算!X20</f>
        <v>0</v>
      </c>
      <c r="G22" s="287">
        <f>計算!AB20</f>
        <v>0</v>
      </c>
      <c r="H22" s="287">
        <f>計算!J20</f>
        <v>0</v>
      </c>
      <c r="I22" s="287">
        <f>計算!K20</f>
        <v>0</v>
      </c>
      <c r="J22" s="287">
        <f>計算!L20</f>
        <v>0</v>
      </c>
      <c r="K22" s="287">
        <f>計算!Y20</f>
        <v>0</v>
      </c>
      <c r="L22" s="287">
        <f>計算!AC20</f>
        <v>0</v>
      </c>
      <c r="M22" s="287">
        <f>計算!R20</f>
        <v>0</v>
      </c>
      <c r="N22" s="287">
        <f>計算!S20</f>
        <v>0</v>
      </c>
      <c r="O22" s="287">
        <f>計算!T20</f>
        <v>0</v>
      </c>
      <c r="P22" s="287">
        <f>計算!Z20</f>
        <v>0</v>
      </c>
      <c r="Q22" s="287">
        <f>計算!AD20</f>
        <v>0</v>
      </c>
      <c r="R22" s="287">
        <f t="shared" si="1"/>
        <v>0</v>
      </c>
      <c r="S22" s="287">
        <f t="shared" si="1"/>
        <v>0</v>
      </c>
      <c r="T22" s="287">
        <f t="shared" si="1"/>
        <v>0</v>
      </c>
      <c r="U22" s="287">
        <f t="shared" si="1"/>
        <v>0</v>
      </c>
      <c r="V22" s="287">
        <f t="shared" si="1"/>
        <v>0</v>
      </c>
    </row>
    <row r="23" spans="1:22" ht="15" customHeight="1">
      <c r="A23" s="55">
        <v>17</v>
      </c>
      <c r="B23" s="56" t="s">
        <v>292</v>
      </c>
      <c r="C23" s="287">
        <f>計算!D21</f>
        <v>0</v>
      </c>
      <c r="D23" s="287">
        <f>計算!E21</f>
        <v>0</v>
      </c>
      <c r="E23" s="287">
        <f>計算!F21</f>
        <v>0</v>
      </c>
      <c r="F23" s="287">
        <f>計算!X21</f>
        <v>0</v>
      </c>
      <c r="G23" s="287">
        <f>計算!AB21</f>
        <v>0</v>
      </c>
      <c r="H23" s="287">
        <f>計算!J21</f>
        <v>0</v>
      </c>
      <c r="I23" s="287">
        <f>計算!K21</f>
        <v>0</v>
      </c>
      <c r="J23" s="287">
        <f>計算!L21</f>
        <v>0</v>
      </c>
      <c r="K23" s="287">
        <f>計算!Y21</f>
        <v>0</v>
      </c>
      <c r="L23" s="287">
        <f>計算!AC21</f>
        <v>0</v>
      </c>
      <c r="M23" s="287">
        <f>計算!R21</f>
        <v>0</v>
      </c>
      <c r="N23" s="287">
        <f>計算!S21</f>
        <v>0</v>
      </c>
      <c r="O23" s="287">
        <f>計算!T21</f>
        <v>0</v>
      </c>
      <c r="P23" s="287">
        <f>計算!Z21</f>
        <v>0</v>
      </c>
      <c r="Q23" s="287">
        <f>計算!AD21</f>
        <v>0</v>
      </c>
      <c r="R23" s="287">
        <f t="shared" si="1"/>
        <v>0</v>
      </c>
      <c r="S23" s="287">
        <f t="shared" si="1"/>
        <v>0</v>
      </c>
      <c r="T23" s="287">
        <f t="shared" si="1"/>
        <v>0</v>
      </c>
      <c r="U23" s="287">
        <f t="shared" si="1"/>
        <v>0</v>
      </c>
      <c r="V23" s="287">
        <f t="shared" si="1"/>
        <v>0</v>
      </c>
    </row>
    <row r="24" spans="1:22" ht="15" customHeight="1">
      <c r="A24" s="55">
        <v>18</v>
      </c>
      <c r="B24" s="56" t="s">
        <v>293</v>
      </c>
      <c r="C24" s="287">
        <f>計算!D22</f>
        <v>0</v>
      </c>
      <c r="D24" s="287">
        <f>計算!E22</f>
        <v>0</v>
      </c>
      <c r="E24" s="287">
        <f>計算!F22</f>
        <v>0</v>
      </c>
      <c r="F24" s="287">
        <f>計算!X22</f>
        <v>0</v>
      </c>
      <c r="G24" s="287">
        <f>計算!AB22</f>
        <v>0</v>
      </c>
      <c r="H24" s="287">
        <f>計算!J22</f>
        <v>0</v>
      </c>
      <c r="I24" s="287">
        <f>計算!K22</f>
        <v>0</v>
      </c>
      <c r="J24" s="287">
        <f>計算!L22</f>
        <v>0</v>
      </c>
      <c r="K24" s="287">
        <f>計算!Y22</f>
        <v>0</v>
      </c>
      <c r="L24" s="287">
        <f>計算!AC22</f>
        <v>0</v>
      </c>
      <c r="M24" s="287">
        <f>計算!R22</f>
        <v>0</v>
      </c>
      <c r="N24" s="287">
        <f>計算!S22</f>
        <v>0</v>
      </c>
      <c r="O24" s="287">
        <f>計算!T22</f>
        <v>0</v>
      </c>
      <c r="P24" s="287">
        <f>計算!Z22</f>
        <v>0</v>
      </c>
      <c r="Q24" s="287">
        <f>計算!AD22</f>
        <v>0</v>
      </c>
      <c r="R24" s="287">
        <f t="shared" si="1"/>
        <v>0</v>
      </c>
      <c r="S24" s="287">
        <f t="shared" si="1"/>
        <v>0</v>
      </c>
      <c r="T24" s="287">
        <f t="shared" si="1"/>
        <v>0</v>
      </c>
      <c r="U24" s="287">
        <f t="shared" si="1"/>
        <v>0</v>
      </c>
      <c r="V24" s="287">
        <f t="shared" si="1"/>
        <v>0</v>
      </c>
    </row>
    <row r="25" spans="1:22" ht="15" customHeight="1">
      <c r="A25" s="55">
        <v>19</v>
      </c>
      <c r="B25" s="56" t="s">
        <v>179</v>
      </c>
      <c r="C25" s="287">
        <f>計算!D23</f>
        <v>0</v>
      </c>
      <c r="D25" s="287">
        <f>計算!E23</f>
        <v>0</v>
      </c>
      <c r="E25" s="287">
        <f>計算!F23</f>
        <v>0</v>
      </c>
      <c r="F25" s="287">
        <f>計算!X23</f>
        <v>0</v>
      </c>
      <c r="G25" s="287">
        <f>計算!AB23</f>
        <v>0</v>
      </c>
      <c r="H25" s="287">
        <f>計算!J23</f>
        <v>0</v>
      </c>
      <c r="I25" s="287">
        <f>計算!K23</f>
        <v>0</v>
      </c>
      <c r="J25" s="287">
        <f>計算!L23</f>
        <v>0</v>
      </c>
      <c r="K25" s="287">
        <f>計算!Y23</f>
        <v>0</v>
      </c>
      <c r="L25" s="287">
        <f>計算!AC23</f>
        <v>0</v>
      </c>
      <c r="M25" s="287">
        <f>計算!R23</f>
        <v>0</v>
      </c>
      <c r="N25" s="287">
        <f>計算!S23</f>
        <v>0</v>
      </c>
      <c r="O25" s="287">
        <f>計算!T23</f>
        <v>0</v>
      </c>
      <c r="P25" s="287">
        <f>計算!Z23</f>
        <v>0</v>
      </c>
      <c r="Q25" s="287">
        <f>計算!AD23</f>
        <v>0</v>
      </c>
      <c r="R25" s="287">
        <f t="shared" si="1"/>
        <v>0</v>
      </c>
      <c r="S25" s="287">
        <f t="shared" si="1"/>
        <v>0</v>
      </c>
      <c r="T25" s="287">
        <f t="shared" si="1"/>
        <v>0</v>
      </c>
      <c r="U25" s="287">
        <f t="shared" si="1"/>
        <v>0</v>
      </c>
      <c r="V25" s="287">
        <f t="shared" si="1"/>
        <v>0</v>
      </c>
    </row>
    <row r="26" spans="1:22" ht="15" customHeight="1">
      <c r="A26" s="57">
        <v>20</v>
      </c>
      <c r="B26" s="58" t="s">
        <v>180</v>
      </c>
      <c r="C26" s="292">
        <f>計算!D24</f>
        <v>0</v>
      </c>
      <c r="D26" s="292">
        <f>計算!E24</f>
        <v>0</v>
      </c>
      <c r="E26" s="292">
        <f>計算!F24</f>
        <v>0</v>
      </c>
      <c r="F26" s="292">
        <f>計算!X24</f>
        <v>0</v>
      </c>
      <c r="G26" s="292">
        <f>計算!AB24</f>
        <v>0</v>
      </c>
      <c r="H26" s="292">
        <f>計算!J24</f>
        <v>0</v>
      </c>
      <c r="I26" s="292">
        <f>計算!K24</f>
        <v>0</v>
      </c>
      <c r="J26" s="292">
        <f>計算!L24</f>
        <v>0</v>
      </c>
      <c r="K26" s="292">
        <f>計算!Y24</f>
        <v>0</v>
      </c>
      <c r="L26" s="292">
        <f>計算!AC24</f>
        <v>0</v>
      </c>
      <c r="M26" s="292">
        <f>計算!R24</f>
        <v>0</v>
      </c>
      <c r="N26" s="292">
        <f>計算!S24</f>
        <v>0</v>
      </c>
      <c r="O26" s="292">
        <f>計算!T24</f>
        <v>0</v>
      </c>
      <c r="P26" s="292">
        <f>計算!Z24</f>
        <v>0</v>
      </c>
      <c r="Q26" s="292">
        <f>計算!AD24</f>
        <v>0</v>
      </c>
      <c r="R26" s="292">
        <f t="shared" si="1"/>
        <v>0</v>
      </c>
      <c r="S26" s="292">
        <f t="shared" si="1"/>
        <v>0</v>
      </c>
      <c r="T26" s="292">
        <f t="shared" si="1"/>
        <v>0</v>
      </c>
      <c r="U26" s="292">
        <f t="shared" si="1"/>
        <v>0</v>
      </c>
      <c r="V26" s="292">
        <f t="shared" si="1"/>
        <v>0</v>
      </c>
    </row>
    <row r="27" spans="1:22" ht="15" customHeight="1">
      <c r="A27" s="55">
        <v>21</v>
      </c>
      <c r="B27" s="56" t="s">
        <v>181</v>
      </c>
      <c r="C27" s="287">
        <f>計算!D25</f>
        <v>0</v>
      </c>
      <c r="D27" s="287">
        <f>計算!E25</f>
        <v>0</v>
      </c>
      <c r="E27" s="287">
        <f>計算!F25</f>
        <v>0</v>
      </c>
      <c r="F27" s="287">
        <f>計算!X25</f>
        <v>0</v>
      </c>
      <c r="G27" s="287">
        <f>計算!AB25</f>
        <v>0</v>
      </c>
      <c r="H27" s="287">
        <f>計算!J25</f>
        <v>0</v>
      </c>
      <c r="I27" s="287">
        <f>計算!K25</f>
        <v>0</v>
      </c>
      <c r="J27" s="287">
        <f>計算!L25</f>
        <v>0</v>
      </c>
      <c r="K27" s="287">
        <f>計算!Y25</f>
        <v>0</v>
      </c>
      <c r="L27" s="287">
        <f>計算!AC25</f>
        <v>0</v>
      </c>
      <c r="M27" s="287">
        <f>計算!R25</f>
        <v>0</v>
      </c>
      <c r="N27" s="287">
        <f>計算!S25</f>
        <v>0</v>
      </c>
      <c r="O27" s="287">
        <f>計算!T25</f>
        <v>0</v>
      </c>
      <c r="P27" s="287">
        <f>計算!Z25</f>
        <v>0</v>
      </c>
      <c r="Q27" s="287">
        <f>計算!AD25</f>
        <v>0</v>
      </c>
      <c r="R27" s="287">
        <f t="shared" si="1"/>
        <v>0</v>
      </c>
      <c r="S27" s="287">
        <f t="shared" si="1"/>
        <v>0</v>
      </c>
      <c r="T27" s="287">
        <f t="shared" si="1"/>
        <v>0</v>
      </c>
      <c r="U27" s="287">
        <f t="shared" si="1"/>
        <v>0</v>
      </c>
      <c r="V27" s="287">
        <f t="shared" si="1"/>
        <v>0</v>
      </c>
    </row>
    <row r="28" spans="1:22" ht="15" customHeight="1">
      <c r="A28" s="55">
        <v>22</v>
      </c>
      <c r="B28" s="56" t="s">
        <v>182</v>
      </c>
      <c r="C28" s="287">
        <f>計算!D26</f>
        <v>0</v>
      </c>
      <c r="D28" s="287">
        <f>計算!E26</f>
        <v>0</v>
      </c>
      <c r="E28" s="287">
        <f>計算!F26</f>
        <v>0</v>
      </c>
      <c r="F28" s="287">
        <f>計算!X26</f>
        <v>0</v>
      </c>
      <c r="G28" s="287">
        <f>計算!AB26</f>
        <v>0</v>
      </c>
      <c r="H28" s="287">
        <f>計算!J26</f>
        <v>0</v>
      </c>
      <c r="I28" s="287">
        <f>計算!K26</f>
        <v>0</v>
      </c>
      <c r="J28" s="287">
        <f>計算!L26</f>
        <v>0</v>
      </c>
      <c r="K28" s="287">
        <f>計算!Y26</f>
        <v>0</v>
      </c>
      <c r="L28" s="287">
        <f>計算!AC26</f>
        <v>0</v>
      </c>
      <c r="M28" s="287">
        <f>計算!R26</f>
        <v>0</v>
      </c>
      <c r="N28" s="287">
        <f>計算!S26</f>
        <v>0</v>
      </c>
      <c r="O28" s="287">
        <f>計算!T26</f>
        <v>0</v>
      </c>
      <c r="P28" s="287">
        <f>計算!Z26</f>
        <v>0</v>
      </c>
      <c r="Q28" s="287">
        <f>計算!AD26</f>
        <v>0</v>
      </c>
      <c r="R28" s="287">
        <f t="shared" si="1"/>
        <v>0</v>
      </c>
      <c r="S28" s="287">
        <f t="shared" si="1"/>
        <v>0</v>
      </c>
      <c r="T28" s="287">
        <f t="shared" si="1"/>
        <v>0</v>
      </c>
      <c r="U28" s="287">
        <f t="shared" si="1"/>
        <v>0</v>
      </c>
      <c r="V28" s="287">
        <f t="shared" si="1"/>
        <v>0</v>
      </c>
    </row>
    <row r="29" spans="1:22" ht="15" customHeight="1">
      <c r="A29" s="55">
        <v>23</v>
      </c>
      <c r="B29" s="56" t="s">
        <v>294</v>
      </c>
      <c r="C29" s="287">
        <f>計算!D27</f>
        <v>0</v>
      </c>
      <c r="D29" s="287">
        <f>計算!E27</f>
        <v>0</v>
      </c>
      <c r="E29" s="287">
        <f>計算!F27</f>
        <v>0</v>
      </c>
      <c r="F29" s="287">
        <f>計算!X27</f>
        <v>0</v>
      </c>
      <c r="G29" s="287">
        <f>計算!AB27</f>
        <v>0</v>
      </c>
      <c r="H29" s="287">
        <f>計算!J27</f>
        <v>0</v>
      </c>
      <c r="I29" s="287">
        <f>計算!K27</f>
        <v>0</v>
      </c>
      <c r="J29" s="287">
        <f>計算!L27</f>
        <v>0</v>
      </c>
      <c r="K29" s="287">
        <f>計算!Y27</f>
        <v>0</v>
      </c>
      <c r="L29" s="287">
        <f>計算!AC27</f>
        <v>0</v>
      </c>
      <c r="M29" s="287">
        <f>計算!R27</f>
        <v>0</v>
      </c>
      <c r="N29" s="287">
        <f>計算!S27</f>
        <v>0</v>
      </c>
      <c r="O29" s="287">
        <f>計算!T27</f>
        <v>0</v>
      </c>
      <c r="P29" s="287">
        <f>計算!Z27</f>
        <v>0</v>
      </c>
      <c r="Q29" s="287">
        <f>計算!AD27</f>
        <v>0</v>
      </c>
      <c r="R29" s="287">
        <f t="shared" si="1"/>
        <v>0</v>
      </c>
      <c r="S29" s="287">
        <f t="shared" si="1"/>
        <v>0</v>
      </c>
      <c r="T29" s="287">
        <f t="shared" si="1"/>
        <v>0</v>
      </c>
      <c r="U29" s="287">
        <f t="shared" si="1"/>
        <v>0</v>
      </c>
      <c r="V29" s="287">
        <f t="shared" si="1"/>
        <v>0</v>
      </c>
    </row>
    <row r="30" spans="1:22" ht="15" customHeight="1">
      <c r="A30" s="55">
        <v>24</v>
      </c>
      <c r="B30" s="56" t="s">
        <v>295</v>
      </c>
      <c r="C30" s="287">
        <f>計算!D28</f>
        <v>0</v>
      </c>
      <c r="D30" s="287">
        <f>計算!E28</f>
        <v>0</v>
      </c>
      <c r="E30" s="287">
        <f>計算!F28</f>
        <v>0</v>
      </c>
      <c r="F30" s="287">
        <f>計算!X28</f>
        <v>0</v>
      </c>
      <c r="G30" s="287">
        <f>計算!AB28</f>
        <v>0</v>
      </c>
      <c r="H30" s="287">
        <f>計算!J28</f>
        <v>0</v>
      </c>
      <c r="I30" s="287">
        <f>計算!K28</f>
        <v>0</v>
      </c>
      <c r="J30" s="287">
        <f>計算!L28</f>
        <v>0</v>
      </c>
      <c r="K30" s="287">
        <f>計算!Y28</f>
        <v>0</v>
      </c>
      <c r="L30" s="287">
        <f>計算!AC28</f>
        <v>0</v>
      </c>
      <c r="M30" s="287">
        <f>計算!R28</f>
        <v>0</v>
      </c>
      <c r="N30" s="287">
        <f>計算!S28</f>
        <v>0</v>
      </c>
      <c r="O30" s="287">
        <f>計算!T28</f>
        <v>0</v>
      </c>
      <c r="P30" s="287">
        <f>計算!Z28</f>
        <v>0</v>
      </c>
      <c r="Q30" s="287">
        <f>計算!AD28</f>
        <v>0</v>
      </c>
      <c r="R30" s="287">
        <f t="shared" si="1"/>
        <v>0</v>
      </c>
      <c r="S30" s="287">
        <f t="shared" si="1"/>
        <v>0</v>
      </c>
      <c r="T30" s="287">
        <f t="shared" si="1"/>
        <v>0</v>
      </c>
      <c r="U30" s="287">
        <f t="shared" si="1"/>
        <v>0</v>
      </c>
      <c r="V30" s="287">
        <f t="shared" si="1"/>
        <v>0</v>
      </c>
    </row>
    <row r="31" spans="1:22" ht="15" customHeight="1">
      <c r="A31" s="57">
        <v>25</v>
      </c>
      <c r="B31" s="58" t="s">
        <v>183</v>
      </c>
      <c r="C31" s="292">
        <f>計算!D29</f>
        <v>0</v>
      </c>
      <c r="D31" s="292">
        <f>計算!E29</f>
        <v>0</v>
      </c>
      <c r="E31" s="292">
        <f>計算!F29</f>
        <v>0</v>
      </c>
      <c r="F31" s="292">
        <f>計算!X29</f>
        <v>0</v>
      </c>
      <c r="G31" s="292">
        <f>計算!AB29</f>
        <v>0</v>
      </c>
      <c r="H31" s="292">
        <f>計算!J29</f>
        <v>0</v>
      </c>
      <c r="I31" s="292">
        <f>計算!K29</f>
        <v>0</v>
      </c>
      <c r="J31" s="292">
        <f>計算!L29</f>
        <v>0</v>
      </c>
      <c r="K31" s="292">
        <f>計算!Y29</f>
        <v>0</v>
      </c>
      <c r="L31" s="292">
        <f>計算!AC29</f>
        <v>0</v>
      </c>
      <c r="M31" s="292">
        <f>計算!R29</f>
        <v>0</v>
      </c>
      <c r="N31" s="292">
        <f>計算!S29</f>
        <v>0</v>
      </c>
      <c r="O31" s="292">
        <f>計算!T29</f>
        <v>0</v>
      </c>
      <c r="P31" s="292">
        <f>計算!Z29</f>
        <v>0</v>
      </c>
      <c r="Q31" s="292">
        <f>計算!AD29</f>
        <v>0</v>
      </c>
      <c r="R31" s="292">
        <f t="shared" si="1"/>
        <v>0</v>
      </c>
      <c r="S31" s="292">
        <f t="shared" si="1"/>
        <v>0</v>
      </c>
      <c r="T31" s="292">
        <f t="shared" si="1"/>
        <v>0</v>
      </c>
      <c r="U31" s="292">
        <f t="shared" si="1"/>
        <v>0</v>
      </c>
      <c r="V31" s="292">
        <f t="shared" si="1"/>
        <v>0</v>
      </c>
    </row>
    <row r="32" spans="1:22" ht="15" customHeight="1">
      <c r="A32" s="55">
        <v>26</v>
      </c>
      <c r="B32" s="56" t="s">
        <v>184</v>
      </c>
      <c r="C32" s="287">
        <f>計算!D30</f>
        <v>0</v>
      </c>
      <c r="D32" s="287">
        <f>計算!E30</f>
        <v>0</v>
      </c>
      <c r="E32" s="287">
        <f>計算!F30</f>
        <v>0</v>
      </c>
      <c r="F32" s="287">
        <f>計算!X30</f>
        <v>0</v>
      </c>
      <c r="G32" s="287">
        <f>計算!AB30</f>
        <v>0</v>
      </c>
      <c r="H32" s="287">
        <f>計算!J30</f>
        <v>0</v>
      </c>
      <c r="I32" s="287">
        <f>計算!K30</f>
        <v>0</v>
      </c>
      <c r="J32" s="287">
        <f>計算!L30</f>
        <v>0</v>
      </c>
      <c r="K32" s="287">
        <f>計算!Y30</f>
        <v>0</v>
      </c>
      <c r="L32" s="287">
        <f>計算!AC30</f>
        <v>0</v>
      </c>
      <c r="M32" s="287">
        <f>計算!R30</f>
        <v>0</v>
      </c>
      <c r="N32" s="287">
        <f>計算!S30</f>
        <v>0</v>
      </c>
      <c r="O32" s="287">
        <f>計算!T30</f>
        <v>0</v>
      </c>
      <c r="P32" s="287">
        <f>計算!Z30</f>
        <v>0</v>
      </c>
      <c r="Q32" s="287">
        <f>計算!AD30</f>
        <v>0</v>
      </c>
      <c r="R32" s="287">
        <f t="shared" si="1"/>
        <v>0</v>
      </c>
      <c r="S32" s="287">
        <f t="shared" si="1"/>
        <v>0</v>
      </c>
      <c r="T32" s="287">
        <f t="shared" si="1"/>
        <v>0</v>
      </c>
      <c r="U32" s="287">
        <f t="shared" si="1"/>
        <v>0</v>
      </c>
      <c r="V32" s="287">
        <f t="shared" si="1"/>
        <v>0</v>
      </c>
    </row>
    <row r="33" spans="1:22" ht="15" customHeight="1">
      <c r="A33" s="55">
        <v>27</v>
      </c>
      <c r="B33" s="56" t="s">
        <v>185</v>
      </c>
      <c r="C33" s="287">
        <f>計算!D31</f>
        <v>0</v>
      </c>
      <c r="D33" s="287">
        <f>計算!E31</f>
        <v>0</v>
      </c>
      <c r="E33" s="287">
        <f>計算!F31</f>
        <v>0</v>
      </c>
      <c r="F33" s="287">
        <f>計算!X31</f>
        <v>0</v>
      </c>
      <c r="G33" s="287">
        <f>計算!AB31</f>
        <v>0</v>
      </c>
      <c r="H33" s="287">
        <f>計算!J31</f>
        <v>0</v>
      </c>
      <c r="I33" s="287">
        <f>計算!K31</f>
        <v>0</v>
      </c>
      <c r="J33" s="287">
        <f>計算!L31</f>
        <v>0</v>
      </c>
      <c r="K33" s="287">
        <f>計算!Y31</f>
        <v>0</v>
      </c>
      <c r="L33" s="287">
        <f>計算!AC31</f>
        <v>0</v>
      </c>
      <c r="M33" s="287">
        <f>計算!R31</f>
        <v>0</v>
      </c>
      <c r="N33" s="287">
        <f>計算!S31</f>
        <v>0</v>
      </c>
      <c r="O33" s="287">
        <f>計算!T31</f>
        <v>0</v>
      </c>
      <c r="P33" s="287">
        <f>計算!Z31</f>
        <v>0</v>
      </c>
      <c r="Q33" s="287">
        <f>計算!AD31</f>
        <v>0</v>
      </c>
      <c r="R33" s="287">
        <f t="shared" si="1"/>
        <v>0</v>
      </c>
      <c r="S33" s="287">
        <f t="shared" si="1"/>
        <v>0</v>
      </c>
      <c r="T33" s="287">
        <f t="shared" si="1"/>
        <v>0</v>
      </c>
      <c r="U33" s="287">
        <f t="shared" si="1"/>
        <v>0</v>
      </c>
      <c r="V33" s="287">
        <f t="shared" si="1"/>
        <v>0</v>
      </c>
    </row>
    <row r="34" spans="1:22" ht="15" customHeight="1">
      <c r="A34" s="55">
        <v>28</v>
      </c>
      <c r="B34" s="56" t="s">
        <v>296</v>
      </c>
      <c r="C34" s="287">
        <f>計算!D32</f>
        <v>0</v>
      </c>
      <c r="D34" s="287">
        <f>計算!E32</f>
        <v>0</v>
      </c>
      <c r="E34" s="287">
        <f>計算!F32</f>
        <v>0</v>
      </c>
      <c r="F34" s="287">
        <f>計算!X32</f>
        <v>0</v>
      </c>
      <c r="G34" s="287">
        <f>計算!AB32</f>
        <v>0</v>
      </c>
      <c r="H34" s="287">
        <f>計算!J32</f>
        <v>0</v>
      </c>
      <c r="I34" s="287">
        <f>計算!K32</f>
        <v>0</v>
      </c>
      <c r="J34" s="287">
        <f>計算!L32</f>
        <v>0</v>
      </c>
      <c r="K34" s="287">
        <f>計算!Y32</f>
        <v>0</v>
      </c>
      <c r="L34" s="287">
        <f>計算!AC32</f>
        <v>0</v>
      </c>
      <c r="M34" s="287">
        <f>計算!R32</f>
        <v>0</v>
      </c>
      <c r="N34" s="287">
        <f>計算!S32</f>
        <v>0</v>
      </c>
      <c r="O34" s="287">
        <f>計算!T32</f>
        <v>0</v>
      </c>
      <c r="P34" s="287">
        <f>計算!Z32</f>
        <v>0</v>
      </c>
      <c r="Q34" s="287">
        <f>計算!AD32</f>
        <v>0</v>
      </c>
      <c r="R34" s="287">
        <f t="shared" si="1"/>
        <v>0</v>
      </c>
      <c r="S34" s="287">
        <f t="shared" si="1"/>
        <v>0</v>
      </c>
      <c r="T34" s="287">
        <f t="shared" si="1"/>
        <v>0</v>
      </c>
      <c r="U34" s="287">
        <f t="shared" si="1"/>
        <v>0</v>
      </c>
      <c r="V34" s="287">
        <f t="shared" si="1"/>
        <v>0</v>
      </c>
    </row>
    <row r="35" spans="1:22" ht="15" customHeight="1">
      <c r="A35" s="55">
        <v>29</v>
      </c>
      <c r="B35" s="56" t="s">
        <v>186</v>
      </c>
      <c r="C35" s="287">
        <f>計算!D33</f>
        <v>0</v>
      </c>
      <c r="D35" s="287">
        <f>計算!E33</f>
        <v>0</v>
      </c>
      <c r="E35" s="287">
        <f>計算!F33</f>
        <v>0</v>
      </c>
      <c r="F35" s="287">
        <f>計算!X33</f>
        <v>0</v>
      </c>
      <c r="G35" s="287">
        <f>計算!AB33</f>
        <v>0</v>
      </c>
      <c r="H35" s="287">
        <f>計算!J33</f>
        <v>0</v>
      </c>
      <c r="I35" s="287">
        <f>計算!K33</f>
        <v>0</v>
      </c>
      <c r="J35" s="287">
        <f>計算!L33</f>
        <v>0</v>
      </c>
      <c r="K35" s="287">
        <f>計算!Y33</f>
        <v>0</v>
      </c>
      <c r="L35" s="287">
        <f>計算!AC33</f>
        <v>0</v>
      </c>
      <c r="M35" s="287">
        <f>計算!R33</f>
        <v>0</v>
      </c>
      <c r="N35" s="287">
        <f>計算!S33</f>
        <v>0</v>
      </c>
      <c r="O35" s="287">
        <f>計算!T33</f>
        <v>0</v>
      </c>
      <c r="P35" s="287">
        <f>計算!Z33</f>
        <v>0</v>
      </c>
      <c r="Q35" s="287">
        <f>計算!AD33</f>
        <v>0</v>
      </c>
      <c r="R35" s="287">
        <f t="shared" si="1"/>
        <v>0</v>
      </c>
      <c r="S35" s="287">
        <f t="shared" si="1"/>
        <v>0</v>
      </c>
      <c r="T35" s="287">
        <f t="shared" si="1"/>
        <v>0</v>
      </c>
      <c r="U35" s="287">
        <f t="shared" si="1"/>
        <v>0</v>
      </c>
      <c r="V35" s="287">
        <f t="shared" si="1"/>
        <v>0</v>
      </c>
    </row>
    <row r="36" spans="1:22" ht="15" customHeight="1">
      <c r="A36" s="55">
        <v>30</v>
      </c>
      <c r="B36" s="56" t="s">
        <v>187</v>
      </c>
      <c r="C36" s="287">
        <f>計算!D34</f>
        <v>0</v>
      </c>
      <c r="D36" s="287">
        <f>計算!E34</f>
        <v>0</v>
      </c>
      <c r="E36" s="287">
        <f>計算!F34</f>
        <v>0</v>
      </c>
      <c r="F36" s="287">
        <f>計算!X34</f>
        <v>0</v>
      </c>
      <c r="G36" s="287">
        <f>計算!AB34</f>
        <v>0</v>
      </c>
      <c r="H36" s="287">
        <f>計算!J34</f>
        <v>0</v>
      </c>
      <c r="I36" s="287">
        <f>計算!K34</f>
        <v>0</v>
      </c>
      <c r="J36" s="287">
        <f>計算!L34</f>
        <v>0</v>
      </c>
      <c r="K36" s="287">
        <f>計算!Y34</f>
        <v>0</v>
      </c>
      <c r="L36" s="287">
        <f>計算!AC34</f>
        <v>0</v>
      </c>
      <c r="M36" s="287">
        <f>計算!R34</f>
        <v>0</v>
      </c>
      <c r="N36" s="287">
        <f>計算!S34</f>
        <v>0</v>
      </c>
      <c r="O36" s="287">
        <f>計算!T34</f>
        <v>0</v>
      </c>
      <c r="P36" s="287">
        <f>計算!Z34</f>
        <v>0</v>
      </c>
      <c r="Q36" s="287">
        <f>計算!AD34</f>
        <v>0</v>
      </c>
      <c r="R36" s="287">
        <f t="shared" si="1"/>
        <v>0</v>
      </c>
      <c r="S36" s="287">
        <f t="shared" si="1"/>
        <v>0</v>
      </c>
      <c r="T36" s="287">
        <f t="shared" si="1"/>
        <v>0</v>
      </c>
      <c r="U36" s="287">
        <f t="shared" si="1"/>
        <v>0</v>
      </c>
      <c r="V36" s="287">
        <f t="shared" si="1"/>
        <v>0</v>
      </c>
    </row>
    <row r="37" spans="1:22" ht="15" customHeight="1">
      <c r="A37" s="55">
        <v>31</v>
      </c>
      <c r="B37" s="56" t="s">
        <v>188</v>
      </c>
      <c r="C37" s="287">
        <f>計算!D35</f>
        <v>0</v>
      </c>
      <c r="D37" s="287">
        <f>計算!E35</f>
        <v>0</v>
      </c>
      <c r="E37" s="287">
        <f>計算!F35</f>
        <v>0</v>
      </c>
      <c r="F37" s="287">
        <f>計算!X35</f>
        <v>0</v>
      </c>
      <c r="G37" s="287">
        <f>計算!AB35</f>
        <v>0</v>
      </c>
      <c r="H37" s="287">
        <f>計算!J35</f>
        <v>0</v>
      </c>
      <c r="I37" s="287">
        <f>計算!K35</f>
        <v>0</v>
      </c>
      <c r="J37" s="287">
        <f>計算!L35</f>
        <v>0</v>
      </c>
      <c r="K37" s="287">
        <f>計算!Y35</f>
        <v>0</v>
      </c>
      <c r="L37" s="287">
        <f>計算!AC35</f>
        <v>0</v>
      </c>
      <c r="M37" s="287">
        <f>計算!R35</f>
        <v>0</v>
      </c>
      <c r="N37" s="287">
        <f>計算!S35</f>
        <v>0</v>
      </c>
      <c r="O37" s="287">
        <f>計算!T35</f>
        <v>0</v>
      </c>
      <c r="P37" s="287">
        <f>計算!Z35</f>
        <v>0</v>
      </c>
      <c r="Q37" s="287">
        <f>計算!AD35</f>
        <v>0</v>
      </c>
      <c r="R37" s="287">
        <f t="shared" si="1"/>
        <v>0</v>
      </c>
      <c r="S37" s="287">
        <f t="shared" si="1"/>
        <v>0</v>
      </c>
      <c r="T37" s="287">
        <f t="shared" si="1"/>
        <v>0</v>
      </c>
      <c r="U37" s="287">
        <f t="shared" si="1"/>
        <v>0</v>
      </c>
      <c r="V37" s="287">
        <f t="shared" si="1"/>
        <v>0</v>
      </c>
    </row>
    <row r="38" spans="1:22" ht="15" customHeight="1">
      <c r="A38" s="55">
        <v>32</v>
      </c>
      <c r="B38" s="56" t="s">
        <v>297</v>
      </c>
      <c r="C38" s="287">
        <f>計算!D36</f>
        <v>0</v>
      </c>
      <c r="D38" s="287">
        <f>計算!E36</f>
        <v>0</v>
      </c>
      <c r="E38" s="287">
        <f>計算!F36</f>
        <v>0</v>
      </c>
      <c r="F38" s="287">
        <f>計算!X36</f>
        <v>0</v>
      </c>
      <c r="G38" s="287">
        <f>計算!AB36</f>
        <v>0</v>
      </c>
      <c r="H38" s="287">
        <f>計算!J36</f>
        <v>0</v>
      </c>
      <c r="I38" s="287">
        <f>計算!K36</f>
        <v>0</v>
      </c>
      <c r="J38" s="287">
        <f>計算!L36</f>
        <v>0</v>
      </c>
      <c r="K38" s="287">
        <f>計算!Y36</f>
        <v>0</v>
      </c>
      <c r="L38" s="287">
        <f>計算!AC36</f>
        <v>0</v>
      </c>
      <c r="M38" s="287">
        <f>計算!R36</f>
        <v>0</v>
      </c>
      <c r="N38" s="287">
        <f>計算!S36</f>
        <v>0</v>
      </c>
      <c r="O38" s="287">
        <f>計算!T36</f>
        <v>0</v>
      </c>
      <c r="P38" s="287">
        <f>計算!Z36</f>
        <v>0</v>
      </c>
      <c r="Q38" s="287">
        <f>計算!AD36</f>
        <v>0</v>
      </c>
      <c r="R38" s="287">
        <f t="shared" si="1"/>
        <v>0</v>
      </c>
      <c r="S38" s="287">
        <f t="shared" si="1"/>
        <v>0</v>
      </c>
      <c r="T38" s="287">
        <f t="shared" si="1"/>
        <v>0</v>
      </c>
      <c r="U38" s="287">
        <f t="shared" si="1"/>
        <v>0</v>
      </c>
      <c r="V38" s="287">
        <f t="shared" si="1"/>
        <v>0</v>
      </c>
    </row>
    <row r="39" spans="1:22" ht="15" customHeight="1">
      <c r="A39" s="55">
        <v>33</v>
      </c>
      <c r="B39" s="56" t="s">
        <v>298</v>
      </c>
      <c r="C39" s="287">
        <f>計算!D37</f>
        <v>0</v>
      </c>
      <c r="D39" s="287">
        <f>計算!E37</f>
        <v>0</v>
      </c>
      <c r="E39" s="287">
        <f>計算!F37</f>
        <v>0</v>
      </c>
      <c r="F39" s="287">
        <f>計算!X37</f>
        <v>0</v>
      </c>
      <c r="G39" s="287">
        <f>計算!AB37</f>
        <v>0</v>
      </c>
      <c r="H39" s="287">
        <f>計算!J37</f>
        <v>0</v>
      </c>
      <c r="I39" s="287">
        <f>計算!K37</f>
        <v>0</v>
      </c>
      <c r="J39" s="287">
        <f>計算!L37</f>
        <v>0</v>
      </c>
      <c r="K39" s="287">
        <f>計算!Y37</f>
        <v>0</v>
      </c>
      <c r="L39" s="287">
        <f>計算!AC37</f>
        <v>0</v>
      </c>
      <c r="M39" s="287">
        <f>計算!R37</f>
        <v>0</v>
      </c>
      <c r="N39" s="287">
        <f>計算!S37</f>
        <v>0</v>
      </c>
      <c r="O39" s="287">
        <f>計算!T37</f>
        <v>0</v>
      </c>
      <c r="P39" s="287">
        <f>計算!Z37</f>
        <v>0</v>
      </c>
      <c r="Q39" s="287">
        <f>計算!AD37</f>
        <v>0</v>
      </c>
      <c r="R39" s="287">
        <f t="shared" si="1"/>
        <v>0</v>
      </c>
      <c r="S39" s="287">
        <f t="shared" si="1"/>
        <v>0</v>
      </c>
      <c r="T39" s="287">
        <f t="shared" si="1"/>
        <v>0</v>
      </c>
      <c r="U39" s="287">
        <f t="shared" si="1"/>
        <v>0</v>
      </c>
      <c r="V39" s="287">
        <f t="shared" si="1"/>
        <v>0</v>
      </c>
    </row>
    <row r="40" spans="1:22" ht="15" customHeight="1">
      <c r="A40" s="55">
        <v>34</v>
      </c>
      <c r="B40" s="56" t="s">
        <v>299</v>
      </c>
      <c r="C40" s="287">
        <f>計算!D38</f>
        <v>0</v>
      </c>
      <c r="D40" s="287">
        <f>計算!E38</f>
        <v>0</v>
      </c>
      <c r="E40" s="287">
        <f>計算!F38</f>
        <v>0</v>
      </c>
      <c r="F40" s="287">
        <f>計算!X38</f>
        <v>0</v>
      </c>
      <c r="G40" s="287">
        <f>計算!AB38</f>
        <v>0</v>
      </c>
      <c r="H40" s="287">
        <f>計算!J38</f>
        <v>0</v>
      </c>
      <c r="I40" s="287">
        <f>計算!K38</f>
        <v>0</v>
      </c>
      <c r="J40" s="287">
        <f>計算!L38</f>
        <v>0</v>
      </c>
      <c r="K40" s="287">
        <f>計算!Y38</f>
        <v>0</v>
      </c>
      <c r="L40" s="287">
        <f>計算!AC38</f>
        <v>0</v>
      </c>
      <c r="M40" s="287">
        <f>計算!R38</f>
        <v>0</v>
      </c>
      <c r="N40" s="287">
        <f>計算!S38</f>
        <v>0</v>
      </c>
      <c r="O40" s="287">
        <f>計算!T38</f>
        <v>0</v>
      </c>
      <c r="P40" s="287">
        <f>計算!Z38</f>
        <v>0</v>
      </c>
      <c r="Q40" s="287">
        <f>計算!AD38</f>
        <v>0</v>
      </c>
      <c r="R40" s="287">
        <f t="shared" si="1"/>
        <v>0</v>
      </c>
      <c r="S40" s="287">
        <f t="shared" si="1"/>
        <v>0</v>
      </c>
      <c r="T40" s="287">
        <f t="shared" si="1"/>
        <v>0</v>
      </c>
      <c r="U40" s="287">
        <f t="shared" si="1"/>
        <v>0</v>
      </c>
      <c r="V40" s="287">
        <f t="shared" si="1"/>
        <v>0</v>
      </c>
    </row>
    <row r="41" spans="1:22" ht="15" customHeight="1">
      <c r="A41" s="57">
        <v>35</v>
      </c>
      <c r="B41" s="58" t="s">
        <v>35</v>
      </c>
      <c r="C41" s="292">
        <f>計算!D39</f>
        <v>0</v>
      </c>
      <c r="D41" s="292">
        <f>計算!E39</f>
        <v>0</v>
      </c>
      <c r="E41" s="292">
        <f>計算!F39</f>
        <v>0</v>
      </c>
      <c r="F41" s="292">
        <f>計算!X39</f>
        <v>0</v>
      </c>
      <c r="G41" s="292">
        <f>計算!AB39</f>
        <v>0</v>
      </c>
      <c r="H41" s="292">
        <f>計算!J39</f>
        <v>0</v>
      </c>
      <c r="I41" s="292">
        <f>計算!K39</f>
        <v>0</v>
      </c>
      <c r="J41" s="292">
        <f>計算!L39</f>
        <v>0</v>
      </c>
      <c r="K41" s="292">
        <f>計算!Y39</f>
        <v>0</v>
      </c>
      <c r="L41" s="292">
        <f>計算!AC39</f>
        <v>0</v>
      </c>
      <c r="M41" s="292">
        <f>計算!R39</f>
        <v>0</v>
      </c>
      <c r="N41" s="292">
        <f>計算!S39</f>
        <v>0</v>
      </c>
      <c r="O41" s="292">
        <f>計算!T39</f>
        <v>0</v>
      </c>
      <c r="P41" s="292">
        <f>計算!Z39</f>
        <v>0</v>
      </c>
      <c r="Q41" s="292">
        <f>計算!AD39</f>
        <v>0</v>
      </c>
      <c r="R41" s="292">
        <f t="shared" si="1"/>
        <v>0</v>
      </c>
      <c r="S41" s="292">
        <f t="shared" si="1"/>
        <v>0</v>
      </c>
      <c r="T41" s="292">
        <f t="shared" si="1"/>
        <v>0</v>
      </c>
      <c r="U41" s="292">
        <f t="shared" si="1"/>
        <v>0</v>
      </c>
      <c r="V41" s="292">
        <f t="shared" si="1"/>
        <v>0</v>
      </c>
    </row>
    <row r="42" spans="1:22" ht="15" customHeight="1">
      <c r="A42" s="55">
        <v>36</v>
      </c>
      <c r="B42" s="56" t="s">
        <v>38</v>
      </c>
      <c r="C42" s="287">
        <f>計算!D40</f>
        <v>0</v>
      </c>
      <c r="D42" s="287">
        <f>計算!E40</f>
        <v>0</v>
      </c>
      <c r="E42" s="287">
        <f>計算!F40</f>
        <v>0</v>
      </c>
      <c r="F42" s="287">
        <f>計算!X40</f>
        <v>0</v>
      </c>
      <c r="G42" s="287">
        <f>計算!AB40</f>
        <v>0</v>
      </c>
      <c r="H42" s="287">
        <f>計算!J40</f>
        <v>0</v>
      </c>
      <c r="I42" s="287">
        <f>計算!K40</f>
        <v>0</v>
      </c>
      <c r="J42" s="287">
        <f>計算!L40</f>
        <v>0</v>
      </c>
      <c r="K42" s="287">
        <f>計算!Y40</f>
        <v>0</v>
      </c>
      <c r="L42" s="287">
        <f>計算!AC40</f>
        <v>0</v>
      </c>
      <c r="M42" s="287">
        <f>計算!R40</f>
        <v>0</v>
      </c>
      <c r="N42" s="287">
        <f>計算!S40</f>
        <v>0</v>
      </c>
      <c r="O42" s="287">
        <f>計算!T40</f>
        <v>0</v>
      </c>
      <c r="P42" s="287">
        <f>計算!Z40</f>
        <v>0</v>
      </c>
      <c r="Q42" s="287">
        <f>計算!AD40</f>
        <v>0</v>
      </c>
      <c r="R42" s="287">
        <f t="shared" si="1"/>
        <v>0</v>
      </c>
      <c r="S42" s="287">
        <f t="shared" si="1"/>
        <v>0</v>
      </c>
      <c r="T42" s="287">
        <f t="shared" si="1"/>
        <v>0</v>
      </c>
      <c r="U42" s="287">
        <f t="shared" si="1"/>
        <v>0</v>
      </c>
      <c r="V42" s="287">
        <f t="shared" si="1"/>
        <v>0</v>
      </c>
    </row>
    <row r="43" spans="1:22" ht="15" customHeight="1">
      <c r="A43" s="55">
        <v>37</v>
      </c>
      <c r="B43" s="56" t="s">
        <v>362</v>
      </c>
      <c r="C43" s="287">
        <f>計算!D41</f>
        <v>0</v>
      </c>
      <c r="D43" s="287">
        <f>計算!E41</f>
        <v>0</v>
      </c>
      <c r="E43" s="287">
        <f>計算!F41</f>
        <v>0</v>
      </c>
      <c r="F43" s="287">
        <f>計算!X41</f>
        <v>0</v>
      </c>
      <c r="G43" s="287">
        <f>計算!AB41</f>
        <v>0</v>
      </c>
      <c r="H43" s="287">
        <f>計算!J41</f>
        <v>0</v>
      </c>
      <c r="I43" s="287">
        <f>計算!K41</f>
        <v>0</v>
      </c>
      <c r="J43" s="287">
        <f>計算!L41</f>
        <v>0</v>
      </c>
      <c r="K43" s="287">
        <f>計算!Y41</f>
        <v>0</v>
      </c>
      <c r="L43" s="287">
        <f>計算!AC41</f>
        <v>0</v>
      </c>
      <c r="M43" s="287">
        <f>計算!R41</f>
        <v>0</v>
      </c>
      <c r="N43" s="287">
        <f>計算!S41</f>
        <v>0</v>
      </c>
      <c r="O43" s="287">
        <f>計算!T41</f>
        <v>0</v>
      </c>
      <c r="P43" s="287">
        <f>計算!Z41</f>
        <v>0</v>
      </c>
      <c r="Q43" s="287">
        <f>計算!AD41</f>
        <v>0</v>
      </c>
      <c r="R43" s="287">
        <f t="shared" si="1"/>
        <v>0</v>
      </c>
      <c r="S43" s="287">
        <f t="shared" si="1"/>
        <v>0</v>
      </c>
      <c r="T43" s="287">
        <f t="shared" si="1"/>
        <v>0</v>
      </c>
      <c r="U43" s="287">
        <f t="shared" si="1"/>
        <v>0</v>
      </c>
      <c r="V43" s="287">
        <f t="shared" si="1"/>
        <v>0</v>
      </c>
    </row>
    <row r="44" spans="1:22" ht="15" customHeight="1">
      <c r="A44" s="55">
        <v>38</v>
      </c>
      <c r="B44" s="56" t="s">
        <v>301</v>
      </c>
      <c r="C44" s="287">
        <f>計算!D42</f>
        <v>0</v>
      </c>
      <c r="D44" s="287">
        <f>計算!E42</f>
        <v>0</v>
      </c>
      <c r="E44" s="287">
        <f>計算!F42</f>
        <v>0</v>
      </c>
      <c r="F44" s="287">
        <f>計算!X42</f>
        <v>0</v>
      </c>
      <c r="G44" s="287">
        <f>計算!AB42</f>
        <v>0</v>
      </c>
      <c r="H44" s="287">
        <f>計算!J42</f>
        <v>0</v>
      </c>
      <c r="I44" s="287">
        <f>計算!K42</f>
        <v>0</v>
      </c>
      <c r="J44" s="287">
        <f>計算!L42</f>
        <v>0</v>
      </c>
      <c r="K44" s="287">
        <f>計算!Y42</f>
        <v>0</v>
      </c>
      <c r="L44" s="287">
        <f>計算!AC42</f>
        <v>0</v>
      </c>
      <c r="M44" s="287">
        <f>計算!R42</f>
        <v>0</v>
      </c>
      <c r="N44" s="287">
        <f>計算!S42</f>
        <v>0</v>
      </c>
      <c r="O44" s="287">
        <f>計算!T42</f>
        <v>0</v>
      </c>
      <c r="P44" s="287">
        <f>計算!Z42</f>
        <v>0</v>
      </c>
      <c r="Q44" s="287">
        <f>計算!AD42</f>
        <v>0</v>
      </c>
      <c r="R44" s="287">
        <f t="shared" si="1"/>
        <v>0</v>
      </c>
      <c r="S44" s="287">
        <f t="shared" si="1"/>
        <v>0</v>
      </c>
      <c r="T44" s="287">
        <f t="shared" si="1"/>
        <v>0</v>
      </c>
      <c r="U44" s="287">
        <f t="shared" si="1"/>
        <v>0</v>
      </c>
      <c r="V44" s="287">
        <f t="shared" si="1"/>
        <v>0</v>
      </c>
    </row>
    <row r="45" spans="1:22" ht="15" customHeight="1">
      <c r="A45" s="55">
        <v>39</v>
      </c>
      <c r="B45" s="56" t="s">
        <v>302</v>
      </c>
      <c r="C45" s="287">
        <f>計算!D43</f>
        <v>0</v>
      </c>
      <c r="D45" s="287">
        <f>計算!E43</f>
        <v>0</v>
      </c>
      <c r="E45" s="287">
        <f>計算!F43</f>
        <v>0</v>
      </c>
      <c r="F45" s="287">
        <f>計算!X43</f>
        <v>0</v>
      </c>
      <c r="G45" s="287">
        <f>計算!AB43</f>
        <v>0</v>
      </c>
      <c r="H45" s="287">
        <f>計算!J43</f>
        <v>0</v>
      </c>
      <c r="I45" s="287">
        <f>計算!K43</f>
        <v>0</v>
      </c>
      <c r="J45" s="287">
        <f>計算!L43</f>
        <v>0</v>
      </c>
      <c r="K45" s="287">
        <f>計算!Y43</f>
        <v>0</v>
      </c>
      <c r="L45" s="287">
        <f>計算!AC43</f>
        <v>0</v>
      </c>
      <c r="M45" s="287">
        <f>計算!R43</f>
        <v>0</v>
      </c>
      <c r="N45" s="287">
        <f>計算!S43</f>
        <v>0</v>
      </c>
      <c r="O45" s="287">
        <f>計算!T43</f>
        <v>0</v>
      </c>
      <c r="P45" s="287">
        <f>計算!Z43</f>
        <v>0</v>
      </c>
      <c r="Q45" s="287">
        <f>計算!AD43</f>
        <v>0</v>
      </c>
      <c r="R45" s="287">
        <f t="shared" si="1"/>
        <v>0</v>
      </c>
      <c r="S45" s="287">
        <f t="shared" si="1"/>
        <v>0</v>
      </c>
      <c r="T45" s="287">
        <f t="shared" si="1"/>
        <v>0</v>
      </c>
      <c r="U45" s="287">
        <f t="shared" si="1"/>
        <v>0</v>
      </c>
      <c r="V45" s="287">
        <f t="shared" si="1"/>
        <v>0</v>
      </c>
    </row>
    <row r="46" spans="1:22" ht="15" customHeight="1">
      <c r="A46" s="57">
        <v>40</v>
      </c>
      <c r="B46" s="58" t="s">
        <v>194</v>
      </c>
      <c r="C46" s="292">
        <f>計算!D44</f>
        <v>0</v>
      </c>
      <c r="D46" s="292">
        <f>計算!E44</f>
        <v>0</v>
      </c>
      <c r="E46" s="292">
        <f>計算!F44</f>
        <v>0</v>
      </c>
      <c r="F46" s="292">
        <f>計算!X44</f>
        <v>0</v>
      </c>
      <c r="G46" s="292">
        <f>計算!AB44</f>
        <v>0</v>
      </c>
      <c r="H46" s="292">
        <f>計算!J44</f>
        <v>0</v>
      </c>
      <c r="I46" s="292">
        <f>計算!K44</f>
        <v>0</v>
      </c>
      <c r="J46" s="292">
        <f>計算!L44</f>
        <v>0</v>
      </c>
      <c r="K46" s="292">
        <f>計算!Y44</f>
        <v>0</v>
      </c>
      <c r="L46" s="292">
        <f>計算!AC44</f>
        <v>0</v>
      </c>
      <c r="M46" s="292">
        <f>計算!R44</f>
        <v>0</v>
      </c>
      <c r="N46" s="292">
        <f>計算!S44</f>
        <v>0</v>
      </c>
      <c r="O46" s="292">
        <f>計算!T44</f>
        <v>0</v>
      </c>
      <c r="P46" s="292">
        <f>計算!Z44</f>
        <v>0</v>
      </c>
      <c r="Q46" s="292">
        <f>計算!AD44</f>
        <v>0</v>
      </c>
      <c r="R46" s="292">
        <f t="shared" si="1"/>
        <v>0</v>
      </c>
      <c r="S46" s="292">
        <f t="shared" si="1"/>
        <v>0</v>
      </c>
      <c r="T46" s="292">
        <f t="shared" si="1"/>
        <v>0</v>
      </c>
      <c r="U46" s="292">
        <f t="shared" si="1"/>
        <v>0</v>
      </c>
      <c r="V46" s="292">
        <f t="shared" si="1"/>
        <v>0</v>
      </c>
    </row>
    <row r="47" spans="1:22" ht="15" customHeight="1">
      <c r="A47" s="55">
        <v>41</v>
      </c>
      <c r="B47" s="56" t="s">
        <v>195</v>
      </c>
      <c r="C47" s="287">
        <f>計算!D45</f>
        <v>0</v>
      </c>
      <c r="D47" s="287">
        <f>計算!E45</f>
        <v>0</v>
      </c>
      <c r="E47" s="287">
        <f>計算!F45</f>
        <v>0</v>
      </c>
      <c r="F47" s="287">
        <f>計算!X45</f>
        <v>0</v>
      </c>
      <c r="G47" s="287">
        <f>計算!AB45</f>
        <v>0</v>
      </c>
      <c r="H47" s="287">
        <f>計算!J45</f>
        <v>0</v>
      </c>
      <c r="I47" s="287">
        <f>計算!K45</f>
        <v>0</v>
      </c>
      <c r="J47" s="287">
        <f>計算!L45</f>
        <v>0</v>
      </c>
      <c r="K47" s="287">
        <f>計算!Y45</f>
        <v>0</v>
      </c>
      <c r="L47" s="287">
        <f>計算!AC45</f>
        <v>0</v>
      </c>
      <c r="M47" s="287">
        <f>計算!R45</f>
        <v>0</v>
      </c>
      <c r="N47" s="287">
        <f>計算!S45</f>
        <v>0</v>
      </c>
      <c r="O47" s="287">
        <f>計算!T45</f>
        <v>0</v>
      </c>
      <c r="P47" s="287">
        <f>計算!Z45</f>
        <v>0</v>
      </c>
      <c r="Q47" s="287">
        <f>計算!AD45</f>
        <v>0</v>
      </c>
      <c r="R47" s="287">
        <f t="shared" si="1"/>
        <v>0</v>
      </c>
      <c r="S47" s="287">
        <f t="shared" si="1"/>
        <v>0</v>
      </c>
      <c r="T47" s="287">
        <f t="shared" si="1"/>
        <v>0</v>
      </c>
      <c r="U47" s="287">
        <f t="shared" si="1"/>
        <v>0</v>
      </c>
      <c r="V47" s="287">
        <f t="shared" si="1"/>
        <v>0</v>
      </c>
    </row>
    <row r="48" spans="1:22" ht="15" customHeight="1">
      <c r="A48" s="263"/>
      <c r="B48" s="264" t="s">
        <v>196</v>
      </c>
      <c r="C48" s="297">
        <f>SUM(C7:C47)</f>
        <v>0</v>
      </c>
      <c r="D48" s="297">
        <f>SUM(D7:D47)</f>
        <v>0</v>
      </c>
      <c r="E48" s="297">
        <f t="shared" ref="E48:V48" si="2">SUM(E7:E47)</f>
        <v>0</v>
      </c>
      <c r="F48" s="297">
        <f t="shared" si="2"/>
        <v>0</v>
      </c>
      <c r="G48" s="297">
        <f t="shared" si="2"/>
        <v>0</v>
      </c>
      <c r="H48" s="297">
        <f t="shared" si="2"/>
        <v>0</v>
      </c>
      <c r="I48" s="297">
        <f t="shared" si="2"/>
        <v>0</v>
      </c>
      <c r="J48" s="297">
        <f t="shared" si="2"/>
        <v>0</v>
      </c>
      <c r="K48" s="297">
        <f t="shared" si="2"/>
        <v>0</v>
      </c>
      <c r="L48" s="297">
        <f t="shared" si="2"/>
        <v>0</v>
      </c>
      <c r="M48" s="297">
        <f t="shared" si="2"/>
        <v>0</v>
      </c>
      <c r="N48" s="297">
        <f t="shared" si="2"/>
        <v>0</v>
      </c>
      <c r="O48" s="297">
        <f t="shared" si="2"/>
        <v>0</v>
      </c>
      <c r="P48" s="297">
        <f t="shared" si="2"/>
        <v>0</v>
      </c>
      <c r="Q48" s="297">
        <f t="shared" si="2"/>
        <v>0</v>
      </c>
      <c r="R48" s="297">
        <f t="shared" si="2"/>
        <v>0</v>
      </c>
      <c r="S48" s="297">
        <f t="shared" si="2"/>
        <v>0</v>
      </c>
      <c r="T48" s="297">
        <f t="shared" si="2"/>
        <v>0</v>
      </c>
      <c r="U48" s="297">
        <f t="shared" si="2"/>
        <v>0</v>
      </c>
      <c r="V48" s="297">
        <f t="shared" si="2"/>
        <v>0</v>
      </c>
    </row>
    <row r="50" spans="1:2" ht="13.5" customHeight="1">
      <c r="A50" s="356" t="s">
        <v>281</v>
      </c>
      <c r="B50" s="357" t="s">
        <v>279</v>
      </c>
    </row>
    <row r="51" spans="1:2" ht="13.5" customHeight="1">
      <c r="A51" s="358"/>
      <c r="B51" s="357" t="s">
        <v>317</v>
      </c>
    </row>
    <row r="52" spans="1:2" ht="13.5" customHeight="1">
      <c r="A52" s="358"/>
      <c r="B52" s="357" t="s">
        <v>524</v>
      </c>
    </row>
    <row r="53" spans="1:2" ht="13.5" customHeight="1">
      <c r="A53" s="358"/>
      <c r="B53" s="357" t="s">
        <v>280</v>
      </c>
    </row>
  </sheetData>
  <mergeCells count="16">
    <mergeCell ref="C4:E4"/>
    <mergeCell ref="D5:E5"/>
    <mergeCell ref="H4:J4"/>
    <mergeCell ref="I5:J5"/>
    <mergeCell ref="R4:T4"/>
    <mergeCell ref="K4:K6"/>
    <mergeCell ref="F4:F6"/>
    <mergeCell ref="G4:G6"/>
    <mergeCell ref="U4:U6"/>
    <mergeCell ref="V4:V6"/>
    <mergeCell ref="S5:T5"/>
    <mergeCell ref="L4:L6"/>
    <mergeCell ref="M4:O4"/>
    <mergeCell ref="P4:P6"/>
    <mergeCell ref="Q4:Q6"/>
    <mergeCell ref="N5:O5"/>
  </mergeCells>
  <phoneticPr fontId="4"/>
  <pageMargins left="0.39370078740157483" right="0.39370078740157483" top="0.70866141732283472" bottom="0.39370078740157483" header="0.31496062992125984" footer="0.31496062992125984"/>
  <pageSetup paperSize="9" scale="55" pageOrder="overThenDown"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sheetPr>
  <dimension ref="A1:O66"/>
  <sheetViews>
    <sheetView topLeftCell="A20" workbookViewId="0">
      <selection activeCell="N26" sqref="N26"/>
    </sheetView>
  </sheetViews>
  <sheetFormatPr defaultRowHeight="11.25"/>
  <cols>
    <col min="1" max="2" width="3.42578125" style="172" customWidth="1"/>
    <col min="3" max="7" width="7.140625" style="172" customWidth="1"/>
    <col min="8" max="9" width="3.5703125" style="172" customWidth="1"/>
    <col min="10" max="10" width="7.140625" style="172" customWidth="1"/>
    <col min="11" max="11" width="6.85546875" style="172" customWidth="1"/>
    <col min="12" max="12" width="3.5703125" style="172" customWidth="1"/>
    <col min="13" max="13" width="11.7109375" style="172" bestFit="1" customWidth="1"/>
    <col min="14" max="14" width="12.42578125" style="172" bestFit="1" customWidth="1"/>
    <col min="15" max="15" width="7.140625" style="172" customWidth="1"/>
    <col min="16" max="16384" width="9.140625" style="172"/>
  </cols>
  <sheetData>
    <row r="1" spans="1:15" ht="13.5" customHeight="1">
      <c r="A1" s="172" t="s">
        <v>234</v>
      </c>
    </row>
    <row r="2" spans="1:15" ht="13.5" customHeight="1">
      <c r="O2" s="173" t="str">
        <f>"（単位："&amp;データ入力表!E6&amp;"、人）"</f>
        <v>（単位：百万円、人）</v>
      </c>
    </row>
    <row r="3" spans="1:15" ht="13.5" customHeight="1">
      <c r="A3" s="172" t="s">
        <v>235</v>
      </c>
      <c r="D3" s="172" t="str">
        <f>データ入力表!D3</f>
        <v>（〇〇イベント）観光客の消費がもたらす経済波及効果</v>
      </c>
      <c r="O3" s="173"/>
    </row>
    <row r="4" spans="1:15" ht="11.25" customHeight="1">
      <c r="O4" s="173"/>
    </row>
    <row r="5" spans="1:15" ht="13.5" customHeight="1">
      <c r="C5" s="174" t="s">
        <v>236</v>
      </c>
      <c r="D5" s="175"/>
      <c r="E5" s="175"/>
      <c r="F5" s="176"/>
      <c r="G5" s="176"/>
      <c r="H5" s="176"/>
      <c r="I5" s="176"/>
      <c r="J5" s="176"/>
      <c r="K5" s="177"/>
      <c r="L5" s="178"/>
      <c r="M5" s="178"/>
    </row>
    <row r="6" spans="1:15" ht="13.5" customHeight="1">
      <c r="C6" s="179"/>
      <c r="D6" s="180"/>
      <c r="E6" s="180"/>
      <c r="F6" s="181"/>
      <c r="G6" s="180">
        <f>計算!C46</f>
        <v>0</v>
      </c>
      <c r="H6" s="181"/>
      <c r="I6" s="181"/>
      <c r="J6" s="181"/>
      <c r="K6" s="182"/>
      <c r="L6" s="178"/>
      <c r="M6" s="178"/>
    </row>
    <row r="7" spans="1:15" ht="13.5" customHeight="1">
      <c r="C7" s="183"/>
      <c r="D7" s="183"/>
      <c r="E7" s="183"/>
      <c r="F7" s="183"/>
    </row>
    <row r="8" spans="1:15" ht="13.5" customHeight="1" thickBot="1">
      <c r="C8" s="183"/>
      <c r="D8" s="183"/>
      <c r="E8" s="183" t="s">
        <v>237</v>
      </c>
      <c r="F8" s="183"/>
    </row>
    <row r="9" spans="1:15" ht="13.5" customHeight="1" thickTop="1">
      <c r="A9" s="1135" t="s">
        <v>238</v>
      </c>
      <c r="B9" s="184"/>
      <c r="C9" s="185"/>
      <c r="D9" s="185"/>
      <c r="E9" s="185"/>
      <c r="F9" s="185"/>
      <c r="G9" s="186"/>
      <c r="H9" s="186"/>
      <c r="I9" s="186"/>
      <c r="J9" s="186"/>
      <c r="K9" s="186"/>
      <c r="L9" s="187"/>
    </row>
    <row r="10" spans="1:15" ht="13.5" customHeight="1">
      <c r="A10" s="1136"/>
      <c r="B10" s="188"/>
      <c r="C10" s="189" t="s">
        <v>239</v>
      </c>
      <c r="D10" s="190"/>
      <c r="E10" s="190"/>
      <c r="F10" s="191"/>
      <c r="G10" s="191"/>
      <c r="H10" s="191"/>
      <c r="I10" s="191"/>
      <c r="J10" s="191"/>
      <c r="K10" s="192"/>
      <c r="L10" s="193"/>
      <c r="M10" s="178" t="s">
        <v>693</v>
      </c>
      <c r="N10" s="194" t="s">
        <v>694</v>
      </c>
      <c r="O10" s="195">
        <f>計算!X46</f>
        <v>0</v>
      </c>
    </row>
    <row r="11" spans="1:15" ht="13.5" customHeight="1">
      <c r="A11" s="1136"/>
      <c r="B11" s="188"/>
      <c r="C11" s="196"/>
      <c r="D11" s="197"/>
      <c r="E11" s="197"/>
      <c r="F11" s="198"/>
      <c r="G11" s="197">
        <f>計算!D46</f>
        <v>0</v>
      </c>
      <c r="H11" s="198"/>
      <c r="I11" s="198"/>
      <c r="J11" s="198"/>
      <c r="K11" s="199"/>
      <c r="L11" s="193"/>
      <c r="M11" s="178" t="s">
        <v>240</v>
      </c>
      <c r="N11" s="194" t="s">
        <v>241</v>
      </c>
      <c r="O11" s="195">
        <f>計算!AB46</f>
        <v>0</v>
      </c>
    </row>
    <row r="12" spans="1:15" ht="13.5" customHeight="1">
      <c r="A12" s="1136"/>
      <c r="B12" s="188"/>
      <c r="C12" s="200"/>
      <c r="D12" s="200"/>
      <c r="E12" s="200"/>
      <c r="F12" s="200"/>
      <c r="G12" s="201"/>
      <c r="H12" s="201"/>
      <c r="I12" s="201"/>
      <c r="J12" s="201"/>
      <c r="K12" s="201"/>
      <c r="L12" s="193"/>
    </row>
    <row r="13" spans="1:15" ht="13.5" customHeight="1">
      <c r="A13" s="1136"/>
      <c r="B13" s="188"/>
      <c r="C13" s="200"/>
      <c r="D13" s="200"/>
      <c r="E13" s="200" t="s">
        <v>242</v>
      </c>
      <c r="F13" s="200"/>
      <c r="G13" s="201"/>
      <c r="H13" s="201"/>
      <c r="I13" s="201" t="s">
        <v>243</v>
      </c>
      <c r="J13" s="201"/>
      <c r="K13" s="201"/>
      <c r="L13" s="193"/>
    </row>
    <row r="14" spans="1:15" ht="13.5" customHeight="1">
      <c r="A14" s="1136"/>
      <c r="B14" s="188"/>
      <c r="C14" s="200"/>
      <c r="D14" s="200"/>
      <c r="E14" s="200"/>
      <c r="F14" s="200"/>
      <c r="G14" s="201"/>
      <c r="H14" s="201"/>
      <c r="I14" s="201" t="s">
        <v>244</v>
      </c>
      <c r="J14" s="201"/>
      <c r="K14" s="201"/>
      <c r="L14" s="193"/>
    </row>
    <row r="15" spans="1:15" ht="13.5" customHeight="1">
      <c r="A15" s="1136"/>
      <c r="B15" s="188"/>
      <c r="C15" s="189" t="s">
        <v>245</v>
      </c>
      <c r="D15" s="191"/>
      <c r="E15" s="190"/>
      <c r="F15" s="202"/>
      <c r="G15" s="203" t="s">
        <v>246</v>
      </c>
      <c r="H15" s="191"/>
      <c r="I15" s="191"/>
      <c r="J15" s="191"/>
      <c r="K15" s="192">
        <f>計算!E46</f>
        <v>0</v>
      </c>
      <c r="L15" s="193"/>
      <c r="M15" s="178"/>
    </row>
    <row r="16" spans="1:15" ht="13.5" customHeight="1">
      <c r="A16" s="1136"/>
      <c r="B16" s="188"/>
      <c r="C16" s="196"/>
      <c r="D16" s="197"/>
      <c r="E16" s="197">
        <f>計算!G46</f>
        <v>0</v>
      </c>
      <c r="F16" s="204"/>
      <c r="G16" s="205"/>
      <c r="H16" s="206" t="s">
        <v>247</v>
      </c>
      <c r="I16" s="207"/>
      <c r="J16" s="207"/>
      <c r="K16" s="208">
        <f>計算!F46</f>
        <v>0</v>
      </c>
      <c r="L16" s="193"/>
      <c r="M16" s="178"/>
    </row>
    <row r="17" spans="1:15" ht="13.5" customHeight="1" thickBot="1">
      <c r="A17" s="1137"/>
      <c r="B17" s="209"/>
      <c r="C17" s="210"/>
      <c r="D17" s="210"/>
      <c r="E17" s="210"/>
      <c r="F17" s="210"/>
      <c r="G17" s="211"/>
      <c r="H17" s="211"/>
      <c r="I17" s="211"/>
      <c r="J17" s="211"/>
      <c r="K17" s="211"/>
      <c r="L17" s="212"/>
      <c r="M17" s="178"/>
    </row>
    <row r="18" spans="1:15" ht="13.5" customHeight="1" thickTop="1">
      <c r="D18" s="183"/>
      <c r="E18" s="183"/>
    </row>
    <row r="19" spans="1:15" ht="13.5" customHeight="1">
      <c r="D19" s="183" t="s">
        <v>237</v>
      </c>
      <c r="F19" s="172" t="s">
        <v>248</v>
      </c>
    </row>
    <row r="20" spans="1:15" ht="13.5" customHeight="1">
      <c r="D20" s="183"/>
      <c r="E20" s="183"/>
    </row>
    <row r="21" spans="1:15" ht="13.5" customHeight="1">
      <c r="C21" s="213" t="s">
        <v>249</v>
      </c>
      <c r="D21" s="177"/>
      <c r="E21" s="213" t="s">
        <v>250</v>
      </c>
      <c r="F21" s="177"/>
    </row>
    <row r="22" spans="1:15" ht="13.5" customHeight="1">
      <c r="C22" s="214"/>
      <c r="D22" s="182">
        <f>計算!H46</f>
        <v>0</v>
      </c>
      <c r="E22" s="214"/>
      <c r="F22" s="182">
        <f>計算!I46</f>
        <v>0</v>
      </c>
    </row>
    <row r="23" spans="1:15" ht="13.5" customHeight="1"/>
    <row r="24" spans="1:15" ht="13.5" customHeight="1" thickBot="1">
      <c r="D24" s="172" t="s">
        <v>251</v>
      </c>
    </row>
    <row r="25" spans="1:15" ht="13.5" customHeight="1" thickTop="1">
      <c r="A25" s="1138" t="s">
        <v>252</v>
      </c>
      <c r="B25" s="215"/>
      <c r="C25" s="216"/>
      <c r="D25" s="216"/>
      <c r="E25" s="216"/>
      <c r="F25" s="216"/>
      <c r="G25" s="216"/>
      <c r="H25" s="217"/>
    </row>
    <row r="26" spans="1:15" ht="13.5" customHeight="1">
      <c r="A26" s="1139"/>
      <c r="B26" s="218"/>
      <c r="C26" s="219" t="s">
        <v>253</v>
      </c>
      <c r="D26" s="220"/>
      <c r="E26" s="220"/>
      <c r="F26" s="220"/>
      <c r="G26" s="221"/>
      <c r="H26" s="222"/>
      <c r="M26" s="178" t="s">
        <v>693</v>
      </c>
      <c r="N26" s="194" t="s">
        <v>694</v>
      </c>
      <c r="O26" s="195">
        <f>計算!Y46</f>
        <v>0</v>
      </c>
    </row>
    <row r="27" spans="1:15" ht="13.5" customHeight="1">
      <c r="A27" s="1139"/>
      <c r="B27" s="218"/>
      <c r="C27" s="223" t="s">
        <v>254</v>
      </c>
      <c r="D27" s="224"/>
      <c r="E27" s="224"/>
      <c r="F27" s="224"/>
      <c r="G27" s="225">
        <f>計算!J46</f>
        <v>0</v>
      </c>
      <c r="H27" s="222"/>
      <c r="M27" s="178" t="s">
        <v>240</v>
      </c>
      <c r="N27" s="194" t="s">
        <v>241</v>
      </c>
      <c r="O27" s="195">
        <f>計算!AC46</f>
        <v>0</v>
      </c>
    </row>
    <row r="28" spans="1:15" ht="13.5" customHeight="1">
      <c r="A28" s="1139"/>
      <c r="B28" s="218"/>
      <c r="C28" s="226"/>
      <c r="D28" s="226"/>
      <c r="E28" s="226"/>
      <c r="F28" s="226"/>
      <c r="G28" s="226"/>
      <c r="H28" s="222"/>
    </row>
    <row r="29" spans="1:15" ht="13.5" customHeight="1">
      <c r="A29" s="1139"/>
      <c r="B29" s="218"/>
      <c r="C29" s="226"/>
      <c r="D29" s="226" t="s">
        <v>243</v>
      </c>
      <c r="E29" s="226"/>
      <c r="F29" s="226"/>
      <c r="G29" s="226"/>
      <c r="H29" s="222"/>
    </row>
    <row r="30" spans="1:15" ht="13.5" customHeight="1">
      <c r="A30" s="1139"/>
      <c r="B30" s="218"/>
      <c r="C30" s="226"/>
      <c r="D30" s="226" t="s">
        <v>244</v>
      </c>
      <c r="E30" s="226"/>
      <c r="F30" s="226"/>
      <c r="G30" s="226"/>
      <c r="H30" s="222"/>
    </row>
    <row r="31" spans="1:15" ht="13.5" customHeight="1">
      <c r="A31" s="1139"/>
      <c r="B31" s="218"/>
      <c r="C31" s="226"/>
      <c r="D31" s="226"/>
      <c r="E31" s="226"/>
      <c r="F31" s="226"/>
      <c r="G31" s="226"/>
      <c r="H31" s="222"/>
    </row>
    <row r="32" spans="1:15" ht="13.5" customHeight="1">
      <c r="A32" s="1139"/>
      <c r="B32" s="218"/>
      <c r="C32" s="219" t="s">
        <v>246</v>
      </c>
      <c r="D32" s="220"/>
      <c r="E32" s="220"/>
      <c r="F32" s="221">
        <f>計算!K46</f>
        <v>0</v>
      </c>
      <c r="G32" s="226"/>
      <c r="H32" s="222"/>
    </row>
    <row r="33" spans="1:10" ht="13.5" customHeight="1">
      <c r="A33" s="1139"/>
      <c r="B33" s="218"/>
      <c r="C33" s="223"/>
      <c r="D33" s="227" t="s">
        <v>247</v>
      </c>
      <c r="E33" s="228"/>
      <c r="F33" s="229">
        <f>計算!L46</f>
        <v>0</v>
      </c>
      <c r="G33" s="226"/>
      <c r="H33" s="222"/>
    </row>
    <row r="34" spans="1:10" ht="13.5" customHeight="1" thickBot="1">
      <c r="A34" s="1140"/>
      <c r="B34" s="230"/>
      <c r="C34" s="231"/>
      <c r="D34" s="231"/>
      <c r="E34" s="231"/>
      <c r="F34" s="231"/>
      <c r="G34" s="231"/>
      <c r="H34" s="232"/>
    </row>
    <row r="35" spans="1:10" ht="13.5" customHeight="1" thickTop="1">
      <c r="A35" s="233"/>
    </row>
    <row r="36" spans="1:10" ht="13.5" customHeight="1"/>
    <row r="37" spans="1:10" ht="13.5" customHeight="1">
      <c r="C37" s="213" t="s">
        <v>247</v>
      </c>
      <c r="D37" s="176"/>
      <c r="E37" s="176"/>
      <c r="F37" s="176"/>
      <c r="G37" s="177"/>
    </row>
    <row r="38" spans="1:10" ht="13.5" customHeight="1">
      <c r="C38" s="214" t="s">
        <v>255</v>
      </c>
      <c r="D38" s="181"/>
      <c r="E38" s="181"/>
      <c r="F38" s="181"/>
      <c r="G38" s="182">
        <f>K16+F33</f>
        <v>0</v>
      </c>
    </row>
    <row r="39" spans="1:10" ht="13.5" customHeight="1"/>
    <row r="40" spans="1:10" ht="13.5" customHeight="1">
      <c r="E40" s="172" t="s">
        <v>256</v>
      </c>
      <c r="J40" s="234"/>
    </row>
    <row r="41" spans="1:10" ht="13.5" customHeight="1"/>
    <row r="42" spans="1:10" ht="13.5" customHeight="1">
      <c r="C42" s="213" t="s">
        <v>257</v>
      </c>
      <c r="D42" s="176"/>
      <c r="E42" s="176"/>
      <c r="F42" s="177"/>
    </row>
    <row r="43" spans="1:10" ht="13.5" customHeight="1">
      <c r="C43" s="214"/>
      <c r="D43" s="181"/>
      <c r="E43" s="181"/>
      <c r="F43" s="182">
        <f>計算!O46</f>
        <v>0</v>
      </c>
    </row>
    <row r="44" spans="1:10" ht="13.5" customHeight="1">
      <c r="D44" s="183" t="s">
        <v>258</v>
      </c>
      <c r="E44" s="183"/>
    </row>
    <row r="45" spans="1:10" ht="13.5" customHeight="1"/>
    <row r="46" spans="1:10" ht="13.5" customHeight="1">
      <c r="D46" s="183" t="s">
        <v>237</v>
      </c>
      <c r="E46" s="183"/>
      <c r="F46" s="172" t="s">
        <v>248</v>
      </c>
    </row>
    <row r="47" spans="1:10" ht="13.5" customHeight="1">
      <c r="C47" s="213" t="s">
        <v>249</v>
      </c>
      <c r="D47" s="177"/>
      <c r="E47" s="213" t="s">
        <v>250</v>
      </c>
      <c r="F47" s="177"/>
    </row>
    <row r="48" spans="1:10" ht="13.5" customHeight="1">
      <c r="C48" s="214"/>
      <c r="D48" s="182">
        <f>計算!P46</f>
        <v>0</v>
      </c>
      <c r="E48" s="214"/>
      <c r="F48" s="182">
        <f>計算!Q46</f>
        <v>0</v>
      </c>
    </row>
    <row r="49" spans="1:15" ht="13.5" customHeight="1">
      <c r="E49" s="178"/>
      <c r="F49" s="178"/>
    </row>
    <row r="50" spans="1:15" ht="13.5" customHeight="1" thickBot="1">
      <c r="D50" s="172" t="s">
        <v>251</v>
      </c>
    </row>
    <row r="51" spans="1:15" ht="13.5" customHeight="1" thickTop="1">
      <c r="A51" s="1141" t="s">
        <v>259</v>
      </c>
      <c r="B51" s="235"/>
      <c r="C51" s="236"/>
      <c r="D51" s="236"/>
      <c r="E51" s="236"/>
      <c r="F51" s="236"/>
      <c r="G51" s="236"/>
      <c r="H51" s="237"/>
    </row>
    <row r="52" spans="1:15" ht="13.5" customHeight="1">
      <c r="A52" s="1142"/>
      <c r="B52" s="238"/>
      <c r="C52" s="239" t="s">
        <v>260</v>
      </c>
      <c r="D52" s="240"/>
      <c r="E52" s="240"/>
      <c r="F52" s="240"/>
      <c r="G52" s="241"/>
      <c r="H52" s="242"/>
      <c r="M52" s="178" t="s">
        <v>693</v>
      </c>
      <c r="N52" s="194" t="s">
        <v>694</v>
      </c>
      <c r="O52" s="195">
        <f>計算!Z46</f>
        <v>0</v>
      </c>
    </row>
    <row r="53" spans="1:15" ht="13.5" customHeight="1">
      <c r="A53" s="1142"/>
      <c r="B53" s="238"/>
      <c r="C53" s="243" t="s">
        <v>254</v>
      </c>
      <c r="D53" s="244"/>
      <c r="E53" s="244"/>
      <c r="F53" s="244"/>
      <c r="G53" s="245">
        <f>計算!R46</f>
        <v>0</v>
      </c>
      <c r="H53" s="242"/>
      <c r="M53" s="178" t="s">
        <v>240</v>
      </c>
      <c r="N53" s="194" t="s">
        <v>241</v>
      </c>
      <c r="O53" s="195">
        <f>計算!AD46</f>
        <v>0</v>
      </c>
    </row>
    <row r="54" spans="1:15" ht="13.5" customHeight="1">
      <c r="A54" s="1142"/>
      <c r="B54" s="238"/>
      <c r="C54" s="246"/>
      <c r="D54" s="246"/>
      <c r="E54" s="246"/>
      <c r="F54" s="246"/>
      <c r="G54" s="246"/>
      <c r="H54" s="242"/>
    </row>
    <row r="55" spans="1:15" ht="13.5" customHeight="1">
      <c r="A55" s="1142"/>
      <c r="B55" s="238"/>
      <c r="C55" s="246"/>
      <c r="D55" s="246" t="s">
        <v>243</v>
      </c>
      <c r="E55" s="246"/>
      <c r="F55" s="246"/>
      <c r="G55" s="246"/>
      <c r="H55" s="242"/>
    </row>
    <row r="56" spans="1:15" ht="13.5" customHeight="1">
      <c r="A56" s="1142"/>
      <c r="B56" s="238"/>
      <c r="C56" s="246"/>
      <c r="D56" s="246" t="s">
        <v>244</v>
      </c>
      <c r="E56" s="246"/>
      <c r="F56" s="246"/>
      <c r="G56" s="246"/>
      <c r="H56" s="242"/>
    </row>
    <row r="57" spans="1:15" ht="13.5" customHeight="1">
      <c r="A57" s="1142"/>
      <c r="B57" s="238"/>
      <c r="C57" s="246"/>
      <c r="D57" s="246"/>
      <c r="E57" s="246"/>
      <c r="F57" s="246"/>
      <c r="G57" s="246"/>
      <c r="H57" s="242"/>
    </row>
    <row r="58" spans="1:15" ht="13.5" customHeight="1">
      <c r="A58" s="1142"/>
      <c r="B58" s="238"/>
      <c r="C58" s="239" t="s">
        <v>246</v>
      </c>
      <c r="D58" s="240"/>
      <c r="E58" s="240"/>
      <c r="F58" s="241">
        <f>計算!S46</f>
        <v>0</v>
      </c>
      <c r="G58" s="246"/>
      <c r="H58" s="242"/>
    </row>
    <row r="59" spans="1:15" ht="13.5" customHeight="1">
      <c r="A59" s="1142"/>
      <c r="B59" s="238"/>
      <c r="C59" s="243"/>
      <c r="D59" s="247" t="s">
        <v>247</v>
      </c>
      <c r="E59" s="248"/>
      <c r="F59" s="249">
        <f>計算!T46</f>
        <v>0</v>
      </c>
      <c r="G59" s="246"/>
      <c r="H59" s="242"/>
    </row>
    <row r="60" spans="1:15" ht="12" thickBot="1">
      <c r="A60" s="1143"/>
      <c r="B60" s="250"/>
      <c r="C60" s="251"/>
      <c r="D60" s="251"/>
      <c r="E60" s="251"/>
      <c r="F60" s="251"/>
      <c r="G60" s="251"/>
      <c r="H60" s="252"/>
    </row>
    <row r="61" spans="1:15" ht="12" thickTop="1"/>
    <row r="63" spans="1:15" ht="13.5" customHeight="1">
      <c r="B63" s="359" t="s">
        <v>281</v>
      </c>
      <c r="C63" s="360" t="s">
        <v>279</v>
      </c>
    </row>
    <row r="64" spans="1:15" ht="13.5" customHeight="1">
      <c r="B64" s="361"/>
      <c r="C64" s="360" t="s">
        <v>316</v>
      </c>
    </row>
    <row r="65" spans="2:3" ht="13.5" customHeight="1">
      <c r="B65" s="361"/>
      <c r="C65" s="360" t="s">
        <v>523</v>
      </c>
    </row>
    <row r="66" spans="2:3" ht="13.5" customHeight="1">
      <c r="B66" s="361"/>
      <c r="C66" s="360" t="s">
        <v>368</v>
      </c>
    </row>
  </sheetData>
  <mergeCells count="3">
    <mergeCell ref="A9:A17"/>
    <mergeCell ref="A25:A34"/>
    <mergeCell ref="A51:A60"/>
  </mergeCells>
  <phoneticPr fontId="4"/>
  <pageMargins left="0.70866141732283472" right="0.39370078740157483" top="0.59055118110236227" bottom="0.59055118110236227" header="0.31496062992125984" footer="0.31496062992125984"/>
  <pageSetup paperSize="9" scale="85"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sheetPr>
  <dimension ref="A1:M79"/>
  <sheetViews>
    <sheetView view="pageBreakPreview" zoomScaleNormal="100" zoomScaleSheetLayoutView="100" workbookViewId="0">
      <selection activeCell="Y27" sqref="Y27"/>
    </sheetView>
  </sheetViews>
  <sheetFormatPr defaultColWidth="2.7109375" defaultRowHeight="12.95" customHeight="1"/>
  <cols>
    <col min="1" max="13" width="9.140625" style="302" customWidth="1"/>
    <col min="14" max="48" width="2.7109375" style="302" customWidth="1"/>
    <col min="49" max="16384" width="2.7109375" style="302"/>
  </cols>
  <sheetData>
    <row r="1" spans="1:13" ht="12.95" customHeight="1">
      <c r="A1" s="302" t="s">
        <v>261</v>
      </c>
    </row>
    <row r="3" spans="1:13" ht="12.95" customHeight="1">
      <c r="A3" s="302" t="s">
        <v>262</v>
      </c>
      <c r="C3" s="302" t="str">
        <f>データ入力表!D3</f>
        <v>（〇〇イベント）観光客の消費がもたらす経済波及効果</v>
      </c>
    </row>
    <row r="4" spans="1:13" ht="12.95" customHeight="1">
      <c r="M4" s="330" t="str">
        <f>"（単位："&amp;データ入力表!E6&amp;"）"</f>
        <v>（単位：百万円）</v>
      </c>
    </row>
    <row r="76" spans="1:2" ht="12.95" customHeight="1">
      <c r="A76" s="356" t="s">
        <v>281</v>
      </c>
      <c r="B76" s="357" t="s">
        <v>279</v>
      </c>
    </row>
    <row r="77" spans="1:2" ht="12.95" customHeight="1">
      <c r="A77" s="358"/>
      <c r="B77" s="357" t="s">
        <v>369</v>
      </c>
    </row>
    <row r="78" spans="1:2" ht="12.95" customHeight="1">
      <c r="A78" s="358"/>
      <c r="B78" s="360" t="s">
        <v>523</v>
      </c>
    </row>
    <row r="79" spans="1:2" ht="12.95" customHeight="1">
      <c r="A79" s="358"/>
      <c r="B79" s="360" t="s">
        <v>368</v>
      </c>
    </row>
  </sheetData>
  <phoneticPr fontId="4"/>
  <pageMargins left="0.70866141732283472" right="0.39370078740157483" top="0.59055118110236227" bottom="0.59055118110236227" header="0.31496062992125984" footer="0.31496062992125984"/>
  <pageSetup paperSize="9" scale="73"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pageSetUpPr fitToPage="1"/>
  </sheetPr>
  <dimension ref="A2:R83"/>
  <sheetViews>
    <sheetView zoomScaleNormal="100" zoomScaleSheetLayoutView="100" workbookViewId="0">
      <selection activeCell="I10" sqref="I10"/>
    </sheetView>
  </sheetViews>
  <sheetFormatPr defaultRowHeight="15" customHeight="1"/>
  <cols>
    <col min="1" max="1" width="2.7109375" style="837" customWidth="1"/>
    <col min="2" max="2" width="9.140625" style="837" customWidth="1"/>
    <col min="3" max="7" width="12.7109375" style="837" customWidth="1"/>
    <col min="8" max="8" width="13.42578125" style="837" customWidth="1"/>
    <col min="9" max="9" width="11.42578125" style="837" customWidth="1"/>
    <col min="10" max="10" width="14.140625" style="837" customWidth="1"/>
    <col min="11" max="17" width="7.7109375" style="837" customWidth="1"/>
    <col min="18" max="18" width="2.85546875" style="837" customWidth="1"/>
    <col min="19" max="16384" width="9.140625" style="837"/>
  </cols>
  <sheetData>
    <row r="2" spans="1:18" ht="37.5" customHeight="1">
      <c r="B2" s="1162" t="s">
        <v>627</v>
      </c>
      <c r="C2" s="1163"/>
      <c r="D2" s="1163"/>
      <c r="E2" s="1163"/>
      <c r="F2" s="1163"/>
      <c r="G2" s="1163"/>
      <c r="H2" s="1163"/>
      <c r="I2" s="1163"/>
      <c r="J2" s="1163"/>
      <c r="K2" s="1163"/>
      <c r="L2" s="1163"/>
      <c r="M2" s="1163"/>
      <c r="N2" s="1163"/>
      <c r="O2" s="1163"/>
      <c r="P2" s="1163"/>
      <c r="Q2" s="1163"/>
      <c r="R2" s="1164"/>
    </row>
    <row r="3" spans="1:18" ht="20.100000000000001" customHeight="1">
      <c r="B3" s="853"/>
      <c r="C3" s="853"/>
      <c r="D3" s="853"/>
      <c r="E3" s="853"/>
      <c r="F3" s="853"/>
      <c r="G3" s="853"/>
      <c r="H3" s="853"/>
      <c r="I3" s="853"/>
      <c r="J3" s="853"/>
      <c r="K3" s="853"/>
      <c r="L3" s="853"/>
    </row>
    <row r="4" spans="1:18" ht="20.100000000000001" customHeight="1">
      <c r="B4" s="1165" t="s">
        <v>630</v>
      </c>
      <c r="C4" s="1166"/>
      <c r="D4" s="1166"/>
      <c r="E4" s="1166"/>
      <c r="F4" s="1166"/>
      <c r="G4" s="1166"/>
      <c r="H4" s="1166"/>
      <c r="I4" s="1166"/>
      <c r="J4" s="1166"/>
      <c r="K4" s="1166"/>
      <c r="L4" s="1166"/>
      <c r="M4" s="1166"/>
      <c r="N4" s="1166"/>
      <c r="O4" s="1166"/>
      <c r="P4" s="1166"/>
      <c r="Q4" s="1166"/>
      <c r="R4" s="1167"/>
    </row>
    <row r="5" spans="1:18" ht="20.100000000000001" customHeight="1">
      <c r="B5" s="1168"/>
      <c r="C5" s="1169"/>
      <c r="D5" s="1169"/>
      <c r="E5" s="1169"/>
      <c r="F5" s="1169"/>
      <c r="G5" s="1169"/>
      <c r="H5" s="1169"/>
      <c r="I5" s="1169"/>
      <c r="J5" s="1169"/>
      <c r="K5" s="1169"/>
      <c r="L5" s="1169"/>
      <c r="M5" s="1169"/>
      <c r="N5" s="1169"/>
      <c r="O5" s="1169"/>
      <c r="P5" s="1169"/>
      <c r="Q5" s="1169"/>
      <c r="R5" s="1170"/>
    </row>
    <row r="6" spans="1:18" ht="20.100000000000001" customHeight="1">
      <c r="B6" s="1171"/>
      <c r="C6" s="1172"/>
      <c r="D6" s="1172"/>
      <c r="E6" s="1172"/>
      <c r="F6" s="1172"/>
      <c r="G6" s="1172"/>
      <c r="H6" s="1172"/>
      <c r="I6" s="1172"/>
      <c r="J6" s="1172"/>
      <c r="K6" s="1172"/>
      <c r="L6" s="1172"/>
      <c r="M6" s="1172"/>
      <c r="N6" s="1172"/>
      <c r="O6" s="1172"/>
      <c r="P6" s="1172"/>
      <c r="Q6" s="1172"/>
      <c r="R6" s="1173"/>
    </row>
    <row r="7" spans="1:18" ht="20.100000000000001" customHeight="1">
      <c r="A7" s="854"/>
      <c r="B7" s="855"/>
      <c r="C7" s="855"/>
      <c r="D7" s="855"/>
      <c r="E7" s="855"/>
      <c r="F7" s="855"/>
      <c r="G7" s="855"/>
      <c r="H7" s="855"/>
      <c r="I7" s="855"/>
      <c r="J7" s="855"/>
      <c r="K7" s="855"/>
      <c r="L7" s="855"/>
      <c r="M7" s="854"/>
      <c r="N7" s="854"/>
      <c r="O7" s="854"/>
      <c r="P7" s="854"/>
      <c r="Q7" s="854"/>
    </row>
    <row r="8" spans="1:18" ht="20.100000000000001" customHeight="1">
      <c r="B8" s="837" t="s">
        <v>552</v>
      </c>
    </row>
    <row r="9" spans="1:18" ht="20.100000000000001" customHeight="1" thickBot="1">
      <c r="D9" s="838" t="s">
        <v>526</v>
      </c>
    </row>
    <row r="10" spans="1:18" ht="20.100000000000001" customHeight="1" thickBot="1">
      <c r="C10" s="850" t="s">
        <v>525</v>
      </c>
      <c r="D10" s="1066">
        <f>与件データ作成!D10</f>
        <v>0</v>
      </c>
    </row>
    <row r="11" spans="1:18" ht="20.100000000000001" customHeight="1"/>
    <row r="12" spans="1:18" ht="20.100000000000001" customHeight="1">
      <c r="B12" s="837" t="s">
        <v>557</v>
      </c>
    </row>
    <row r="13" spans="1:18" ht="20.100000000000001" customHeight="1" thickBot="1">
      <c r="D13" s="838" t="s">
        <v>526</v>
      </c>
    </row>
    <row r="14" spans="1:18" ht="20.100000000000001" customHeight="1">
      <c r="C14" s="850" t="s">
        <v>527</v>
      </c>
      <c r="D14" s="958">
        <f>与件データ作成!D14</f>
        <v>0</v>
      </c>
    </row>
    <row r="15" spans="1:18" ht="20.100000000000001" customHeight="1" thickBot="1">
      <c r="C15" s="850" t="s">
        <v>528</v>
      </c>
      <c r="D15" s="959">
        <f>与件データ作成!D15</f>
        <v>0</v>
      </c>
      <c r="M15" s="1042"/>
    </row>
    <row r="16" spans="1:18" ht="20.100000000000001" customHeight="1">
      <c r="C16" s="890" t="s">
        <v>77</v>
      </c>
      <c r="D16" s="960">
        <f>SUM(D14:D15)</f>
        <v>0</v>
      </c>
    </row>
    <row r="17" spans="2:10" ht="20.100000000000001" customHeight="1"/>
    <row r="18" spans="2:10" ht="20.100000000000001" customHeight="1">
      <c r="B18" s="837" t="s">
        <v>551</v>
      </c>
    </row>
    <row r="19" spans="2:10" ht="20.100000000000001" customHeight="1">
      <c r="F19" s="838" t="s">
        <v>526</v>
      </c>
    </row>
    <row r="20" spans="2:10" ht="20.100000000000001" customHeight="1" thickBot="1">
      <c r="C20" s="862"/>
      <c r="D20" s="891" t="s">
        <v>555</v>
      </c>
      <c r="E20" s="891" t="s">
        <v>542</v>
      </c>
      <c r="F20" s="891" t="s">
        <v>556</v>
      </c>
    </row>
    <row r="21" spans="2:10" ht="20.100000000000001" customHeight="1">
      <c r="C21" s="850" t="s">
        <v>527</v>
      </c>
      <c r="D21" s="1056">
        <f>IF(与件データ作成!D21="",ROUND($D$10*按分データ!E20,0)+ROUND($D14*按分データ!E30,0),与件データ作成!D21)</f>
        <v>0</v>
      </c>
      <c r="E21" s="1057">
        <f>IF(与件データ作成!E21="",ROUND($D$10*按分データ!G20,0)+ROUND($D14*按分データ!G30,0),与件データ作成!E21)</f>
        <v>0</v>
      </c>
      <c r="F21" s="961">
        <f>IF(与件データ作成!F21="",ROUND($D$10*按分データ!H20,0)+ROUND($D14*按分データ!H30,0),与件データ作成!F21)</f>
        <v>0</v>
      </c>
    </row>
    <row r="22" spans="2:10" ht="20.100000000000001" customHeight="1" thickBot="1">
      <c r="C22" s="850" t="s">
        <v>528</v>
      </c>
      <c r="D22" s="1058">
        <f>IF(与件データ作成!D22="",ROUND($D$10*按分データ!E21,0)+ROUND($D15*按分データ!E31,0),与件データ作成!D22)</f>
        <v>0</v>
      </c>
      <c r="E22" s="1059">
        <f>IF(与件データ作成!E22="",ROUND($D$10*按分データ!G21,0)+ROUND($D15*按分データ!G31,0),与件データ作成!E22)</f>
        <v>0</v>
      </c>
      <c r="F22" s="963">
        <f>IF(与件データ作成!F22="",ROUND($D$10*按分データ!H21,0)+ROUND($D15*按分データ!H31,0),与件データ作成!F22)</f>
        <v>0</v>
      </c>
    </row>
    <row r="23" spans="2:10" ht="20.100000000000001" customHeight="1">
      <c r="C23" s="890" t="s">
        <v>77</v>
      </c>
      <c r="D23" s="960">
        <f>SUM(D21:D22)</f>
        <v>0</v>
      </c>
      <c r="E23" s="960">
        <f t="shared" ref="E23:F23" si="0">SUM(E21:E22)</f>
        <v>0</v>
      </c>
      <c r="F23" s="960">
        <f t="shared" si="0"/>
        <v>0</v>
      </c>
    </row>
    <row r="24" spans="2:10" ht="20.100000000000001" customHeight="1"/>
    <row r="25" spans="2:10" ht="20.100000000000001" customHeight="1">
      <c r="B25" s="837" t="s">
        <v>559</v>
      </c>
      <c r="I25" s="851"/>
      <c r="J25" s="851"/>
    </row>
    <row r="26" spans="2:10" ht="20.100000000000001" customHeight="1">
      <c r="F26" s="838"/>
    </row>
    <row r="27" spans="2:10" ht="32.25" customHeight="1" thickBot="1">
      <c r="C27" s="1161" t="s">
        <v>546</v>
      </c>
      <c r="D27" s="1161"/>
      <c r="E27" s="891" t="s">
        <v>525</v>
      </c>
      <c r="F27" s="983" t="s">
        <v>607</v>
      </c>
      <c r="G27" s="924" t="s">
        <v>585</v>
      </c>
      <c r="I27" s="862"/>
      <c r="J27" s="924" t="s">
        <v>585</v>
      </c>
    </row>
    <row r="28" spans="2:10" ht="20.100000000000001" customHeight="1">
      <c r="C28" s="1161" t="s">
        <v>527</v>
      </c>
      <c r="D28" s="886" t="s">
        <v>555</v>
      </c>
      <c r="E28" s="1056">
        <f>IF(与件データ作成!E28="",与件データ計算!D21,与件データ作成!E28)</f>
        <v>0</v>
      </c>
      <c r="F28" s="961">
        <f>IF(与件データ作成!F28="",按分データ!D38,与件データ作成!F28)</f>
        <v>18806</v>
      </c>
      <c r="G28" s="926">
        <f>SUM(E28*F28)</f>
        <v>0</v>
      </c>
      <c r="I28" s="862" t="s">
        <v>586</v>
      </c>
      <c r="J28" s="791">
        <f>G30</f>
        <v>0</v>
      </c>
    </row>
    <row r="29" spans="2:10" ht="20.100000000000001" customHeight="1">
      <c r="C29" s="1161"/>
      <c r="D29" s="886" t="s">
        <v>542</v>
      </c>
      <c r="E29" s="1060">
        <f>IF(与件データ作成!E29="",与件データ計算!E21,与件データ作成!E29)</f>
        <v>0</v>
      </c>
      <c r="F29" s="962">
        <f>IF(与件データ作成!F29="",按分データ!E38,与件データ作成!F29)</f>
        <v>25898</v>
      </c>
      <c r="G29" s="926">
        <f t="shared" ref="G29:G34" si="1">SUM(E29*F29)</f>
        <v>0</v>
      </c>
      <c r="I29" s="862" t="s">
        <v>587</v>
      </c>
      <c r="J29" s="791">
        <f>SUM(G28:G29)</f>
        <v>0</v>
      </c>
    </row>
    <row r="30" spans="2:10" ht="20.100000000000001" customHeight="1" thickBot="1">
      <c r="C30" s="1161"/>
      <c r="D30" s="886" t="s">
        <v>556</v>
      </c>
      <c r="E30" s="1058">
        <f>IF(与件データ作成!E30="",与件データ計算!F21,与件データ作成!E30)</f>
        <v>0</v>
      </c>
      <c r="F30" s="963">
        <f>IF(与件データ作成!F30="",按分データ!F38,与件データ作成!F30)</f>
        <v>22309</v>
      </c>
      <c r="G30" s="926">
        <f t="shared" si="1"/>
        <v>0</v>
      </c>
      <c r="I30" s="862" t="s">
        <v>588</v>
      </c>
      <c r="J30" s="791">
        <f>SUM(G32:G34)</f>
        <v>0</v>
      </c>
    </row>
    <row r="31" spans="2:10" ht="20.100000000000001" customHeight="1" thickBot="1">
      <c r="C31" s="1161"/>
      <c r="D31" s="876" t="s">
        <v>77</v>
      </c>
      <c r="E31" s="1061">
        <f>SUM(E28:E30)</f>
        <v>0</v>
      </c>
      <c r="F31" s="964"/>
      <c r="G31" s="965"/>
      <c r="H31" s="966"/>
      <c r="I31" s="924" t="s">
        <v>589</v>
      </c>
      <c r="J31" s="940">
        <f>SUM(J28:J30)</f>
        <v>0</v>
      </c>
    </row>
    <row r="32" spans="2:10" ht="20.100000000000001" customHeight="1">
      <c r="C32" s="1158" t="s">
        <v>528</v>
      </c>
      <c r="D32" s="886" t="s">
        <v>555</v>
      </c>
      <c r="E32" s="1062">
        <f>IF(与件データ作成!E32="",与件データ計算!D22,与件データ作成!E32)</f>
        <v>0</v>
      </c>
      <c r="F32" s="1064">
        <f>IF(与件データ作成!F32="",按分データ!D39,与件データ作成!F32)</f>
        <v>3476</v>
      </c>
      <c r="G32" s="926">
        <f t="shared" si="1"/>
        <v>0</v>
      </c>
    </row>
    <row r="33" spans="2:17" ht="20.100000000000001" customHeight="1">
      <c r="C33" s="1159"/>
      <c r="D33" s="886" t="s">
        <v>542</v>
      </c>
      <c r="E33" s="1063">
        <f>IF(与件データ作成!E33="",与件データ計算!E22,与件データ作成!E33)</f>
        <v>0</v>
      </c>
      <c r="F33" s="1065">
        <f>IF(与件データ作成!F33="",按分データ!E39,与件データ作成!F33)</f>
        <v>5483</v>
      </c>
      <c r="G33" s="926">
        <f t="shared" si="1"/>
        <v>0</v>
      </c>
    </row>
    <row r="34" spans="2:17" ht="20.100000000000001" customHeight="1" thickBot="1">
      <c r="C34" s="1159"/>
      <c r="D34" s="886" t="s">
        <v>556</v>
      </c>
      <c r="E34" s="1058">
        <f>IF(与件データ作成!E34="",与件データ計算!F22,与件データ作成!E34)</f>
        <v>0</v>
      </c>
      <c r="F34" s="963">
        <f>IF(与件データ作成!F34="",按分データ!F39,与件データ作成!F34)</f>
        <v>3998</v>
      </c>
      <c r="G34" s="926">
        <f t="shared" si="1"/>
        <v>0</v>
      </c>
    </row>
    <row r="35" spans="2:17" ht="20.100000000000001" customHeight="1">
      <c r="C35" s="1160"/>
      <c r="D35" s="876" t="s">
        <v>77</v>
      </c>
      <c r="E35" s="960">
        <f>SUM(E32:E34)</f>
        <v>0</v>
      </c>
      <c r="F35" s="964"/>
      <c r="G35" s="967"/>
      <c r="H35" s="851"/>
    </row>
    <row r="36" spans="2:17" ht="20.100000000000001" customHeight="1">
      <c r="F36" s="851"/>
      <c r="G36" s="851"/>
    </row>
    <row r="37" spans="2:17" ht="20.100000000000001" customHeight="1">
      <c r="B37" s="837" t="s">
        <v>560</v>
      </c>
    </row>
    <row r="38" spans="2:17" ht="20.100000000000001" customHeight="1">
      <c r="C38" s="880"/>
      <c r="D38" s="880"/>
      <c r="E38" s="880"/>
      <c r="F38" s="880"/>
      <c r="G38" s="880"/>
      <c r="Q38" s="838" t="s">
        <v>609</v>
      </c>
    </row>
    <row r="39" spans="2:17" ht="32.25" customHeight="1" thickBot="1">
      <c r="C39" s="1154" t="s">
        <v>546</v>
      </c>
      <c r="D39" s="1155"/>
      <c r="E39" s="892" t="s">
        <v>564</v>
      </c>
      <c r="F39" s="861" t="s">
        <v>563</v>
      </c>
      <c r="G39" s="984" t="s">
        <v>608</v>
      </c>
      <c r="H39" s="924" t="s">
        <v>585</v>
      </c>
      <c r="J39" s="862"/>
      <c r="K39" s="924" t="s">
        <v>602</v>
      </c>
      <c r="L39" s="924" t="s">
        <v>610</v>
      </c>
      <c r="M39" s="924" t="s">
        <v>611</v>
      </c>
      <c r="N39" s="924" t="s">
        <v>612</v>
      </c>
      <c r="O39" s="924" t="s">
        <v>606</v>
      </c>
      <c r="P39" s="978" t="s">
        <v>613</v>
      </c>
      <c r="Q39" s="879" t="s">
        <v>589</v>
      </c>
    </row>
    <row r="40" spans="2:17" ht="20.100000000000001" customHeight="1">
      <c r="C40" s="1146" t="s">
        <v>527</v>
      </c>
      <c r="D40" s="1145" t="s">
        <v>555</v>
      </c>
      <c r="E40" s="1151">
        <f>与件データ作成!E40</f>
        <v>0</v>
      </c>
      <c r="F40" s="852" t="s">
        <v>529</v>
      </c>
      <c r="G40" s="856">
        <f>与件データ作成!G40</f>
        <v>0</v>
      </c>
      <c r="H40" s="926">
        <f>$E$40*G40</f>
        <v>0</v>
      </c>
      <c r="J40" s="862" t="s">
        <v>586</v>
      </c>
      <c r="K40" s="791">
        <f t="array" ref="K40:P40">TRANSPOSE(H54:H59)</f>
        <v>0</v>
      </c>
      <c r="L40" s="791">
        <v>0</v>
      </c>
      <c r="M40" s="791">
        <v>0</v>
      </c>
      <c r="N40" s="791">
        <v>0</v>
      </c>
      <c r="O40" s="791">
        <v>0</v>
      </c>
      <c r="P40" s="979">
        <v>0</v>
      </c>
      <c r="Q40" s="981">
        <f>SUM(K40:P40)</f>
        <v>0</v>
      </c>
    </row>
    <row r="41" spans="2:17" ht="20.100000000000001" customHeight="1">
      <c r="B41" s="871"/>
      <c r="C41" s="1147"/>
      <c r="D41" s="1156"/>
      <c r="E41" s="1152"/>
      <c r="F41" s="852" t="s">
        <v>519</v>
      </c>
      <c r="G41" s="859">
        <f>与件データ作成!G41</f>
        <v>0</v>
      </c>
      <c r="H41" s="926">
        <f t="shared" ref="H41:H46" si="2">$E$40*G41</f>
        <v>0</v>
      </c>
      <c r="J41" s="862" t="s">
        <v>587</v>
      </c>
      <c r="K41" s="972">
        <f t="array" ref="K41:P41">TRANSPOSE(H40:H45)+TRANSPOSE(H47:H52)</f>
        <v>0</v>
      </c>
      <c r="L41" s="791">
        <v>0</v>
      </c>
      <c r="M41" s="791">
        <v>0</v>
      </c>
      <c r="N41" s="791">
        <v>0</v>
      </c>
      <c r="O41" s="791">
        <v>0</v>
      </c>
      <c r="P41" s="979">
        <v>0</v>
      </c>
      <c r="Q41" s="981">
        <f>SUM(K41:P41)</f>
        <v>0</v>
      </c>
    </row>
    <row r="42" spans="2:17" ht="20.100000000000001" customHeight="1">
      <c r="C42" s="1147"/>
      <c r="D42" s="1156"/>
      <c r="E42" s="1152"/>
      <c r="F42" s="852" t="s">
        <v>530</v>
      </c>
      <c r="G42" s="859">
        <f>与件データ作成!G42</f>
        <v>0</v>
      </c>
      <c r="H42" s="926">
        <f t="shared" si="2"/>
        <v>0</v>
      </c>
      <c r="J42" s="862" t="s">
        <v>588</v>
      </c>
      <c r="K42" s="972">
        <f t="array" ref="K42:P42">TRANSPOSE(H62:H67)+TRANSPOSE(H69:H74)+TRANSPOSE(H76:H81)</f>
        <v>0</v>
      </c>
      <c r="L42" s="791">
        <v>0</v>
      </c>
      <c r="M42" s="791">
        <v>0</v>
      </c>
      <c r="N42" s="791">
        <v>0</v>
      </c>
      <c r="O42" s="791">
        <v>0</v>
      </c>
      <c r="P42" s="979">
        <v>0</v>
      </c>
      <c r="Q42" s="981">
        <f>SUM(K42:P42)</f>
        <v>0</v>
      </c>
    </row>
    <row r="43" spans="2:17" ht="20.100000000000001" customHeight="1">
      <c r="C43" s="1147"/>
      <c r="D43" s="1156"/>
      <c r="E43" s="1152"/>
      <c r="F43" s="852" t="s">
        <v>531</v>
      </c>
      <c r="G43" s="859">
        <f>与件データ作成!G43</f>
        <v>0</v>
      </c>
      <c r="H43" s="926">
        <f t="shared" si="2"/>
        <v>0</v>
      </c>
      <c r="J43" s="924" t="s">
        <v>589</v>
      </c>
      <c r="K43" s="940">
        <f>SUM(K40:K42)</f>
        <v>0</v>
      </c>
      <c r="L43" s="940">
        <f>SUM(L40:L42)</f>
        <v>0</v>
      </c>
      <c r="M43" s="940">
        <f t="shared" ref="M43" si="3">SUM(M40:M42)</f>
        <v>0</v>
      </c>
      <c r="N43" s="940">
        <f>SUM(N40:N42)</f>
        <v>0</v>
      </c>
      <c r="O43" s="940">
        <f>SUM(O40:O42)</f>
        <v>0</v>
      </c>
      <c r="P43" s="980">
        <f>SUM(P40:P42)</f>
        <v>0</v>
      </c>
      <c r="Q43" s="981">
        <f>SUM(K43:P43)</f>
        <v>0</v>
      </c>
    </row>
    <row r="44" spans="2:17" ht="20.100000000000001" customHeight="1">
      <c r="C44" s="1147"/>
      <c r="D44" s="1156"/>
      <c r="E44" s="1152"/>
      <c r="F44" s="852" t="s">
        <v>606</v>
      </c>
      <c r="G44" s="975">
        <f>与件データ作成!G44</f>
        <v>0</v>
      </c>
      <c r="H44" s="926">
        <f t="shared" si="2"/>
        <v>0</v>
      </c>
      <c r="J44" s="976"/>
      <c r="K44" s="977"/>
      <c r="L44" s="977"/>
      <c r="M44" s="977"/>
      <c r="N44" s="977"/>
      <c r="O44" s="977"/>
    </row>
    <row r="45" spans="2:17" ht="20.100000000000001" customHeight="1" thickBot="1">
      <c r="C45" s="1147"/>
      <c r="D45" s="1156"/>
      <c r="E45" s="1152"/>
      <c r="F45" s="852" t="s">
        <v>561</v>
      </c>
      <c r="G45" s="857">
        <f>与件データ作成!G45</f>
        <v>0</v>
      </c>
      <c r="H45" s="926">
        <f t="shared" si="2"/>
        <v>0</v>
      </c>
    </row>
    <row r="46" spans="2:17" ht="20.100000000000001" customHeight="1" thickBot="1">
      <c r="C46" s="1147"/>
      <c r="D46" s="1157"/>
      <c r="E46" s="1153"/>
      <c r="F46" s="858" t="s">
        <v>77</v>
      </c>
      <c r="G46" s="925">
        <f>SUM(G40:G45)</f>
        <v>0</v>
      </c>
      <c r="H46" s="791">
        <f t="shared" si="2"/>
        <v>0</v>
      </c>
    </row>
    <row r="47" spans="2:17" ht="20.100000000000001" customHeight="1">
      <c r="C47" s="1147"/>
      <c r="D47" s="1145" t="s">
        <v>542</v>
      </c>
      <c r="E47" s="1151">
        <f>与件データ作成!E47</f>
        <v>0</v>
      </c>
      <c r="F47" s="852" t="s">
        <v>529</v>
      </c>
      <c r="G47" s="856">
        <f>与件データ作成!G47</f>
        <v>0</v>
      </c>
      <c r="H47" s="926">
        <f>$E$47*G47</f>
        <v>0</v>
      </c>
    </row>
    <row r="48" spans="2:17" ht="20.100000000000001" customHeight="1">
      <c r="C48" s="1147"/>
      <c r="D48" s="1156"/>
      <c r="E48" s="1152"/>
      <c r="F48" s="852" t="s">
        <v>519</v>
      </c>
      <c r="G48" s="859">
        <f>与件データ作成!G48</f>
        <v>0</v>
      </c>
      <c r="H48" s="926">
        <f t="shared" ref="H48:H53" si="4">$E$47*G48</f>
        <v>0</v>
      </c>
    </row>
    <row r="49" spans="3:8" ht="20.100000000000001" customHeight="1">
      <c r="C49" s="1147"/>
      <c r="D49" s="1156"/>
      <c r="E49" s="1152"/>
      <c r="F49" s="852" t="s">
        <v>530</v>
      </c>
      <c r="G49" s="859">
        <f>与件データ作成!G49</f>
        <v>0</v>
      </c>
      <c r="H49" s="970">
        <f t="shared" si="4"/>
        <v>0</v>
      </c>
    </row>
    <row r="50" spans="3:8" ht="20.100000000000001" customHeight="1">
      <c r="C50" s="1147"/>
      <c r="D50" s="1156"/>
      <c r="E50" s="1152"/>
      <c r="F50" s="852" t="s">
        <v>531</v>
      </c>
      <c r="G50" s="859">
        <f>与件データ作成!G50</f>
        <v>0</v>
      </c>
      <c r="H50" s="970">
        <f t="shared" si="4"/>
        <v>0</v>
      </c>
    </row>
    <row r="51" spans="3:8" ht="20.100000000000001" customHeight="1">
      <c r="C51" s="1147"/>
      <c r="D51" s="1156"/>
      <c r="E51" s="1152"/>
      <c r="F51" s="852" t="s">
        <v>606</v>
      </c>
      <c r="G51" s="859">
        <f>与件データ作成!G51</f>
        <v>0</v>
      </c>
      <c r="H51" s="970">
        <f t="shared" si="4"/>
        <v>0</v>
      </c>
    </row>
    <row r="52" spans="3:8" ht="20.100000000000001" customHeight="1" thickBot="1">
      <c r="C52" s="1147"/>
      <c r="D52" s="1156"/>
      <c r="E52" s="1152"/>
      <c r="F52" s="852" t="s">
        <v>561</v>
      </c>
      <c r="G52" s="857">
        <f>与件データ作成!G52</f>
        <v>0</v>
      </c>
      <c r="H52" s="970">
        <f t="shared" si="4"/>
        <v>0</v>
      </c>
    </row>
    <row r="53" spans="3:8" ht="20.100000000000001" customHeight="1" thickBot="1">
      <c r="C53" s="1147"/>
      <c r="D53" s="1157"/>
      <c r="E53" s="1153"/>
      <c r="F53" s="858" t="s">
        <v>77</v>
      </c>
      <c r="G53" s="925">
        <f>SUM(G47:G52)</f>
        <v>0</v>
      </c>
      <c r="H53" s="971">
        <f t="shared" si="4"/>
        <v>0</v>
      </c>
    </row>
    <row r="54" spans="3:8" ht="20.100000000000001" customHeight="1">
      <c r="C54" s="1147"/>
      <c r="D54" s="1145" t="s">
        <v>556</v>
      </c>
      <c r="E54" s="1151">
        <f>与件データ作成!E54</f>
        <v>0</v>
      </c>
      <c r="F54" s="852" t="s">
        <v>529</v>
      </c>
      <c r="G54" s="856">
        <f>与件データ作成!G54</f>
        <v>0</v>
      </c>
      <c r="H54" s="970">
        <f>$E$54*G54</f>
        <v>0</v>
      </c>
    </row>
    <row r="55" spans="3:8" ht="20.100000000000001" customHeight="1">
      <c r="C55" s="1147"/>
      <c r="D55" s="1156"/>
      <c r="E55" s="1152"/>
      <c r="F55" s="852" t="s">
        <v>519</v>
      </c>
      <c r="G55" s="859">
        <f>与件データ作成!G55</f>
        <v>0</v>
      </c>
      <c r="H55" s="970">
        <f t="shared" ref="H55:H60" si="5">$E$54*G55</f>
        <v>0</v>
      </c>
    </row>
    <row r="56" spans="3:8" ht="20.100000000000001" customHeight="1">
      <c r="C56" s="1147"/>
      <c r="D56" s="1156"/>
      <c r="E56" s="1152"/>
      <c r="F56" s="852" t="s">
        <v>530</v>
      </c>
      <c r="G56" s="859">
        <f>与件データ作成!G56</f>
        <v>0</v>
      </c>
      <c r="H56" s="970">
        <f t="shared" si="5"/>
        <v>0</v>
      </c>
    </row>
    <row r="57" spans="3:8" ht="20.100000000000001" customHeight="1">
      <c r="C57" s="1147"/>
      <c r="D57" s="1156"/>
      <c r="E57" s="1152"/>
      <c r="F57" s="852" t="s">
        <v>531</v>
      </c>
      <c r="G57" s="859">
        <f>与件データ作成!G57</f>
        <v>0</v>
      </c>
      <c r="H57" s="970">
        <f t="shared" si="5"/>
        <v>0</v>
      </c>
    </row>
    <row r="58" spans="3:8" ht="20.100000000000001" customHeight="1">
      <c r="C58" s="1147"/>
      <c r="D58" s="1156"/>
      <c r="E58" s="1152"/>
      <c r="F58" s="852" t="s">
        <v>606</v>
      </c>
      <c r="G58" s="859">
        <f>与件データ作成!G58</f>
        <v>0</v>
      </c>
      <c r="H58" s="970">
        <f t="shared" si="5"/>
        <v>0</v>
      </c>
    </row>
    <row r="59" spans="3:8" ht="20.100000000000001" customHeight="1" thickBot="1">
      <c r="C59" s="1147"/>
      <c r="D59" s="1156"/>
      <c r="E59" s="1152"/>
      <c r="F59" s="852" t="s">
        <v>561</v>
      </c>
      <c r="G59" s="857">
        <f>与件データ作成!G59</f>
        <v>0</v>
      </c>
      <c r="H59" s="970">
        <f t="shared" si="5"/>
        <v>0</v>
      </c>
    </row>
    <row r="60" spans="3:8" ht="20.100000000000001" customHeight="1" thickBot="1">
      <c r="C60" s="1147"/>
      <c r="D60" s="1157"/>
      <c r="E60" s="1153"/>
      <c r="F60" s="881" t="s">
        <v>77</v>
      </c>
      <c r="G60" s="968">
        <f>SUM(G54:G59)</f>
        <v>0</v>
      </c>
      <c r="H60" s="791">
        <f t="shared" si="5"/>
        <v>0</v>
      </c>
    </row>
    <row r="61" spans="3:8" ht="20.100000000000001" customHeight="1" thickBot="1">
      <c r="C61" s="1148"/>
      <c r="D61" s="882" t="s">
        <v>77</v>
      </c>
      <c r="E61" s="969">
        <f>SUM(E40:E60)</f>
        <v>0</v>
      </c>
      <c r="F61" s="1144"/>
      <c r="G61" s="1145"/>
      <c r="H61" s="851"/>
    </row>
    <row r="62" spans="3:8" ht="20.100000000000001" customHeight="1">
      <c r="C62" s="1146" t="s">
        <v>562</v>
      </c>
      <c r="D62" s="1144" t="s">
        <v>555</v>
      </c>
      <c r="E62" s="1151">
        <f>与件データ作成!E62</f>
        <v>0</v>
      </c>
      <c r="F62" s="884" t="s">
        <v>529</v>
      </c>
      <c r="G62" s="856">
        <f>与件データ作成!G62</f>
        <v>0</v>
      </c>
      <c r="H62" s="926">
        <f>$E$62*G62</f>
        <v>0</v>
      </c>
    </row>
    <row r="63" spans="3:8" ht="20.100000000000001" customHeight="1">
      <c r="C63" s="1147"/>
      <c r="D63" s="1149"/>
      <c r="E63" s="1152"/>
      <c r="F63" s="852" t="s">
        <v>519</v>
      </c>
      <c r="G63" s="982">
        <v>0</v>
      </c>
      <c r="H63" s="926">
        <f>$E$62*G63</f>
        <v>0</v>
      </c>
    </row>
    <row r="64" spans="3:8" ht="20.100000000000001" customHeight="1">
      <c r="C64" s="1147"/>
      <c r="D64" s="1149"/>
      <c r="E64" s="1152"/>
      <c r="F64" s="852" t="s">
        <v>530</v>
      </c>
      <c r="G64" s="859">
        <f>与件データ作成!G63</f>
        <v>0</v>
      </c>
      <c r="H64" s="926">
        <f t="shared" ref="H64:H68" si="6">$E$62*G64</f>
        <v>0</v>
      </c>
    </row>
    <row r="65" spans="3:8" ht="20.100000000000001" customHeight="1">
      <c r="C65" s="1147"/>
      <c r="D65" s="1149"/>
      <c r="E65" s="1152"/>
      <c r="F65" s="852" t="s">
        <v>531</v>
      </c>
      <c r="G65" s="859">
        <f>与件データ作成!G64</f>
        <v>0</v>
      </c>
      <c r="H65" s="926">
        <f t="shared" si="6"/>
        <v>0</v>
      </c>
    </row>
    <row r="66" spans="3:8" ht="20.100000000000001" customHeight="1">
      <c r="C66" s="1147"/>
      <c r="D66" s="1149"/>
      <c r="E66" s="1152"/>
      <c r="F66" s="852" t="s">
        <v>606</v>
      </c>
      <c r="G66" s="859">
        <f>与件データ作成!G65</f>
        <v>0</v>
      </c>
      <c r="H66" s="926">
        <f t="shared" si="6"/>
        <v>0</v>
      </c>
    </row>
    <row r="67" spans="3:8" ht="20.100000000000001" customHeight="1" thickBot="1">
      <c r="C67" s="1147"/>
      <c r="D67" s="1149"/>
      <c r="E67" s="1152"/>
      <c r="F67" s="852" t="s">
        <v>561</v>
      </c>
      <c r="G67" s="857">
        <f>与件データ作成!G66</f>
        <v>0</v>
      </c>
      <c r="H67" s="926">
        <f t="shared" si="6"/>
        <v>0</v>
      </c>
    </row>
    <row r="68" spans="3:8" ht="20.100000000000001" customHeight="1" thickBot="1">
      <c r="C68" s="1147"/>
      <c r="D68" s="1150"/>
      <c r="E68" s="1153"/>
      <c r="F68" s="858" t="s">
        <v>77</v>
      </c>
      <c r="G68" s="925">
        <f>SUM(G62:G67)</f>
        <v>0</v>
      </c>
      <c r="H68" s="791">
        <f t="shared" si="6"/>
        <v>0</v>
      </c>
    </row>
    <row r="69" spans="3:8" ht="20.100000000000001" customHeight="1">
      <c r="C69" s="1147"/>
      <c r="D69" s="1144" t="s">
        <v>542</v>
      </c>
      <c r="E69" s="1151">
        <f>与件データ作成!E68</f>
        <v>0</v>
      </c>
      <c r="F69" s="852" t="s">
        <v>529</v>
      </c>
      <c r="G69" s="856">
        <f>与件データ作成!G68</f>
        <v>0</v>
      </c>
      <c r="H69" s="926">
        <f>$E$69*G69</f>
        <v>0</v>
      </c>
    </row>
    <row r="70" spans="3:8" ht="20.100000000000001" customHeight="1">
      <c r="C70" s="1147"/>
      <c r="D70" s="1149"/>
      <c r="E70" s="1152"/>
      <c r="F70" s="852" t="s">
        <v>519</v>
      </c>
      <c r="G70" s="982">
        <v>0</v>
      </c>
      <c r="H70" s="926">
        <f>$E$69*G70</f>
        <v>0</v>
      </c>
    </row>
    <row r="71" spans="3:8" ht="20.100000000000001" customHeight="1">
      <c r="C71" s="1147"/>
      <c r="D71" s="1149"/>
      <c r="E71" s="1152"/>
      <c r="F71" s="852" t="s">
        <v>530</v>
      </c>
      <c r="G71" s="859">
        <f>与件データ作成!G69</f>
        <v>0</v>
      </c>
      <c r="H71" s="926">
        <f t="shared" ref="H71:H75" si="7">$E$69*G71</f>
        <v>0</v>
      </c>
    </row>
    <row r="72" spans="3:8" ht="20.100000000000001" customHeight="1">
      <c r="C72" s="1147"/>
      <c r="D72" s="1149"/>
      <c r="E72" s="1152"/>
      <c r="F72" s="852" t="s">
        <v>531</v>
      </c>
      <c r="G72" s="859">
        <f>与件データ作成!G70</f>
        <v>0</v>
      </c>
      <c r="H72" s="926">
        <f t="shared" si="7"/>
        <v>0</v>
      </c>
    </row>
    <row r="73" spans="3:8" ht="20.100000000000001" customHeight="1">
      <c r="C73" s="1147"/>
      <c r="D73" s="1149"/>
      <c r="E73" s="1152"/>
      <c r="F73" s="852" t="s">
        <v>606</v>
      </c>
      <c r="G73" s="859">
        <f>与件データ作成!G71</f>
        <v>0</v>
      </c>
      <c r="H73" s="926">
        <f t="shared" si="7"/>
        <v>0</v>
      </c>
    </row>
    <row r="74" spans="3:8" ht="20.100000000000001" customHeight="1" thickBot="1">
      <c r="C74" s="1147"/>
      <c r="D74" s="1149"/>
      <c r="E74" s="1152"/>
      <c r="F74" s="852" t="s">
        <v>561</v>
      </c>
      <c r="G74" s="857">
        <f>与件データ作成!G72</f>
        <v>0</v>
      </c>
      <c r="H74" s="926">
        <f t="shared" si="7"/>
        <v>0</v>
      </c>
    </row>
    <row r="75" spans="3:8" ht="20.100000000000001" customHeight="1" thickBot="1">
      <c r="C75" s="1147"/>
      <c r="D75" s="1150"/>
      <c r="E75" s="1153"/>
      <c r="F75" s="858" t="s">
        <v>77</v>
      </c>
      <c r="G75" s="925">
        <f>SUM(G69:G74)</f>
        <v>0</v>
      </c>
      <c r="H75" s="791">
        <f t="shared" si="7"/>
        <v>0</v>
      </c>
    </row>
    <row r="76" spans="3:8" ht="20.100000000000001" customHeight="1">
      <c r="C76" s="1147"/>
      <c r="D76" s="1144" t="s">
        <v>556</v>
      </c>
      <c r="E76" s="1151">
        <f>与件データ作成!E74</f>
        <v>0</v>
      </c>
      <c r="F76" s="852" t="s">
        <v>529</v>
      </c>
      <c r="G76" s="856">
        <f>与件データ作成!G74</f>
        <v>0</v>
      </c>
      <c r="H76" s="926">
        <f>$E$76*G76</f>
        <v>0</v>
      </c>
    </row>
    <row r="77" spans="3:8" ht="20.100000000000001" customHeight="1">
      <c r="C77" s="1147"/>
      <c r="D77" s="1149"/>
      <c r="E77" s="1152"/>
      <c r="F77" s="852" t="s">
        <v>519</v>
      </c>
      <c r="G77" s="982">
        <v>0</v>
      </c>
      <c r="H77" s="926">
        <f>$E$76*G77</f>
        <v>0</v>
      </c>
    </row>
    <row r="78" spans="3:8" ht="20.100000000000001" customHeight="1">
      <c r="C78" s="1147"/>
      <c r="D78" s="1149"/>
      <c r="E78" s="1152"/>
      <c r="F78" s="852" t="s">
        <v>530</v>
      </c>
      <c r="G78" s="859">
        <f>与件データ作成!G75</f>
        <v>0</v>
      </c>
      <c r="H78" s="926">
        <f t="shared" ref="H78:H82" si="8">$E$76*G78</f>
        <v>0</v>
      </c>
    </row>
    <row r="79" spans="3:8" ht="20.100000000000001" customHeight="1">
      <c r="C79" s="1147"/>
      <c r="D79" s="1149"/>
      <c r="E79" s="1152"/>
      <c r="F79" s="852" t="s">
        <v>531</v>
      </c>
      <c r="G79" s="859">
        <f>与件データ作成!G76</f>
        <v>0</v>
      </c>
      <c r="H79" s="926">
        <f t="shared" si="8"/>
        <v>0</v>
      </c>
    </row>
    <row r="80" spans="3:8" ht="20.100000000000001" customHeight="1">
      <c r="C80" s="1147"/>
      <c r="D80" s="1149"/>
      <c r="E80" s="1152"/>
      <c r="F80" s="852" t="s">
        <v>606</v>
      </c>
      <c r="G80" s="859">
        <f>与件データ作成!G77</f>
        <v>0</v>
      </c>
      <c r="H80" s="926">
        <f t="shared" si="8"/>
        <v>0</v>
      </c>
    </row>
    <row r="81" spans="3:8" ht="20.100000000000001" customHeight="1" thickBot="1">
      <c r="C81" s="1147"/>
      <c r="D81" s="1149"/>
      <c r="E81" s="1152"/>
      <c r="F81" s="852" t="s">
        <v>561</v>
      </c>
      <c r="G81" s="857">
        <f>与件データ作成!G78</f>
        <v>0</v>
      </c>
      <c r="H81" s="926">
        <f t="shared" si="8"/>
        <v>0</v>
      </c>
    </row>
    <row r="82" spans="3:8" ht="20.100000000000001" customHeight="1" thickBot="1">
      <c r="C82" s="1147"/>
      <c r="D82" s="1149"/>
      <c r="E82" s="1153"/>
      <c r="F82" s="881" t="s">
        <v>77</v>
      </c>
      <c r="G82" s="925">
        <f>SUM(G76:G81)</f>
        <v>0</v>
      </c>
      <c r="H82" s="791">
        <f t="shared" si="8"/>
        <v>0</v>
      </c>
    </row>
    <row r="83" spans="3:8" ht="20.100000000000001" customHeight="1">
      <c r="C83" s="1148"/>
      <c r="D83" s="879" t="s">
        <v>77</v>
      </c>
      <c r="E83" s="885">
        <f>SUM(E62:E82)</f>
        <v>0</v>
      </c>
      <c r="F83" s="883"/>
      <c r="G83" s="877"/>
    </row>
  </sheetData>
  <sheetProtection sheet="1" objects="1" scenarios="1"/>
  <mergeCells count="21">
    <mergeCell ref="C32:C35"/>
    <mergeCell ref="C27:D27"/>
    <mergeCell ref="C28:C31"/>
    <mergeCell ref="B2:R2"/>
    <mergeCell ref="B4:R6"/>
    <mergeCell ref="C39:D39"/>
    <mergeCell ref="C40:C61"/>
    <mergeCell ref="D40:D46"/>
    <mergeCell ref="E40:E46"/>
    <mergeCell ref="D47:D53"/>
    <mergeCell ref="E47:E53"/>
    <mergeCell ref="D54:D60"/>
    <mergeCell ref="E54:E60"/>
    <mergeCell ref="F61:G61"/>
    <mergeCell ref="C62:C83"/>
    <mergeCell ref="D62:D68"/>
    <mergeCell ref="E62:E68"/>
    <mergeCell ref="D69:D75"/>
    <mergeCell ref="E69:E75"/>
    <mergeCell ref="D76:D82"/>
    <mergeCell ref="E76:E82"/>
  </mergeCells>
  <phoneticPr fontId="4"/>
  <pageMargins left="0.70866141732283472" right="0.39370078740157483" top="0.59055118110236227" bottom="0.59055118110236227" header="0.31496062992125984" footer="0.31496062992125984"/>
  <pageSetup paperSize="9" scale="63"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fitToPage="1"/>
  </sheetPr>
  <dimension ref="A2:N45"/>
  <sheetViews>
    <sheetView zoomScaleNormal="100" zoomScaleSheetLayoutView="100" workbookViewId="0"/>
  </sheetViews>
  <sheetFormatPr defaultRowHeight="15" customHeight="1"/>
  <cols>
    <col min="1" max="1" width="2.7109375" style="837" customWidth="1"/>
    <col min="2" max="2" width="9.140625" style="837" customWidth="1"/>
    <col min="3" max="8" width="12.7109375" style="837" customWidth="1"/>
    <col min="9" max="9" width="2.7109375" style="837" customWidth="1"/>
    <col min="10" max="16384" width="9.140625" style="837"/>
  </cols>
  <sheetData>
    <row r="2" spans="1:14" ht="37.5" customHeight="1">
      <c r="B2" s="1174" t="s">
        <v>625</v>
      </c>
      <c r="C2" s="1175"/>
      <c r="D2" s="1175"/>
      <c r="E2" s="1175"/>
      <c r="F2" s="1175"/>
      <c r="G2" s="1175"/>
      <c r="H2" s="1175"/>
      <c r="I2" s="1176"/>
    </row>
    <row r="3" spans="1:14" ht="20.100000000000001" customHeight="1">
      <c r="B3" s="853"/>
      <c r="C3" s="853"/>
      <c r="D3" s="853"/>
      <c r="E3" s="853"/>
      <c r="F3" s="853"/>
      <c r="G3" s="853"/>
      <c r="H3" s="853"/>
      <c r="I3" s="853"/>
    </row>
    <row r="4" spans="1:14" ht="20.100000000000001" customHeight="1">
      <c r="B4" s="1177" t="s">
        <v>624</v>
      </c>
      <c r="C4" s="1178"/>
      <c r="D4" s="1178"/>
      <c r="E4" s="1178"/>
      <c r="F4" s="1178"/>
      <c r="G4" s="1178"/>
      <c r="H4" s="1178"/>
      <c r="I4" s="1179"/>
    </row>
    <row r="5" spans="1:14" ht="20.100000000000001" customHeight="1">
      <c r="B5" s="1180"/>
      <c r="C5" s="1181"/>
      <c r="D5" s="1181"/>
      <c r="E5" s="1181"/>
      <c r="F5" s="1181"/>
      <c r="G5" s="1181"/>
      <c r="H5" s="1181"/>
      <c r="I5" s="1182"/>
    </row>
    <row r="6" spans="1:14" ht="20.100000000000001" customHeight="1">
      <c r="B6" s="1183"/>
      <c r="C6" s="1184"/>
      <c r="D6" s="1184"/>
      <c r="E6" s="1184"/>
      <c r="F6" s="1184"/>
      <c r="G6" s="1184"/>
      <c r="H6" s="1184"/>
      <c r="I6" s="1185"/>
    </row>
    <row r="7" spans="1:14" ht="20.100000000000001" customHeight="1">
      <c r="A7" s="854"/>
      <c r="B7" s="855"/>
      <c r="C7" s="855"/>
      <c r="D7" s="855"/>
      <c r="E7" s="855"/>
      <c r="F7" s="855"/>
      <c r="G7" s="855"/>
      <c r="H7" s="855"/>
      <c r="I7" s="855"/>
      <c r="J7" s="854"/>
      <c r="K7" s="854"/>
      <c r="L7" s="854"/>
      <c r="M7" s="854"/>
      <c r="N7" s="854"/>
    </row>
    <row r="8" spans="1:14" ht="20.100000000000001" customHeight="1">
      <c r="B8" s="837" t="s">
        <v>536</v>
      </c>
    </row>
    <row r="9" spans="1:14" ht="20.100000000000001" customHeight="1">
      <c r="H9" s="838" t="s">
        <v>547</v>
      </c>
    </row>
    <row r="10" spans="1:14" ht="20.100000000000001" customHeight="1">
      <c r="C10" s="1187" t="s">
        <v>546</v>
      </c>
      <c r="D10" s="1197" t="s">
        <v>539</v>
      </c>
      <c r="E10" s="1190" t="s">
        <v>540</v>
      </c>
      <c r="F10" s="1191"/>
      <c r="G10" s="1191"/>
      <c r="H10" s="1192"/>
    </row>
    <row r="11" spans="1:14" ht="20.100000000000001" customHeight="1">
      <c r="C11" s="1188"/>
      <c r="D11" s="1198"/>
      <c r="E11" s="1193" t="s">
        <v>541</v>
      </c>
      <c r="F11" s="1194" t="s">
        <v>543</v>
      </c>
      <c r="G11" s="865"/>
      <c r="H11" s="866"/>
    </row>
    <row r="12" spans="1:14" ht="20.100000000000001" customHeight="1">
      <c r="B12" s="871"/>
      <c r="C12" s="1189"/>
      <c r="D12" s="1199"/>
      <c r="E12" s="1193"/>
      <c r="F12" s="1195"/>
      <c r="G12" s="863" t="s">
        <v>544</v>
      </c>
      <c r="H12" s="839" t="s">
        <v>545</v>
      </c>
    </row>
    <row r="13" spans="1:14" ht="20.100000000000001" customHeight="1">
      <c r="C13" s="864" t="s">
        <v>537</v>
      </c>
      <c r="D13" s="867">
        <v>6209570</v>
      </c>
      <c r="E13" s="867">
        <v>934614</v>
      </c>
      <c r="F13" s="867">
        <v>5274956</v>
      </c>
      <c r="G13" s="867">
        <v>4575226</v>
      </c>
      <c r="H13" s="868">
        <v>699730</v>
      </c>
    </row>
    <row r="14" spans="1:14" ht="20.100000000000001" customHeight="1">
      <c r="C14" s="862" t="s">
        <v>538</v>
      </c>
      <c r="D14" s="868">
        <v>17105000</v>
      </c>
      <c r="E14" s="868">
        <v>8694000</v>
      </c>
      <c r="F14" s="868">
        <v>8411000</v>
      </c>
      <c r="G14" s="868">
        <v>8192000</v>
      </c>
      <c r="H14" s="868">
        <v>219000</v>
      </c>
    </row>
    <row r="15" spans="1:14" ht="20.100000000000001" customHeight="1">
      <c r="C15" s="839" t="s">
        <v>539</v>
      </c>
      <c r="D15" s="791">
        <f>SUM(D13:D14)</f>
        <v>23314570</v>
      </c>
      <c r="E15" s="791">
        <f t="shared" ref="E15:H15" si="0">SUM(E13:E14)</f>
        <v>9628614</v>
      </c>
      <c r="F15" s="791">
        <f t="shared" si="0"/>
        <v>13685956</v>
      </c>
      <c r="G15" s="791">
        <f t="shared" si="0"/>
        <v>12767226</v>
      </c>
      <c r="H15" s="791">
        <f t="shared" si="0"/>
        <v>918730</v>
      </c>
    </row>
    <row r="16" spans="1:14" ht="42.75" customHeight="1">
      <c r="C16" s="1200" t="s">
        <v>623</v>
      </c>
      <c r="D16" s="1200"/>
      <c r="E16" s="1200"/>
      <c r="F16" s="1200"/>
      <c r="G16" s="1200"/>
      <c r="H16" s="1200"/>
    </row>
    <row r="17" spans="2:8" ht="20.100000000000001" customHeight="1">
      <c r="C17" s="1187" t="s">
        <v>546</v>
      </c>
      <c r="D17" s="1197" t="s">
        <v>539</v>
      </c>
      <c r="E17" s="1190" t="s">
        <v>540</v>
      </c>
      <c r="F17" s="1191"/>
      <c r="G17" s="1191"/>
      <c r="H17" s="1192"/>
    </row>
    <row r="18" spans="2:8" ht="20.100000000000001" customHeight="1">
      <c r="C18" s="1188"/>
      <c r="D18" s="1198"/>
      <c r="E18" s="1193" t="s">
        <v>541</v>
      </c>
      <c r="F18" s="1194" t="s">
        <v>543</v>
      </c>
      <c r="G18" s="865"/>
      <c r="H18" s="866"/>
    </row>
    <row r="19" spans="2:8" ht="20.100000000000001" customHeight="1">
      <c r="C19" s="1189"/>
      <c r="D19" s="1199"/>
      <c r="E19" s="1193"/>
      <c r="F19" s="1195"/>
      <c r="G19" s="863" t="s">
        <v>544</v>
      </c>
      <c r="H19" s="839" t="s">
        <v>545</v>
      </c>
    </row>
    <row r="20" spans="2:8" ht="20.100000000000001" customHeight="1">
      <c r="C20" s="864" t="s">
        <v>537</v>
      </c>
      <c r="D20" s="869">
        <f t="shared" ref="D20:E22" si="1">D13/$D$15</f>
        <v>0.26633860285649702</v>
      </c>
      <c r="E20" s="870">
        <f>E13/$D$15</f>
        <v>4.0087121486692655E-2</v>
      </c>
      <c r="F20" s="869">
        <f t="shared" ref="F20:H22" si="2">F13/$D$15</f>
        <v>0.22625148136980439</v>
      </c>
      <c r="G20" s="870">
        <f>G13/$D$15</f>
        <v>0.19623891841024732</v>
      </c>
      <c r="H20" s="870">
        <f>H13/$D$15</f>
        <v>3.0012562959557048E-2</v>
      </c>
    </row>
    <row r="21" spans="2:8" ht="20.100000000000001" customHeight="1">
      <c r="C21" s="862" t="s">
        <v>538</v>
      </c>
      <c r="D21" s="869">
        <f t="shared" si="1"/>
        <v>0.73366139714350298</v>
      </c>
      <c r="E21" s="870">
        <f>E14/$D$15</f>
        <v>0.37289986476267845</v>
      </c>
      <c r="F21" s="869">
        <f t="shared" si="2"/>
        <v>0.36076153238082453</v>
      </c>
      <c r="G21" s="870">
        <f>G14/$D$15</f>
        <v>0.35136826456589165</v>
      </c>
      <c r="H21" s="870">
        <f>H14/$D$15</f>
        <v>9.393267814932894E-3</v>
      </c>
    </row>
    <row r="22" spans="2:8" ht="20.100000000000001" customHeight="1">
      <c r="C22" s="839" t="s">
        <v>539</v>
      </c>
      <c r="D22" s="869">
        <f t="shared" si="1"/>
        <v>1</v>
      </c>
      <c r="E22" s="869">
        <f t="shared" si="1"/>
        <v>0.41298698624937108</v>
      </c>
      <c r="F22" s="869">
        <f t="shared" si="2"/>
        <v>0.58701301375062886</v>
      </c>
      <c r="G22" s="869">
        <f>G15/$D$15</f>
        <v>0.54760718297613897</v>
      </c>
      <c r="H22" s="869">
        <f t="shared" si="2"/>
        <v>3.940583077448994E-2</v>
      </c>
    </row>
    <row r="23" spans="2:8" ht="30.75" customHeight="1">
      <c r="C23" s="1186" t="s">
        <v>548</v>
      </c>
      <c r="D23" s="1186"/>
      <c r="E23" s="1186"/>
      <c r="F23" s="1186"/>
      <c r="G23" s="1186"/>
      <c r="H23" s="1186"/>
    </row>
    <row r="24" spans="2:8" ht="20.100000000000001" customHeight="1"/>
    <row r="25" spans="2:8" ht="20.100000000000001" customHeight="1">
      <c r="B25" s="837" t="s">
        <v>549</v>
      </c>
    </row>
    <row r="26" spans="2:8" ht="20.100000000000001" customHeight="1"/>
    <row r="27" spans="2:8" ht="20.100000000000001" customHeight="1">
      <c r="C27" s="1187" t="s">
        <v>546</v>
      </c>
      <c r="D27" s="1187" t="s">
        <v>539</v>
      </c>
      <c r="E27" s="1190" t="s">
        <v>540</v>
      </c>
      <c r="F27" s="1191"/>
      <c r="G27" s="1191"/>
      <c r="H27" s="1192"/>
    </row>
    <row r="28" spans="2:8" ht="20.100000000000001" customHeight="1">
      <c r="C28" s="1188"/>
      <c r="D28" s="1188"/>
      <c r="E28" s="1193" t="s">
        <v>541</v>
      </c>
      <c r="F28" s="1194" t="s">
        <v>543</v>
      </c>
      <c r="G28" s="865"/>
      <c r="H28" s="866"/>
    </row>
    <row r="29" spans="2:8" ht="20.100000000000001" customHeight="1">
      <c r="C29" s="1189"/>
      <c r="D29" s="1189"/>
      <c r="E29" s="1193"/>
      <c r="F29" s="1195"/>
      <c r="G29" s="863" t="s">
        <v>544</v>
      </c>
      <c r="H29" s="839" t="s">
        <v>545</v>
      </c>
    </row>
    <row r="30" spans="2:8" ht="20.100000000000001" customHeight="1">
      <c r="C30" s="864" t="s">
        <v>537</v>
      </c>
      <c r="D30" s="869">
        <f t="shared" ref="D30" si="3">D13/$D13</f>
        <v>1</v>
      </c>
      <c r="E30" s="870">
        <f>E13/$D13</f>
        <v>0.1505118711923692</v>
      </c>
      <c r="F30" s="869">
        <f t="shared" ref="F30:H30" si="4">F13/$D13</f>
        <v>0.8494881288076308</v>
      </c>
      <c r="G30" s="870">
        <f t="shared" si="4"/>
        <v>0.7368023872828553</v>
      </c>
      <c r="H30" s="870">
        <f t="shared" si="4"/>
        <v>0.11268574152477547</v>
      </c>
    </row>
    <row r="31" spans="2:8" ht="20.100000000000001" customHeight="1">
      <c r="C31" s="862" t="s">
        <v>538</v>
      </c>
      <c r="D31" s="869">
        <f t="shared" ref="D31:H31" si="5">D14/$D14</f>
        <v>1</v>
      </c>
      <c r="E31" s="870">
        <f t="shared" si="5"/>
        <v>0.50827243496053787</v>
      </c>
      <c r="F31" s="869">
        <f t="shared" si="5"/>
        <v>0.49172756503946213</v>
      </c>
      <c r="G31" s="870">
        <f t="shared" si="5"/>
        <v>0.47892429114294066</v>
      </c>
      <c r="H31" s="870">
        <f t="shared" si="5"/>
        <v>1.2803273896521484E-2</v>
      </c>
    </row>
    <row r="32" spans="2:8" ht="20.100000000000001" customHeight="1">
      <c r="C32" s="839" t="s">
        <v>539</v>
      </c>
      <c r="D32" s="869">
        <f>D15/$D15</f>
        <v>1</v>
      </c>
      <c r="E32" s="869">
        <f>E15/$D15</f>
        <v>0.41298698624937108</v>
      </c>
      <c r="F32" s="869">
        <f t="shared" ref="F32:H32" si="6">F15/$D15</f>
        <v>0.58701301375062886</v>
      </c>
      <c r="G32" s="869">
        <f t="shared" si="6"/>
        <v>0.54760718297613897</v>
      </c>
      <c r="H32" s="869">
        <f t="shared" si="6"/>
        <v>3.940583077448994E-2</v>
      </c>
    </row>
    <row r="33" spans="2:8" ht="20.100000000000001" customHeight="1">
      <c r="C33" s="872" t="s">
        <v>550</v>
      </c>
      <c r="D33" s="872"/>
      <c r="E33" s="872"/>
      <c r="F33" s="872"/>
      <c r="G33" s="872"/>
      <c r="H33" s="872"/>
    </row>
    <row r="34" spans="2:8" ht="20.100000000000001" customHeight="1"/>
    <row r="35" spans="2:8" ht="20.100000000000001" customHeight="1">
      <c r="B35" s="837" t="s">
        <v>568</v>
      </c>
    </row>
    <row r="36" spans="2:8" ht="20.100000000000001" customHeight="1">
      <c r="F36" s="838" t="s">
        <v>566</v>
      </c>
    </row>
    <row r="37" spans="2:8" ht="20.100000000000001" customHeight="1">
      <c r="C37" s="839" t="s">
        <v>546</v>
      </c>
      <c r="D37" s="875" t="s">
        <v>541</v>
      </c>
      <c r="E37" s="875" t="s">
        <v>543</v>
      </c>
      <c r="F37" s="860" t="s">
        <v>565</v>
      </c>
    </row>
    <row r="38" spans="2:8" ht="20.100000000000001" customHeight="1">
      <c r="C38" s="887" t="s">
        <v>553</v>
      </c>
      <c r="D38" s="888">
        <v>18806</v>
      </c>
      <c r="E38" s="888">
        <v>25898</v>
      </c>
      <c r="F38" s="889">
        <v>22309</v>
      </c>
    </row>
    <row r="39" spans="2:8" ht="20.100000000000001" customHeight="1">
      <c r="C39" s="887" t="s">
        <v>554</v>
      </c>
      <c r="D39" s="888">
        <v>3476</v>
      </c>
      <c r="E39" s="888">
        <v>5483</v>
      </c>
      <c r="F39" s="889">
        <v>3998</v>
      </c>
    </row>
    <row r="40" spans="2:8" ht="33" customHeight="1">
      <c r="C40" s="1196" t="s">
        <v>567</v>
      </c>
      <c r="D40" s="1196"/>
      <c r="E40" s="1196"/>
      <c r="F40" s="1196"/>
      <c r="G40" s="1196"/>
      <c r="H40" s="1196"/>
    </row>
    <row r="41" spans="2:8" ht="20.100000000000001" customHeight="1"/>
    <row r="42" spans="2:8" ht="20.100000000000001" customHeight="1">
      <c r="B42" s="837" t="s">
        <v>569</v>
      </c>
    </row>
    <row r="43" spans="2:8" ht="20.100000000000001" customHeight="1">
      <c r="C43" s="851"/>
      <c r="D43" s="851"/>
      <c r="E43" s="851"/>
      <c r="F43" s="851"/>
      <c r="G43" s="851"/>
    </row>
    <row r="44" spans="2:8" ht="15" customHeight="1">
      <c r="C44" s="837" t="s">
        <v>626</v>
      </c>
      <c r="E44" s="854"/>
      <c r="F44" s="854"/>
    </row>
    <row r="45" spans="2:8" ht="15" customHeight="1">
      <c r="E45" s="854"/>
      <c r="F45" s="854"/>
    </row>
  </sheetData>
  <sheetProtection sheet="1" objects="1" scenarios="1"/>
  <mergeCells count="20">
    <mergeCell ref="C40:H40"/>
    <mergeCell ref="C10:C12"/>
    <mergeCell ref="E11:E12"/>
    <mergeCell ref="D10:D12"/>
    <mergeCell ref="E10:H10"/>
    <mergeCell ref="F11:F12"/>
    <mergeCell ref="C17:C19"/>
    <mergeCell ref="D17:D19"/>
    <mergeCell ref="E17:H17"/>
    <mergeCell ref="E18:E19"/>
    <mergeCell ref="F18:F19"/>
    <mergeCell ref="C16:H16"/>
    <mergeCell ref="B2:I2"/>
    <mergeCell ref="B4:I6"/>
    <mergeCell ref="C23:H23"/>
    <mergeCell ref="C27:C29"/>
    <mergeCell ref="D27:D29"/>
    <mergeCell ref="E27:H27"/>
    <mergeCell ref="E28:E29"/>
    <mergeCell ref="F28:F29"/>
  </mergeCells>
  <phoneticPr fontId="4"/>
  <pageMargins left="0.70866141732283472" right="0.39370078740157483" top="0.59055118110236227" bottom="0.59055118110236227" header="0.31496062992125984" footer="0.31496062992125984"/>
  <pageSetup paperSize="9" scale="8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pageSetUpPr fitToPage="1"/>
  </sheetPr>
  <dimension ref="A1:AA861"/>
  <sheetViews>
    <sheetView zoomScaleNormal="100" zoomScaleSheetLayoutView="100" workbookViewId="0">
      <pane xSplit="5" ySplit="4" topLeftCell="F5" activePane="bottomRight" state="frozen"/>
      <selection pane="topRight" activeCell="F1" sqref="F1"/>
      <selection pane="bottomLeft" activeCell="A5" sqref="A5"/>
      <selection pane="bottomRight" activeCell="E8" sqref="E8"/>
    </sheetView>
  </sheetViews>
  <sheetFormatPr defaultColWidth="12.28515625" defaultRowHeight="12"/>
  <cols>
    <col min="1" max="1" width="3.7109375" style="447" customWidth="1"/>
    <col min="2" max="2" width="4.7109375" style="447" customWidth="1"/>
    <col min="3" max="3" width="12" style="447" customWidth="1"/>
    <col min="4" max="4" width="3.7109375" style="447" customWidth="1"/>
    <col min="5" max="5" width="40.7109375" style="455" customWidth="1"/>
    <col min="6" max="6" width="12.7109375" style="640" customWidth="1"/>
    <col min="7" max="7" width="10.140625" style="451" bestFit="1" customWidth="1"/>
    <col min="8" max="15" width="11.7109375" style="451" customWidth="1"/>
    <col min="16" max="17" width="10.7109375" style="452" customWidth="1"/>
    <col min="18" max="18" width="11.7109375" style="451" customWidth="1"/>
    <col min="19" max="19" width="5.85546875" style="453" customWidth="1"/>
    <col min="20" max="16384" width="12.28515625" style="451"/>
  </cols>
  <sheetData>
    <row r="1" spans="1:27" ht="18.75" customHeight="1">
      <c r="B1" s="448" t="s">
        <v>577</v>
      </c>
      <c r="C1" s="448"/>
      <c r="D1" s="448"/>
      <c r="E1" s="449"/>
      <c r="F1" s="450"/>
    </row>
    <row r="2" spans="1:27" ht="18.75" customHeight="1" thickBot="1">
      <c r="B2" s="454"/>
      <c r="C2" s="455"/>
      <c r="D2" s="448"/>
      <c r="E2" s="449"/>
      <c r="F2" s="456" t="s">
        <v>512</v>
      </c>
      <c r="N2" s="455" t="s">
        <v>456</v>
      </c>
      <c r="P2" s="457"/>
      <c r="Q2" s="457"/>
      <c r="R2" s="455"/>
    </row>
    <row r="3" spans="1:27" s="465" customFormat="1" ht="24.95" customHeight="1">
      <c r="A3" s="458"/>
      <c r="B3" s="459" t="s">
        <v>457</v>
      </c>
      <c r="C3" s="460"/>
      <c r="D3" s="460"/>
      <c r="E3" s="461" t="s">
        <v>458</v>
      </c>
      <c r="F3" s="818" t="s">
        <v>459</v>
      </c>
      <c r="G3" s="462" t="s">
        <v>460</v>
      </c>
      <c r="H3" s="818" t="s">
        <v>461</v>
      </c>
      <c r="I3" s="817"/>
      <c r="J3" s="1203" t="s">
        <v>520</v>
      </c>
      <c r="K3" s="1204"/>
      <c r="L3" s="1203" t="s">
        <v>462</v>
      </c>
      <c r="M3" s="1204"/>
      <c r="N3" s="1203" t="s">
        <v>463</v>
      </c>
      <c r="O3" s="1207"/>
      <c r="P3" s="1207"/>
      <c r="Q3" s="1208"/>
      <c r="R3" s="463" t="s">
        <v>464</v>
      </c>
      <c r="S3" s="464"/>
    </row>
    <row r="4" spans="1:27" s="465" customFormat="1" ht="15" customHeight="1">
      <c r="A4" s="458"/>
      <c r="B4" s="466" t="s">
        <v>465</v>
      </c>
      <c r="C4" s="467"/>
      <c r="D4" s="468"/>
      <c r="E4" s="469"/>
      <c r="F4" s="818" t="s">
        <v>466</v>
      </c>
      <c r="G4" s="470" t="s">
        <v>467</v>
      </c>
      <c r="H4" s="816" t="s">
        <v>468</v>
      </c>
      <c r="I4" s="471" t="s">
        <v>469</v>
      </c>
      <c r="J4" s="818" t="s">
        <v>521</v>
      </c>
      <c r="K4" s="817" t="s">
        <v>522</v>
      </c>
      <c r="L4" s="818" t="s">
        <v>470</v>
      </c>
      <c r="M4" s="471" t="s">
        <v>469</v>
      </c>
      <c r="N4" s="472" t="s">
        <v>471</v>
      </c>
      <c r="O4" s="473"/>
      <c r="P4" s="474" t="s">
        <v>472</v>
      </c>
      <c r="Q4" s="475"/>
      <c r="R4" s="476"/>
      <c r="S4" s="477"/>
      <c r="T4" s="478"/>
      <c r="U4" s="479" t="s">
        <v>473</v>
      </c>
      <c r="V4" s="479" t="s">
        <v>474</v>
      </c>
      <c r="W4" s="739" t="s">
        <v>475</v>
      </c>
      <c r="X4" s="739" t="s">
        <v>476</v>
      </c>
      <c r="Y4" s="739" t="s">
        <v>477</v>
      </c>
      <c r="Z4" s="739" t="s">
        <v>478</v>
      </c>
      <c r="AA4" s="739" t="s">
        <v>479</v>
      </c>
    </row>
    <row r="5" spans="1:27">
      <c r="A5" s="451"/>
      <c r="B5" s="480" t="s">
        <v>480</v>
      </c>
      <c r="C5" s="480"/>
      <c r="D5" s="481">
        <v>1</v>
      </c>
      <c r="E5" s="482" t="s">
        <v>635</v>
      </c>
      <c r="F5" s="483"/>
      <c r="G5" s="450"/>
      <c r="H5" s="483"/>
      <c r="I5" s="484"/>
      <c r="J5" s="506"/>
      <c r="K5" s="450"/>
      <c r="L5" s="483"/>
      <c r="M5" s="484"/>
      <c r="N5" s="485"/>
      <c r="O5" s="486"/>
      <c r="P5" s="487"/>
      <c r="Q5" s="488"/>
      <c r="R5" s="489"/>
      <c r="S5" s="490"/>
      <c r="T5" s="491" t="s">
        <v>481</v>
      </c>
      <c r="U5" s="492">
        <f>SUM(V5:AA5)</f>
        <v>35356</v>
      </c>
      <c r="V5" s="492">
        <v>6192</v>
      </c>
      <c r="W5" s="478">
        <v>15833</v>
      </c>
      <c r="X5" s="478">
        <v>5966</v>
      </c>
      <c r="Y5" s="478">
        <v>3997</v>
      </c>
      <c r="Z5" s="478">
        <v>1872</v>
      </c>
      <c r="AA5" s="478">
        <v>1496</v>
      </c>
    </row>
    <row r="6" spans="1:27">
      <c r="A6" s="451"/>
      <c r="B6" s="480" t="s">
        <v>482</v>
      </c>
      <c r="C6" s="480"/>
      <c r="D6" s="481">
        <v>2</v>
      </c>
      <c r="E6" s="482" t="s">
        <v>636</v>
      </c>
      <c r="F6" s="483"/>
      <c r="G6" s="450"/>
      <c r="H6" s="483"/>
      <c r="I6" s="484"/>
      <c r="J6" s="483"/>
      <c r="K6" s="450"/>
      <c r="L6" s="483"/>
      <c r="M6" s="484"/>
      <c r="N6" s="485"/>
      <c r="O6" s="486"/>
      <c r="P6" s="487"/>
      <c r="Q6" s="488"/>
      <c r="R6" s="489"/>
      <c r="S6" s="490"/>
      <c r="T6" s="491" t="s">
        <v>464</v>
      </c>
      <c r="U6" s="493">
        <f>U5/$U$5</f>
        <v>1</v>
      </c>
      <c r="V6" s="493">
        <f>V5/$U$5</f>
        <v>0.17513293358977261</v>
      </c>
      <c r="W6" s="493">
        <f>W5/$U$5</f>
        <v>0.44781649507862881</v>
      </c>
      <c r="X6" s="493">
        <f>X5/$U$5</f>
        <v>0.16874080778368594</v>
      </c>
      <c r="Y6" s="493">
        <f>Y5/$U$5</f>
        <v>0.11305011879171852</v>
      </c>
      <c r="Z6" s="493">
        <f t="shared" ref="Z6" si="0">Z5/$U$5</f>
        <v>5.2947165969001016E-2</v>
      </c>
      <c r="AA6" s="493">
        <f>AA5/$U$5</f>
        <v>4.2312478787193124E-2</v>
      </c>
    </row>
    <row r="7" spans="1:27">
      <c r="A7" s="451"/>
      <c r="B7" s="480" t="s">
        <v>482</v>
      </c>
      <c r="C7" s="480"/>
      <c r="D7" s="481">
        <v>3</v>
      </c>
      <c r="E7" s="482" t="s">
        <v>169</v>
      </c>
      <c r="F7" s="483"/>
      <c r="G7" s="450"/>
      <c r="H7" s="483"/>
      <c r="I7" s="484"/>
      <c r="J7" s="483"/>
      <c r="K7" s="450"/>
      <c r="L7" s="483"/>
      <c r="M7" s="484"/>
      <c r="N7" s="485"/>
      <c r="O7" s="486"/>
      <c r="P7" s="487"/>
      <c r="Q7" s="488"/>
      <c r="R7" s="489"/>
      <c r="S7" s="490"/>
      <c r="T7" s="494" t="s">
        <v>483</v>
      </c>
      <c r="U7" s="495">
        <f>SUM(V7:AA7)</f>
        <v>-1</v>
      </c>
      <c r="V7" s="496">
        <f>O35-V5</f>
        <v>0</v>
      </c>
      <c r="W7" s="496">
        <f>O36-W5</f>
        <v>0</v>
      </c>
      <c r="X7" s="496">
        <f>O53-X5</f>
        <v>-1</v>
      </c>
      <c r="Y7" s="496">
        <f>O37-Y5</f>
        <v>0</v>
      </c>
      <c r="Z7" s="496">
        <f>O63-Z5</f>
        <v>0</v>
      </c>
      <c r="AA7" s="496">
        <f>O70-AA5</f>
        <v>0</v>
      </c>
    </row>
    <row r="8" spans="1:27">
      <c r="A8" s="451"/>
      <c r="B8" s="480" t="s">
        <v>482</v>
      </c>
      <c r="C8" s="480"/>
      <c r="D8" s="481">
        <v>4</v>
      </c>
      <c r="E8" s="482" t="s">
        <v>637</v>
      </c>
      <c r="F8" s="483"/>
      <c r="G8" s="450"/>
      <c r="H8" s="483"/>
      <c r="I8" s="484"/>
      <c r="J8" s="483"/>
      <c r="K8" s="450"/>
      <c r="L8" s="483"/>
      <c r="M8" s="484"/>
      <c r="N8" s="485"/>
      <c r="O8" s="486"/>
      <c r="P8" s="487"/>
      <c r="Q8" s="488"/>
      <c r="R8" s="489"/>
      <c r="S8" s="490"/>
      <c r="T8" s="494" t="s">
        <v>483</v>
      </c>
      <c r="U8" s="495">
        <f>SUM(V8:AA8)</f>
        <v>0</v>
      </c>
      <c r="V8" s="496">
        <f>Q35-V5</f>
        <v>0</v>
      </c>
      <c r="W8" s="496">
        <f>Q36-W5</f>
        <v>0</v>
      </c>
      <c r="X8" s="496">
        <f>Q53-X5</f>
        <v>0</v>
      </c>
      <c r="Y8" s="496">
        <f>Q37-Y5</f>
        <v>0</v>
      </c>
      <c r="Z8" s="496">
        <f>Q63-Z5</f>
        <v>0</v>
      </c>
      <c r="AA8" s="496">
        <f>Q70-AA5</f>
        <v>0</v>
      </c>
    </row>
    <row r="9" spans="1:27">
      <c r="A9" s="451"/>
      <c r="B9" s="480" t="s">
        <v>482</v>
      </c>
      <c r="C9" s="480"/>
      <c r="D9" s="481">
        <v>5</v>
      </c>
      <c r="E9" s="482" t="s">
        <v>638</v>
      </c>
      <c r="F9" s="483"/>
      <c r="G9" s="450"/>
      <c r="H9" s="483"/>
      <c r="I9" s="484"/>
      <c r="J9" s="483"/>
      <c r="K9" s="450"/>
      <c r="L9" s="483"/>
      <c r="M9" s="484"/>
      <c r="N9" s="485"/>
      <c r="O9" s="486"/>
      <c r="P9" s="487"/>
      <c r="Q9" s="488"/>
      <c r="R9" s="489"/>
      <c r="S9" s="490"/>
      <c r="T9" s="497"/>
      <c r="U9" s="498"/>
      <c r="V9" s="499"/>
      <c r="W9" s="455" t="s">
        <v>514</v>
      </c>
      <c r="X9" s="499"/>
      <c r="Y9" s="499"/>
      <c r="Z9" s="499"/>
      <c r="AA9" s="499"/>
    </row>
    <row r="10" spans="1:27">
      <c r="A10" s="451"/>
      <c r="B10" s="480" t="s">
        <v>482</v>
      </c>
      <c r="C10" s="480"/>
      <c r="D10" s="481">
        <v>6</v>
      </c>
      <c r="E10" s="482" t="s">
        <v>639</v>
      </c>
      <c r="F10" s="483"/>
      <c r="G10" s="450"/>
      <c r="H10" s="483"/>
      <c r="I10" s="484"/>
      <c r="J10" s="483"/>
      <c r="K10" s="450"/>
      <c r="L10" s="483"/>
      <c r="M10" s="484"/>
      <c r="N10" s="485"/>
      <c r="O10" s="486"/>
      <c r="P10" s="487"/>
      <c r="Q10" s="488"/>
      <c r="R10" s="489"/>
      <c r="S10" s="490"/>
    </row>
    <row r="11" spans="1:27">
      <c r="A11" s="451"/>
      <c r="B11" s="480" t="s">
        <v>482</v>
      </c>
      <c r="C11" s="480"/>
      <c r="D11" s="481">
        <v>7</v>
      </c>
      <c r="E11" s="482" t="s">
        <v>640</v>
      </c>
      <c r="F11" s="483"/>
      <c r="G11" s="450"/>
      <c r="H11" s="483"/>
      <c r="I11" s="484"/>
      <c r="J11" s="483"/>
      <c r="K11" s="450"/>
      <c r="L11" s="483"/>
      <c r="M11" s="484"/>
      <c r="N11" s="485"/>
      <c r="O11" s="486"/>
      <c r="P11" s="487"/>
      <c r="Q11" s="488"/>
      <c r="R11" s="489"/>
      <c r="S11" s="490"/>
    </row>
    <row r="12" spans="1:27">
      <c r="A12" s="451"/>
      <c r="B12" s="480" t="s">
        <v>482</v>
      </c>
      <c r="C12" s="480"/>
      <c r="D12" s="481">
        <v>8</v>
      </c>
      <c r="E12" s="482" t="s">
        <v>641</v>
      </c>
      <c r="F12" s="483"/>
      <c r="G12" s="450"/>
      <c r="H12" s="483"/>
      <c r="I12" s="484"/>
      <c r="J12" s="483"/>
      <c r="K12" s="450"/>
      <c r="L12" s="483"/>
      <c r="M12" s="484"/>
      <c r="N12" s="485"/>
      <c r="O12" s="486"/>
      <c r="P12" s="487"/>
      <c r="Q12" s="488"/>
      <c r="R12" s="489"/>
      <c r="S12" s="490"/>
    </row>
    <row r="13" spans="1:27">
      <c r="A13" s="451"/>
      <c r="B13" s="480" t="s">
        <v>482</v>
      </c>
      <c r="C13" s="480"/>
      <c r="D13" s="481">
        <v>9</v>
      </c>
      <c r="E13" s="482" t="s">
        <v>642</v>
      </c>
      <c r="F13" s="483"/>
      <c r="G13" s="450"/>
      <c r="H13" s="483"/>
      <c r="I13" s="484"/>
      <c r="J13" s="483"/>
      <c r="K13" s="450"/>
      <c r="L13" s="483"/>
      <c r="M13" s="484"/>
      <c r="N13" s="485"/>
      <c r="O13" s="486"/>
      <c r="P13" s="487"/>
      <c r="Q13" s="488"/>
      <c r="R13" s="489"/>
      <c r="S13" s="490"/>
    </row>
    <row r="14" spans="1:27">
      <c r="A14" s="451"/>
      <c r="B14" s="480" t="s">
        <v>482</v>
      </c>
      <c r="C14" s="480"/>
      <c r="D14" s="481">
        <v>10</v>
      </c>
      <c r="E14" s="482" t="s">
        <v>643</v>
      </c>
      <c r="F14" s="483"/>
      <c r="G14" s="450"/>
      <c r="H14" s="483"/>
      <c r="I14" s="484"/>
      <c r="J14" s="483"/>
      <c r="K14" s="450"/>
      <c r="L14" s="483"/>
      <c r="M14" s="484"/>
      <c r="N14" s="485"/>
      <c r="O14" s="486"/>
      <c r="P14" s="487"/>
      <c r="Q14" s="488"/>
      <c r="R14" s="489"/>
      <c r="S14" s="490"/>
    </row>
    <row r="15" spans="1:27">
      <c r="A15" s="451"/>
      <c r="B15" s="480" t="s">
        <v>482</v>
      </c>
      <c r="C15" s="480"/>
      <c r="D15" s="481">
        <v>11</v>
      </c>
      <c r="E15" s="482" t="s">
        <v>644</v>
      </c>
      <c r="F15" s="483"/>
      <c r="G15" s="450"/>
      <c r="H15" s="483"/>
      <c r="I15" s="484"/>
      <c r="J15" s="483"/>
      <c r="K15" s="450"/>
      <c r="L15" s="483"/>
      <c r="M15" s="484"/>
      <c r="N15" s="485"/>
      <c r="O15" s="486"/>
      <c r="P15" s="487"/>
      <c r="Q15" s="488"/>
      <c r="R15" s="489"/>
      <c r="S15" s="490"/>
    </row>
    <row r="16" spans="1:27">
      <c r="A16" s="451"/>
      <c r="B16" s="480" t="s">
        <v>482</v>
      </c>
      <c r="C16" s="480"/>
      <c r="D16" s="481">
        <v>12</v>
      </c>
      <c r="E16" s="482" t="s">
        <v>645</v>
      </c>
      <c r="F16" s="483"/>
      <c r="G16" s="450"/>
      <c r="H16" s="483"/>
      <c r="I16" s="484"/>
      <c r="J16" s="483"/>
      <c r="K16" s="450"/>
      <c r="L16" s="483"/>
      <c r="M16" s="484"/>
      <c r="N16" s="485"/>
      <c r="O16" s="486"/>
      <c r="P16" s="487"/>
      <c r="Q16" s="488"/>
      <c r="R16" s="489"/>
      <c r="S16" s="490"/>
    </row>
    <row r="17" spans="1:24">
      <c r="A17" s="451"/>
      <c r="B17" s="480" t="s">
        <v>482</v>
      </c>
      <c r="C17" s="480"/>
      <c r="D17" s="481">
        <v>13</v>
      </c>
      <c r="E17" s="482" t="s">
        <v>646</v>
      </c>
      <c r="F17" s="483"/>
      <c r="G17" s="450"/>
      <c r="H17" s="483"/>
      <c r="I17" s="484"/>
      <c r="J17" s="483"/>
      <c r="K17" s="450"/>
      <c r="L17" s="483"/>
      <c r="M17" s="484"/>
      <c r="N17" s="485"/>
      <c r="O17" s="486"/>
      <c r="P17" s="487"/>
      <c r="Q17" s="488"/>
      <c r="R17" s="489"/>
      <c r="S17" s="490"/>
    </row>
    <row r="18" spans="1:24">
      <c r="A18" s="451"/>
      <c r="B18" s="480" t="s">
        <v>482</v>
      </c>
      <c r="C18" s="480"/>
      <c r="D18" s="481">
        <v>14</v>
      </c>
      <c r="E18" s="482" t="s">
        <v>647</v>
      </c>
      <c r="F18" s="483"/>
      <c r="G18" s="450"/>
      <c r="H18" s="483"/>
      <c r="I18" s="484"/>
      <c r="J18" s="483"/>
      <c r="K18" s="450"/>
      <c r="L18" s="483"/>
      <c r="M18" s="484"/>
      <c r="N18" s="485"/>
      <c r="O18" s="486"/>
      <c r="P18" s="487"/>
      <c r="Q18" s="488"/>
      <c r="R18" s="489"/>
      <c r="S18" s="490"/>
    </row>
    <row r="19" spans="1:24">
      <c r="A19" s="451"/>
      <c r="B19" s="480" t="s">
        <v>482</v>
      </c>
      <c r="C19" s="480"/>
      <c r="D19" s="481">
        <v>15</v>
      </c>
      <c r="E19" s="482" t="s">
        <v>648</v>
      </c>
      <c r="F19" s="483"/>
      <c r="G19" s="450"/>
      <c r="H19" s="483"/>
      <c r="I19" s="484"/>
      <c r="J19" s="483"/>
      <c r="K19" s="450"/>
      <c r="L19" s="483"/>
      <c r="M19" s="484"/>
      <c r="N19" s="485"/>
      <c r="O19" s="486"/>
      <c r="P19" s="487"/>
      <c r="Q19" s="488"/>
      <c r="R19" s="489"/>
      <c r="S19" s="490"/>
    </row>
    <row r="20" spans="1:24">
      <c r="A20" s="451"/>
      <c r="B20" s="480" t="s">
        <v>482</v>
      </c>
      <c r="C20" s="480"/>
      <c r="D20" s="481">
        <v>16</v>
      </c>
      <c r="E20" s="482" t="s">
        <v>649</v>
      </c>
      <c r="F20" s="483"/>
      <c r="G20" s="450"/>
      <c r="H20" s="483"/>
      <c r="I20" s="484"/>
      <c r="J20" s="483"/>
      <c r="K20" s="450"/>
      <c r="L20" s="483"/>
      <c r="M20" s="484"/>
      <c r="N20" s="485"/>
      <c r="O20" s="486"/>
      <c r="P20" s="487"/>
      <c r="Q20" s="488"/>
      <c r="R20" s="489"/>
      <c r="S20" s="490"/>
    </row>
    <row r="21" spans="1:24">
      <c r="A21" s="451"/>
      <c r="B21" s="500" t="s">
        <v>482</v>
      </c>
      <c r="C21" s="480"/>
      <c r="D21" s="481">
        <v>17</v>
      </c>
      <c r="E21" s="482" t="s">
        <v>650</v>
      </c>
      <c r="F21" s="483"/>
      <c r="G21" s="450"/>
      <c r="H21" s="483"/>
      <c r="I21" s="484"/>
      <c r="J21" s="483"/>
      <c r="K21" s="450"/>
      <c r="L21" s="483"/>
      <c r="M21" s="484"/>
      <c r="N21" s="485"/>
      <c r="O21" s="486"/>
      <c r="P21" s="487"/>
      <c r="Q21" s="488"/>
      <c r="R21" s="489"/>
      <c r="S21" s="490"/>
      <c r="U21" s="501" t="s">
        <v>484</v>
      </c>
      <c r="V21" s="501"/>
      <c r="W21" s="501"/>
      <c r="X21" s="502"/>
    </row>
    <row r="22" spans="1:24" ht="12" customHeight="1">
      <c r="A22" s="451"/>
      <c r="B22" s="503" t="s">
        <v>485</v>
      </c>
      <c r="C22" s="503"/>
      <c r="D22" s="504">
        <v>18</v>
      </c>
      <c r="E22" s="505" t="s">
        <v>651</v>
      </c>
      <c r="F22" s="506"/>
      <c r="G22" s="507"/>
      <c r="H22" s="506"/>
      <c r="I22" s="508"/>
      <c r="J22" s="506"/>
      <c r="K22" s="507"/>
      <c r="L22" s="506"/>
      <c r="M22" s="508"/>
      <c r="N22" s="509"/>
      <c r="O22" s="510"/>
      <c r="P22" s="511"/>
      <c r="Q22" s="512"/>
      <c r="R22" s="513"/>
      <c r="S22" s="490"/>
      <c r="U22" s="1205" t="s">
        <v>486</v>
      </c>
      <c r="V22" s="1201" t="s">
        <v>487</v>
      </c>
      <c r="W22" s="1202"/>
      <c r="X22" s="502"/>
    </row>
    <row r="23" spans="1:24">
      <c r="A23" s="451"/>
      <c r="B23" s="480" t="s">
        <v>485</v>
      </c>
      <c r="C23" s="480"/>
      <c r="D23" s="481">
        <v>19</v>
      </c>
      <c r="E23" s="482" t="s">
        <v>652</v>
      </c>
      <c r="F23" s="483"/>
      <c r="G23" s="450"/>
      <c r="H23" s="483"/>
      <c r="I23" s="484"/>
      <c r="J23" s="483"/>
      <c r="K23" s="450"/>
      <c r="L23" s="483"/>
      <c r="M23" s="484"/>
      <c r="N23" s="485"/>
      <c r="O23" s="486"/>
      <c r="P23" s="487"/>
      <c r="Q23" s="488"/>
      <c r="R23" s="489"/>
      <c r="S23" s="490"/>
      <c r="U23" s="1206"/>
      <c r="V23" s="514" t="s">
        <v>488</v>
      </c>
      <c r="W23" s="514" t="s">
        <v>489</v>
      </c>
      <c r="X23" s="502"/>
    </row>
    <row r="24" spans="1:24" ht="12.75" thickBot="1">
      <c r="A24" s="451"/>
      <c r="B24" s="500" t="s">
        <v>485</v>
      </c>
      <c r="C24" s="500"/>
      <c r="D24" s="515">
        <v>20</v>
      </c>
      <c r="E24" s="516" t="s">
        <v>650</v>
      </c>
      <c r="F24" s="517"/>
      <c r="G24" s="518"/>
      <c r="H24" s="517"/>
      <c r="I24" s="519"/>
      <c r="J24" s="517"/>
      <c r="K24" s="518"/>
      <c r="L24" s="517"/>
      <c r="M24" s="519"/>
      <c r="N24" s="520"/>
      <c r="O24" s="521"/>
      <c r="P24" s="522"/>
      <c r="Q24" s="523"/>
      <c r="R24" s="524"/>
      <c r="S24" s="490"/>
      <c r="U24" s="525" t="s">
        <v>490</v>
      </c>
      <c r="V24" s="526">
        <v>0.104</v>
      </c>
      <c r="W24" s="526">
        <v>0.104</v>
      </c>
      <c r="X24" s="502"/>
    </row>
    <row r="25" spans="1:24">
      <c r="A25" s="451"/>
      <c r="B25" s="527" t="s">
        <v>491</v>
      </c>
      <c r="C25" s="527"/>
      <c r="D25" s="528">
        <v>21</v>
      </c>
      <c r="E25" s="516" t="s">
        <v>653</v>
      </c>
      <c r="F25" s="483">
        <f>'T18'!E30/'T18'!$E$29</f>
        <v>0.24331327405066933</v>
      </c>
      <c r="G25" s="450"/>
      <c r="H25" s="483"/>
      <c r="I25" s="484"/>
      <c r="J25" s="483"/>
      <c r="K25" s="450"/>
      <c r="L25" s="483"/>
      <c r="M25" s="484"/>
      <c r="N25" s="485"/>
      <c r="O25" s="486"/>
      <c r="P25" s="487"/>
      <c r="Q25" s="488"/>
      <c r="R25" s="489"/>
      <c r="S25" s="490"/>
      <c r="U25" s="529" t="s">
        <v>492</v>
      </c>
      <c r="V25" s="530">
        <v>0.161</v>
      </c>
      <c r="W25" s="531">
        <v>2.5000000000000001E-2</v>
      </c>
      <c r="X25" s="502"/>
    </row>
    <row r="26" spans="1:24" ht="12.75" thickBot="1">
      <c r="A26" s="451"/>
      <c r="B26" s="532" t="s">
        <v>491</v>
      </c>
      <c r="C26" s="533" t="s">
        <v>474</v>
      </c>
      <c r="D26" s="481">
        <v>22</v>
      </c>
      <c r="E26" s="808" t="s">
        <v>654</v>
      </c>
      <c r="F26" s="809">
        <f>'T18'!E32/'T18'!$E$29</f>
        <v>3.0155883757853448E-2</v>
      </c>
      <c r="G26" s="810">
        <f>$F$25*V25</f>
        <v>3.9173437122157762E-2</v>
      </c>
      <c r="H26" s="809">
        <f t="shared" ref="H26:H70" si="1">SUM(F26:G26)</f>
        <v>6.9329320880011203E-2</v>
      </c>
      <c r="I26" s="811"/>
      <c r="J26" s="809">
        <f>H26/2</f>
        <v>3.4664660440005601E-2</v>
      </c>
      <c r="K26" s="811"/>
      <c r="L26" s="809">
        <f t="shared" ref="L26:L35" si="2">J26/$K$35</f>
        <v>0.16248180215679409</v>
      </c>
      <c r="M26" s="811"/>
      <c r="N26" s="812">
        <f>ROUND(L26*$V$5,0)</f>
        <v>1006</v>
      </c>
      <c r="O26" s="813"/>
      <c r="P26" s="820">
        <f t="shared" ref="P26:P35" si="3">IF(O26="",N26,IF($O$35=$V$5,N$35,N$35+$V$7*(-1)))</f>
        <v>1006</v>
      </c>
      <c r="Q26" s="814"/>
      <c r="R26" s="815">
        <f>P26/$U$5</f>
        <v>2.8453444959837086E-2</v>
      </c>
      <c r="S26" s="534"/>
      <c r="U26" s="535" t="s">
        <v>493</v>
      </c>
      <c r="V26" s="536">
        <v>9.0999999999999998E-2</v>
      </c>
      <c r="W26" s="537">
        <v>7.5999999999999998E-2</v>
      </c>
      <c r="X26" s="502"/>
    </row>
    <row r="27" spans="1:24">
      <c r="A27" s="451"/>
      <c r="B27" s="532" t="s">
        <v>494</v>
      </c>
      <c r="C27" s="533"/>
      <c r="D27" s="481">
        <v>23</v>
      </c>
      <c r="E27" s="771" t="s">
        <v>655</v>
      </c>
      <c r="F27" s="762">
        <f>'T18'!E33/'T18'!$E$29</f>
        <v>4.5365656397832174E-2</v>
      </c>
      <c r="G27" s="534">
        <f>F25*V26</f>
        <v>2.2141507938610909E-2</v>
      </c>
      <c r="H27" s="762">
        <f t="shared" si="1"/>
        <v>6.7507164336443076E-2</v>
      </c>
      <c r="I27" s="763"/>
      <c r="J27" s="762">
        <v>0</v>
      </c>
      <c r="K27" s="763"/>
      <c r="L27" s="762">
        <f t="shared" si="2"/>
        <v>0</v>
      </c>
      <c r="M27" s="763"/>
      <c r="N27" s="764">
        <f t="shared" ref="N27:N35" si="4">ROUND(L27*$V$5,0)</f>
        <v>0</v>
      </c>
      <c r="O27" s="765"/>
      <c r="P27" s="766">
        <f t="shared" si="3"/>
        <v>0</v>
      </c>
      <c r="Q27" s="767"/>
      <c r="R27" s="768">
        <f t="shared" ref="R27:R70" si="5">P27/$U$5</f>
        <v>0</v>
      </c>
      <c r="S27" s="534"/>
      <c r="U27" s="538" t="s">
        <v>495</v>
      </c>
      <c r="V27" s="539">
        <v>3.3000000000000002E-2</v>
      </c>
      <c r="W27" s="539">
        <v>5.8000000000000003E-2</v>
      </c>
      <c r="X27" s="502"/>
    </row>
    <row r="28" spans="1:24">
      <c r="A28" s="451"/>
      <c r="B28" s="532" t="s">
        <v>496</v>
      </c>
      <c r="C28" s="533"/>
      <c r="D28" s="481">
        <v>24</v>
      </c>
      <c r="E28" s="482" t="s">
        <v>656</v>
      </c>
      <c r="F28" s="540">
        <f>'T18'!E34/'T18'!$E$29</f>
        <v>2.1180172367078906E-2</v>
      </c>
      <c r="G28" s="541">
        <f>F25*V27</f>
        <v>8.029338043672089E-3</v>
      </c>
      <c r="H28" s="540">
        <f t="shared" si="1"/>
        <v>2.9209510410750997E-2</v>
      </c>
      <c r="I28" s="542"/>
      <c r="J28" s="540">
        <f t="shared" ref="J28:J70" si="6">H28</f>
        <v>2.9209510410750997E-2</v>
      </c>
      <c r="K28" s="542"/>
      <c r="L28" s="540">
        <f t="shared" si="2"/>
        <v>0.13691217024526819</v>
      </c>
      <c r="M28" s="542"/>
      <c r="N28" s="543">
        <f t="shared" si="4"/>
        <v>848</v>
      </c>
      <c r="O28" s="544"/>
      <c r="P28" s="545">
        <f t="shared" si="3"/>
        <v>848</v>
      </c>
      <c r="Q28" s="546"/>
      <c r="R28" s="547">
        <f t="shared" si="5"/>
        <v>2.3984613644077384E-2</v>
      </c>
      <c r="S28" s="534"/>
      <c r="U28" s="548" t="s">
        <v>505</v>
      </c>
      <c r="V28" s="549">
        <v>3.2000000000000001E-2</v>
      </c>
      <c r="W28" s="549">
        <v>0.27700000000000002</v>
      </c>
      <c r="X28" s="502"/>
    </row>
    <row r="29" spans="1:24">
      <c r="A29" s="451"/>
      <c r="B29" s="532" t="s">
        <v>494</v>
      </c>
      <c r="C29" s="533"/>
      <c r="D29" s="481">
        <v>25</v>
      </c>
      <c r="E29" s="482" t="s">
        <v>657</v>
      </c>
      <c r="F29" s="540">
        <f>'T18'!E35/'T18'!$E$29</f>
        <v>1.1509082059247812E-2</v>
      </c>
      <c r="G29" s="541">
        <f>F25*V28</f>
        <v>7.7860247696214186E-3</v>
      </c>
      <c r="H29" s="540">
        <f t="shared" si="1"/>
        <v>1.929510682886923E-2</v>
      </c>
      <c r="I29" s="542"/>
      <c r="J29" s="540">
        <f t="shared" si="6"/>
        <v>1.929510682886923E-2</v>
      </c>
      <c r="K29" s="542"/>
      <c r="L29" s="540">
        <f t="shared" si="2"/>
        <v>9.044091851955352E-2</v>
      </c>
      <c r="M29" s="542"/>
      <c r="N29" s="543">
        <f t="shared" si="4"/>
        <v>560</v>
      </c>
      <c r="O29" s="544"/>
      <c r="P29" s="545">
        <f t="shared" si="3"/>
        <v>560</v>
      </c>
      <c r="Q29" s="546"/>
      <c r="R29" s="547">
        <f t="shared" si="5"/>
        <v>1.5838895802692612E-2</v>
      </c>
      <c r="S29" s="534"/>
      <c r="U29" s="548" t="s">
        <v>497</v>
      </c>
      <c r="V29" s="549">
        <v>1.2999999999999999E-2</v>
      </c>
      <c r="W29" s="549">
        <v>1.2E-2</v>
      </c>
      <c r="X29" s="502"/>
    </row>
    <row r="30" spans="1:24">
      <c r="A30" s="451"/>
      <c r="B30" s="532" t="s">
        <v>494</v>
      </c>
      <c r="C30" s="533"/>
      <c r="D30" s="481">
        <v>26</v>
      </c>
      <c r="E30" s="482" t="s">
        <v>658</v>
      </c>
      <c r="F30" s="540">
        <f>'T18'!E36/'T18'!$E$29</f>
        <v>5.8075956002781514E-3</v>
      </c>
      <c r="G30" s="541"/>
      <c r="H30" s="540">
        <f t="shared" si="1"/>
        <v>5.8075956002781514E-3</v>
      </c>
      <c r="I30" s="542"/>
      <c r="J30" s="540">
        <f t="shared" si="6"/>
        <v>5.8075956002781514E-3</v>
      </c>
      <c r="K30" s="542"/>
      <c r="L30" s="540">
        <f t="shared" si="2"/>
        <v>2.7221631118072187E-2</v>
      </c>
      <c r="M30" s="542"/>
      <c r="N30" s="543">
        <f t="shared" si="4"/>
        <v>169</v>
      </c>
      <c r="O30" s="544"/>
      <c r="P30" s="545">
        <f t="shared" si="3"/>
        <v>169</v>
      </c>
      <c r="Q30" s="546"/>
      <c r="R30" s="547">
        <f t="shared" si="5"/>
        <v>4.7799524833125918E-3</v>
      </c>
      <c r="S30" s="534"/>
      <c r="U30" s="548" t="s">
        <v>498</v>
      </c>
      <c r="V30" s="549">
        <v>2.9000000000000001E-2</v>
      </c>
      <c r="W30" s="549">
        <v>2.1999999999999999E-2</v>
      </c>
      <c r="X30" s="502"/>
    </row>
    <row r="31" spans="1:24">
      <c r="A31" s="451"/>
      <c r="B31" s="532" t="s">
        <v>494</v>
      </c>
      <c r="C31" s="533"/>
      <c r="D31" s="481">
        <v>27</v>
      </c>
      <c r="E31" s="482" t="s">
        <v>659</v>
      </c>
      <c r="F31" s="540">
        <f>'T18'!E37/'T18'!$E$29</f>
        <v>5.5322370074787248E-3</v>
      </c>
      <c r="G31" s="541">
        <f>F25*V29</f>
        <v>3.1630725626587012E-3</v>
      </c>
      <c r="H31" s="540">
        <f t="shared" si="1"/>
        <v>8.6953095701374251E-3</v>
      </c>
      <c r="I31" s="542"/>
      <c r="J31" s="540">
        <f t="shared" si="6"/>
        <v>8.6953095701374251E-3</v>
      </c>
      <c r="K31" s="542"/>
      <c r="L31" s="540">
        <f t="shared" si="2"/>
        <v>4.0757057802782826E-2</v>
      </c>
      <c r="M31" s="542"/>
      <c r="N31" s="543">
        <f t="shared" si="4"/>
        <v>252</v>
      </c>
      <c r="O31" s="544"/>
      <c r="P31" s="545">
        <f t="shared" si="3"/>
        <v>252</v>
      </c>
      <c r="Q31" s="546"/>
      <c r="R31" s="547">
        <f t="shared" si="5"/>
        <v>7.1275031112116756E-3</v>
      </c>
      <c r="S31" s="534"/>
      <c r="U31" s="548" t="s">
        <v>475</v>
      </c>
      <c r="V31" s="549">
        <v>0.44800000000000001</v>
      </c>
      <c r="W31" s="550"/>
      <c r="X31" s="502"/>
    </row>
    <row r="32" spans="1:24">
      <c r="A32" s="451"/>
      <c r="B32" s="532" t="s">
        <v>494</v>
      </c>
      <c r="C32" s="533"/>
      <c r="D32" s="481">
        <v>28</v>
      </c>
      <c r="E32" s="482" t="s">
        <v>660</v>
      </c>
      <c r="F32" s="540">
        <f>'T18'!E38/'T18'!$E$29</f>
        <v>1.1120810926878269E-2</v>
      </c>
      <c r="G32" s="541">
        <f>F25*V30</f>
        <v>7.0560849474694109E-3</v>
      </c>
      <c r="H32" s="540">
        <f t="shared" si="1"/>
        <v>1.817689587434768E-2</v>
      </c>
      <c r="I32" s="542"/>
      <c r="J32" s="540">
        <f t="shared" si="6"/>
        <v>1.817689587434768E-2</v>
      </c>
      <c r="K32" s="542"/>
      <c r="L32" s="540">
        <f t="shared" si="2"/>
        <v>8.5199588335558754E-2</v>
      </c>
      <c r="M32" s="542"/>
      <c r="N32" s="543">
        <f t="shared" si="4"/>
        <v>528</v>
      </c>
      <c r="O32" s="544"/>
      <c r="P32" s="545">
        <f t="shared" si="3"/>
        <v>528</v>
      </c>
      <c r="Q32" s="546"/>
      <c r="R32" s="547">
        <f t="shared" si="5"/>
        <v>1.4933816042538749E-2</v>
      </c>
      <c r="S32" s="534"/>
      <c r="U32" s="548" t="s">
        <v>499</v>
      </c>
      <c r="V32" s="549">
        <v>5.6000000000000001E-2</v>
      </c>
      <c r="W32" s="549">
        <v>0.24099999999999999</v>
      </c>
      <c r="X32" s="502"/>
    </row>
    <row r="33" spans="1:24" ht="12.75" thickBot="1">
      <c r="A33" s="451"/>
      <c r="B33" s="532" t="s">
        <v>494</v>
      </c>
      <c r="C33" s="533"/>
      <c r="D33" s="481">
        <v>29</v>
      </c>
      <c r="E33" s="482" t="s">
        <v>661</v>
      </c>
      <c r="F33" s="540">
        <f>'T18'!E39/'T18'!$E$29</f>
        <v>4.5797851224241674E-2</v>
      </c>
      <c r="G33" s="541"/>
      <c r="H33" s="540">
        <f t="shared" si="1"/>
        <v>4.5797851224241674E-2</v>
      </c>
      <c r="I33" s="542"/>
      <c r="J33" s="541">
        <f t="shared" si="6"/>
        <v>4.5797851224241674E-2</v>
      </c>
      <c r="K33" s="819"/>
      <c r="L33" s="540">
        <f t="shared" si="2"/>
        <v>0.21466580971425558</v>
      </c>
      <c r="M33" s="542"/>
      <c r="N33" s="543">
        <f t="shared" si="4"/>
        <v>1329</v>
      </c>
      <c r="O33" s="544"/>
      <c r="P33" s="545">
        <f t="shared" si="3"/>
        <v>1329</v>
      </c>
      <c r="Q33" s="546"/>
      <c r="R33" s="547">
        <f t="shared" si="5"/>
        <v>3.7589093788890145E-2</v>
      </c>
      <c r="S33" s="534"/>
      <c r="U33" s="551" t="s">
        <v>478</v>
      </c>
      <c r="V33" s="552">
        <v>3.5000000000000003E-2</v>
      </c>
      <c r="W33" s="552">
        <v>0.184</v>
      </c>
      <c r="X33" s="502"/>
    </row>
    <row r="34" spans="1:24" ht="12.75" thickTop="1">
      <c r="A34" s="451"/>
      <c r="B34" s="532" t="s">
        <v>494</v>
      </c>
      <c r="C34" s="533"/>
      <c r="D34" s="481">
        <v>30</v>
      </c>
      <c r="E34" s="482" t="s">
        <v>662</v>
      </c>
      <c r="F34" s="540">
        <f>'T18'!E40/'T18'!$E$29</f>
        <v>1.3101674041789097E-2</v>
      </c>
      <c r="G34" s="541"/>
      <c r="H34" s="540">
        <f t="shared" si="1"/>
        <v>1.3101674041789097E-2</v>
      </c>
      <c r="I34" s="542"/>
      <c r="J34" s="540">
        <f t="shared" si="6"/>
        <v>1.3101674041789097E-2</v>
      </c>
      <c r="K34" s="542"/>
      <c r="L34" s="540">
        <f t="shared" si="2"/>
        <v>6.1410773466686143E-2</v>
      </c>
      <c r="M34" s="542"/>
      <c r="N34" s="543">
        <f t="shared" si="4"/>
        <v>380</v>
      </c>
      <c r="O34" s="544"/>
      <c r="P34" s="545">
        <f t="shared" si="3"/>
        <v>380</v>
      </c>
      <c r="Q34" s="546"/>
      <c r="R34" s="547">
        <f t="shared" si="5"/>
        <v>1.074782215182713E-2</v>
      </c>
      <c r="S34" s="534"/>
      <c r="U34" s="538" t="s">
        <v>473</v>
      </c>
      <c r="V34" s="539">
        <f>SUM(V23:V32)</f>
        <v>0.96700000000000008</v>
      </c>
      <c r="W34" s="539">
        <f>SUM(W23:W32)</f>
        <v>0.81500000000000006</v>
      </c>
      <c r="X34" s="502"/>
    </row>
    <row r="35" spans="1:24">
      <c r="A35" s="451"/>
      <c r="B35" s="527" t="s">
        <v>494</v>
      </c>
      <c r="C35" s="576"/>
      <c r="D35" s="515">
        <v>31</v>
      </c>
      <c r="E35" s="516" t="s">
        <v>663</v>
      </c>
      <c r="F35" s="605">
        <f>'T18'!E41/'T18'!$E$29</f>
        <v>3.8596275127515976E-2</v>
      </c>
      <c r="G35" s="604"/>
      <c r="H35" s="605">
        <f t="shared" si="1"/>
        <v>3.8596275127515976E-2</v>
      </c>
      <c r="I35" s="606">
        <f>SUM(H26:H35)</f>
        <v>0.31551670389438446</v>
      </c>
      <c r="J35" s="605">
        <f t="shared" si="6"/>
        <v>3.8596275127515976E-2</v>
      </c>
      <c r="K35" s="606">
        <f>SUM(J26:J35)</f>
        <v>0.21334487911793584</v>
      </c>
      <c r="L35" s="605">
        <f t="shared" si="2"/>
        <v>0.18091024864102867</v>
      </c>
      <c r="M35" s="606">
        <f>SUM(L26:L35)</f>
        <v>1</v>
      </c>
      <c r="N35" s="607">
        <f t="shared" si="4"/>
        <v>1120</v>
      </c>
      <c r="O35" s="608">
        <f>SUM(N26:N35)</f>
        <v>6192</v>
      </c>
      <c r="P35" s="609">
        <f t="shared" si="3"/>
        <v>1120</v>
      </c>
      <c r="Q35" s="742">
        <f>SUM(P26:P35)</f>
        <v>6192</v>
      </c>
      <c r="R35" s="743">
        <f t="shared" si="5"/>
        <v>3.1677791605385225E-2</v>
      </c>
      <c r="S35" s="534"/>
      <c r="U35" s="538" t="s">
        <v>473</v>
      </c>
      <c r="V35" s="539">
        <f>SUM(V24:V33)</f>
        <v>1.002</v>
      </c>
      <c r="W35" s="539">
        <f>SUM(W24:W33)</f>
        <v>0.99900000000000011</v>
      </c>
      <c r="X35" s="502"/>
    </row>
    <row r="36" spans="1:24">
      <c r="A36" s="451"/>
      <c r="B36" s="636" t="s">
        <v>494</v>
      </c>
      <c r="C36" s="642" t="s">
        <v>475</v>
      </c>
      <c r="D36" s="528">
        <v>32</v>
      </c>
      <c r="E36" s="675" t="s">
        <v>664</v>
      </c>
      <c r="F36" s="641">
        <f>'T18'!E42/'T18'!$E$29</f>
        <v>0.20478479419004111</v>
      </c>
      <c r="G36" s="760">
        <f>F25*V31</f>
        <v>0.10900434677469986</v>
      </c>
      <c r="H36" s="641">
        <f t="shared" si="1"/>
        <v>0.31378914096474098</v>
      </c>
      <c r="I36" s="745">
        <f>H36</f>
        <v>0.31378914096474098</v>
      </c>
      <c r="J36" s="641">
        <f t="shared" si="6"/>
        <v>0.31378914096474098</v>
      </c>
      <c r="K36" s="745">
        <f>J36</f>
        <v>0.31378914096474098</v>
      </c>
      <c r="L36" s="641">
        <f>H36/I36</f>
        <v>1</v>
      </c>
      <c r="M36" s="745">
        <f>L36</f>
        <v>1</v>
      </c>
      <c r="N36" s="746">
        <f>L36*W5</f>
        <v>15833</v>
      </c>
      <c r="O36" s="747">
        <f>N36</f>
        <v>15833</v>
      </c>
      <c r="P36" s="748">
        <f>IF(O36="",N36,IF($O$36=$W$5,N$36,N$36+$W$7*(-1)))</f>
        <v>15833</v>
      </c>
      <c r="Q36" s="749">
        <f>P36</f>
        <v>15833</v>
      </c>
      <c r="R36" s="750">
        <f t="shared" si="5"/>
        <v>0.44781649507862881</v>
      </c>
      <c r="S36" s="534"/>
      <c r="X36" s="502"/>
    </row>
    <row r="37" spans="1:24">
      <c r="A37" s="451"/>
      <c r="B37" s="636" t="s">
        <v>500</v>
      </c>
      <c r="C37" s="642" t="s">
        <v>477</v>
      </c>
      <c r="D37" s="528">
        <v>33</v>
      </c>
      <c r="E37" s="675" t="s">
        <v>647</v>
      </c>
      <c r="F37" s="641">
        <f>'T18'!E43/'T18'!$E$29</f>
        <v>0.12094496575980948</v>
      </c>
      <c r="G37" s="744">
        <f>F25*V32</f>
        <v>1.3625543346837483E-2</v>
      </c>
      <c r="H37" s="641">
        <f t="shared" si="1"/>
        <v>0.13457050910664697</v>
      </c>
      <c r="I37" s="745">
        <f>H37</f>
        <v>0.13457050910664697</v>
      </c>
      <c r="J37" s="641">
        <f t="shared" si="6"/>
        <v>0.13457050910664697</v>
      </c>
      <c r="K37" s="745">
        <f>J37</f>
        <v>0.13457050910664697</v>
      </c>
      <c r="L37" s="641">
        <f>H37/I37</f>
        <v>1</v>
      </c>
      <c r="M37" s="745">
        <f>L37</f>
        <v>1</v>
      </c>
      <c r="N37" s="746">
        <f>L37*Y5</f>
        <v>3997</v>
      </c>
      <c r="O37" s="747">
        <f>N37</f>
        <v>3997</v>
      </c>
      <c r="P37" s="748">
        <f>IF(O37="",N37,IF($O$37=$Y$5,N$37,N$37+$Y$7*(-1)))</f>
        <v>3997</v>
      </c>
      <c r="Q37" s="749">
        <f>P37</f>
        <v>3997</v>
      </c>
      <c r="R37" s="750">
        <f t="shared" si="5"/>
        <v>0.11305011879171852</v>
      </c>
      <c r="S37" s="534"/>
    </row>
    <row r="38" spans="1:24">
      <c r="A38" s="451"/>
      <c r="B38" s="532" t="s">
        <v>494</v>
      </c>
      <c r="C38" s="533" t="s">
        <v>476</v>
      </c>
      <c r="D38" s="481">
        <v>34</v>
      </c>
      <c r="E38" s="482" t="s">
        <v>665</v>
      </c>
      <c r="F38" s="540">
        <f>'T18'!E45/'T18'!$E$29</f>
        <v>7.4815896462304523E-3</v>
      </c>
      <c r="G38" s="541"/>
      <c r="H38" s="540">
        <f t="shared" si="1"/>
        <v>7.4815896462304523E-3</v>
      </c>
      <c r="I38" s="542"/>
      <c r="J38" s="540">
        <f t="shared" si="6"/>
        <v>7.4815896462304523E-3</v>
      </c>
      <c r="K38" s="542"/>
      <c r="L38" s="540">
        <f t="shared" ref="L38:L53" si="7">H38/$I$53</f>
        <v>5.3067855773146398E-2</v>
      </c>
      <c r="M38" s="542"/>
      <c r="N38" s="543">
        <f t="shared" ref="N38:N53" si="8">ROUND(L38*$X$5,0)</f>
        <v>317</v>
      </c>
      <c r="O38" s="544"/>
      <c r="P38" s="545">
        <f t="shared" ref="P38:P53" si="9">IF(O38="",N38,IF($O$53=$X$5,N$53,N$53+$X$7*(-1)))</f>
        <v>317</v>
      </c>
      <c r="Q38" s="546"/>
      <c r="R38" s="547">
        <f t="shared" si="5"/>
        <v>8.9659463740242116E-3</v>
      </c>
      <c r="S38" s="534"/>
    </row>
    <row r="39" spans="1:24">
      <c r="A39" s="451"/>
      <c r="B39" s="532" t="s">
        <v>494</v>
      </c>
      <c r="C39" s="533"/>
      <c r="D39" s="481">
        <v>35</v>
      </c>
      <c r="E39" s="482" t="s">
        <v>666</v>
      </c>
      <c r="F39" s="540">
        <f>'T18'!E46/'T18'!$E$29</f>
        <v>5.2056738909207574E-3</v>
      </c>
      <c r="G39" s="541"/>
      <c r="H39" s="540">
        <f t="shared" si="1"/>
        <v>5.2056738909207574E-3</v>
      </c>
      <c r="I39" s="542"/>
      <c r="J39" s="540">
        <f t="shared" si="6"/>
        <v>5.2056738909207574E-3</v>
      </c>
      <c r="K39" s="542"/>
      <c r="L39" s="540">
        <f t="shared" si="7"/>
        <v>3.6924499245237975E-2</v>
      </c>
      <c r="M39" s="542"/>
      <c r="N39" s="543">
        <f t="shared" si="8"/>
        <v>220</v>
      </c>
      <c r="O39" s="544"/>
      <c r="P39" s="545">
        <f t="shared" si="9"/>
        <v>220</v>
      </c>
      <c r="Q39" s="546"/>
      <c r="R39" s="547">
        <f t="shared" si="5"/>
        <v>6.2224233510578117E-3</v>
      </c>
      <c r="S39" s="534"/>
    </row>
    <row r="40" spans="1:24">
      <c r="A40" s="451"/>
      <c r="B40" s="532" t="s">
        <v>494</v>
      </c>
      <c r="C40" s="533"/>
      <c r="D40" s="481">
        <v>36</v>
      </c>
      <c r="E40" s="482" t="s">
        <v>667</v>
      </c>
      <c r="F40" s="540">
        <f>'T18'!E47/'T18'!$E$29</f>
        <v>9.1360090024475531E-3</v>
      </c>
      <c r="G40" s="541"/>
      <c r="H40" s="540">
        <f t="shared" si="1"/>
        <v>9.1360090024475531E-3</v>
      </c>
      <c r="I40" s="542"/>
      <c r="J40" s="540">
        <f t="shared" si="6"/>
        <v>9.1360090024475531E-3</v>
      </c>
      <c r="K40" s="542"/>
      <c r="L40" s="540">
        <f t="shared" si="7"/>
        <v>6.4802860222136258E-2</v>
      </c>
      <c r="M40" s="542"/>
      <c r="N40" s="543">
        <f t="shared" si="8"/>
        <v>387</v>
      </c>
      <c r="O40" s="544"/>
      <c r="P40" s="545">
        <f t="shared" si="9"/>
        <v>387</v>
      </c>
      <c r="Q40" s="546"/>
      <c r="R40" s="547">
        <f t="shared" si="5"/>
        <v>1.0945808349360788E-2</v>
      </c>
      <c r="S40" s="534"/>
    </row>
    <row r="41" spans="1:24">
      <c r="A41" s="451"/>
      <c r="B41" s="532" t="s">
        <v>494</v>
      </c>
      <c r="C41" s="533"/>
      <c r="D41" s="481">
        <v>37</v>
      </c>
      <c r="E41" s="482" t="s">
        <v>668</v>
      </c>
      <c r="F41" s="540">
        <f>'T18'!E48/'T18'!$E$29</f>
        <v>9.2115625305108535E-3</v>
      </c>
      <c r="G41" s="541"/>
      <c r="H41" s="540">
        <f t="shared" si="1"/>
        <v>9.2115625305108535E-3</v>
      </c>
      <c r="I41" s="542"/>
      <c r="J41" s="540">
        <f t="shared" si="6"/>
        <v>9.2115625305108535E-3</v>
      </c>
      <c r="K41" s="542"/>
      <c r="L41" s="540">
        <f t="shared" si="7"/>
        <v>6.5338770893531573E-2</v>
      </c>
      <c r="M41" s="542"/>
      <c r="N41" s="543">
        <f t="shared" si="8"/>
        <v>390</v>
      </c>
      <c r="O41" s="544"/>
      <c r="P41" s="545">
        <f t="shared" si="9"/>
        <v>390</v>
      </c>
      <c r="Q41" s="546"/>
      <c r="R41" s="547">
        <f t="shared" si="5"/>
        <v>1.1030659576875212E-2</v>
      </c>
      <c r="S41" s="534"/>
    </row>
    <row r="42" spans="1:24">
      <c r="A42" s="451"/>
      <c r="B42" s="532" t="s">
        <v>494</v>
      </c>
      <c r="C42" s="533"/>
      <c r="D42" s="481">
        <v>38</v>
      </c>
      <c r="E42" s="482" t="s">
        <v>639</v>
      </c>
      <c r="F42" s="540">
        <f>'T18'!E49/'T18'!$E$29</f>
        <v>5.1783290042235974E-2</v>
      </c>
      <c r="G42" s="541"/>
      <c r="H42" s="540">
        <f t="shared" si="1"/>
        <v>5.1783290042235974E-2</v>
      </c>
      <c r="I42" s="542"/>
      <c r="J42" s="540">
        <f t="shared" si="6"/>
        <v>5.1783290042235974E-2</v>
      </c>
      <c r="K42" s="542"/>
      <c r="L42" s="540">
        <f t="shared" si="7"/>
        <v>0.36730538526728235</v>
      </c>
      <c r="M42" s="542"/>
      <c r="N42" s="543">
        <f t="shared" si="8"/>
        <v>2191</v>
      </c>
      <c r="O42" s="544"/>
      <c r="P42" s="545">
        <f t="shared" si="9"/>
        <v>2191</v>
      </c>
      <c r="Q42" s="546"/>
      <c r="R42" s="547">
        <f t="shared" si="5"/>
        <v>6.1969679828034849E-2</v>
      </c>
      <c r="S42" s="534"/>
    </row>
    <row r="43" spans="1:24">
      <c r="A43" s="451"/>
      <c r="B43" s="532" t="s">
        <v>494</v>
      </c>
      <c r="C43" s="533"/>
      <c r="D43" s="481">
        <v>39</v>
      </c>
      <c r="E43" s="482" t="s">
        <v>640</v>
      </c>
      <c r="F43" s="540">
        <f>'T18'!E50/'T18'!$E$29</f>
        <v>2.5446977297895506E-2</v>
      </c>
      <c r="G43" s="541"/>
      <c r="H43" s="540">
        <f t="shared" si="1"/>
        <v>2.5446977297895506E-2</v>
      </c>
      <c r="I43" s="542"/>
      <c r="J43" s="540">
        <f t="shared" si="6"/>
        <v>2.5446977297895506E-2</v>
      </c>
      <c r="K43" s="542"/>
      <c r="L43" s="540">
        <f t="shared" si="7"/>
        <v>0.18049860857948116</v>
      </c>
      <c r="M43" s="542"/>
      <c r="N43" s="543">
        <f t="shared" si="8"/>
        <v>1077</v>
      </c>
      <c r="O43" s="544"/>
      <c r="P43" s="545">
        <f t="shared" si="9"/>
        <v>1077</v>
      </c>
      <c r="Q43" s="546"/>
      <c r="R43" s="547">
        <f t="shared" si="5"/>
        <v>3.0461590677678469E-2</v>
      </c>
      <c r="S43" s="534"/>
    </row>
    <row r="44" spans="1:24">
      <c r="A44" s="451"/>
      <c r="B44" s="532" t="s">
        <v>494</v>
      </c>
      <c r="C44" s="533"/>
      <c r="D44" s="481">
        <v>40</v>
      </c>
      <c r="E44" s="482" t="s">
        <v>169</v>
      </c>
      <c r="F44" s="540">
        <f>'T18'!E51/'T18'!$E$29</f>
        <v>1.1558496215042766E-2</v>
      </c>
      <c r="G44" s="541"/>
      <c r="H44" s="540">
        <f t="shared" si="1"/>
        <v>1.1558496215042766E-2</v>
      </c>
      <c r="I44" s="542"/>
      <c r="J44" s="540">
        <f t="shared" si="6"/>
        <v>1.1558496215042766E-2</v>
      </c>
      <c r="K44" s="542"/>
      <c r="L44" s="540">
        <f t="shared" si="7"/>
        <v>8.1985866520144918E-2</v>
      </c>
      <c r="M44" s="542"/>
      <c r="N44" s="543">
        <f t="shared" si="8"/>
        <v>489</v>
      </c>
      <c r="O44" s="544"/>
      <c r="P44" s="545">
        <f t="shared" si="9"/>
        <v>489</v>
      </c>
      <c r="Q44" s="546"/>
      <c r="R44" s="547">
        <f t="shared" si="5"/>
        <v>1.3830750084851228E-2</v>
      </c>
      <c r="S44" s="534"/>
    </row>
    <row r="45" spans="1:24">
      <c r="A45" s="451"/>
      <c r="B45" s="532" t="s">
        <v>494</v>
      </c>
      <c r="C45" s="533"/>
      <c r="D45" s="481">
        <v>41</v>
      </c>
      <c r="E45" s="482" t="s">
        <v>637</v>
      </c>
      <c r="F45" s="540">
        <f>'T18'!E52/'T18'!$E$29</f>
        <v>6.5879573166728852E-3</v>
      </c>
      <c r="G45" s="541"/>
      <c r="H45" s="540">
        <f t="shared" si="1"/>
        <v>6.5879573166728852E-3</v>
      </c>
      <c r="I45" s="542"/>
      <c r="J45" s="540">
        <f t="shared" si="6"/>
        <v>6.5879573166728852E-3</v>
      </c>
      <c r="K45" s="542"/>
      <c r="L45" s="540">
        <f t="shared" si="7"/>
        <v>4.6729209332803917E-2</v>
      </c>
      <c r="M45" s="542"/>
      <c r="N45" s="543">
        <f t="shared" si="8"/>
        <v>279</v>
      </c>
      <c r="O45" s="544"/>
      <c r="P45" s="545">
        <f t="shared" si="9"/>
        <v>279</v>
      </c>
      <c r="Q45" s="546"/>
      <c r="R45" s="547">
        <f t="shared" si="5"/>
        <v>7.8911641588414981E-3</v>
      </c>
      <c r="S45" s="534"/>
    </row>
    <row r="46" spans="1:24">
      <c r="A46" s="451"/>
      <c r="B46" s="532" t="s">
        <v>494</v>
      </c>
      <c r="C46" s="533"/>
      <c r="D46" s="481">
        <v>42</v>
      </c>
      <c r="E46" s="482" t="s">
        <v>669</v>
      </c>
      <c r="F46" s="540">
        <f>'T18'!E53/'T18'!$E$29</f>
        <v>3.5554320599520228E-3</v>
      </c>
      <c r="G46" s="541"/>
      <c r="H46" s="540">
        <f t="shared" si="1"/>
        <v>3.5554320599520228E-3</v>
      </c>
      <c r="I46" s="542"/>
      <c r="J46" s="540">
        <f t="shared" si="6"/>
        <v>3.5554320599520228E-3</v>
      </c>
      <c r="K46" s="542"/>
      <c r="L46" s="540">
        <f t="shared" si="7"/>
        <v>2.5219126507936646E-2</v>
      </c>
      <c r="M46" s="542"/>
      <c r="N46" s="543">
        <f t="shared" si="8"/>
        <v>150</v>
      </c>
      <c r="O46" s="544"/>
      <c r="P46" s="545">
        <f t="shared" si="9"/>
        <v>150</v>
      </c>
      <c r="Q46" s="546"/>
      <c r="R46" s="547">
        <f t="shared" si="5"/>
        <v>4.2425613757212351E-3</v>
      </c>
      <c r="S46" s="534"/>
    </row>
    <row r="47" spans="1:24">
      <c r="A47" s="451"/>
      <c r="B47" s="532" t="s">
        <v>494</v>
      </c>
      <c r="C47" s="533"/>
      <c r="D47" s="481">
        <v>43</v>
      </c>
      <c r="E47" s="482" t="s">
        <v>641</v>
      </c>
      <c r="F47" s="540">
        <f>'T18'!E54/'T18'!$E$29</f>
        <v>1.610734377905618E-3</v>
      </c>
      <c r="G47" s="541"/>
      <c r="H47" s="540">
        <f t="shared" si="1"/>
        <v>1.610734377905618E-3</v>
      </c>
      <c r="I47" s="542"/>
      <c r="J47" s="540">
        <f t="shared" si="6"/>
        <v>1.610734377905618E-3</v>
      </c>
      <c r="K47" s="542"/>
      <c r="L47" s="540">
        <f t="shared" si="7"/>
        <v>1.1425141406761281E-2</v>
      </c>
      <c r="M47" s="542"/>
      <c r="N47" s="543">
        <f t="shared" si="8"/>
        <v>68</v>
      </c>
      <c r="O47" s="544"/>
      <c r="P47" s="545">
        <f t="shared" si="9"/>
        <v>68</v>
      </c>
      <c r="Q47" s="546"/>
      <c r="R47" s="547">
        <f t="shared" si="5"/>
        <v>1.9232944903269601E-3</v>
      </c>
      <c r="S47" s="534"/>
    </row>
    <row r="48" spans="1:24">
      <c r="A48" s="451"/>
      <c r="B48" s="532" t="s">
        <v>494</v>
      </c>
      <c r="C48" s="533"/>
      <c r="D48" s="481">
        <v>44</v>
      </c>
      <c r="E48" s="482" t="s">
        <v>670</v>
      </c>
      <c r="F48" s="540">
        <f>'T18'!E55/'T18'!$E$29</f>
        <v>1.9156937210363222E-3</v>
      </c>
      <c r="G48" s="541"/>
      <c r="H48" s="540">
        <f t="shared" si="1"/>
        <v>1.9156937210363222E-3</v>
      </c>
      <c r="I48" s="542"/>
      <c r="J48" s="540">
        <f t="shared" si="6"/>
        <v>1.9156937210363222E-3</v>
      </c>
      <c r="K48" s="542"/>
      <c r="L48" s="540">
        <f t="shared" si="7"/>
        <v>1.3588256360023605E-2</v>
      </c>
      <c r="M48" s="542"/>
      <c r="N48" s="543">
        <f t="shared" si="8"/>
        <v>81</v>
      </c>
      <c r="O48" s="544"/>
      <c r="P48" s="545">
        <f t="shared" si="9"/>
        <v>81</v>
      </c>
      <c r="Q48" s="546"/>
      <c r="R48" s="547">
        <f t="shared" si="5"/>
        <v>2.2909831428894671E-3</v>
      </c>
      <c r="S48" s="534"/>
    </row>
    <row r="49" spans="1:19">
      <c r="A49" s="451"/>
      <c r="B49" s="532" t="s">
        <v>494</v>
      </c>
      <c r="C49" s="533"/>
      <c r="D49" s="481">
        <v>45</v>
      </c>
      <c r="E49" s="482" t="s">
        <v>638</v>
      </c>
      <c r="F49" s="540">
        <f>'T18'!E56/'T18'!$E$29</f>
        <v>1.6150312610182229E-3</v>
      </c>
      <c r="G49" s="541"/>
      <c r="H49" s="540">
        <f t="shared" si="1"/>
        <v>1.6150312610182229E-3</v>
      </c>
      <c r="I49" s="542"/>
      <c r="J49" s="540">
        <f t="shared" si="6"/>
        <v>1.6150312610182229E-3</v>
      </c>
      <c r="K49" s="542"/>
      <c r="L49" s="540">
        <f t="shared" si="7"/>
        <v>1.1455619738783765E-2</v>
      </c>
      <c r="M49" s="542"/>
      <c r="N49" s="543">
        <f t="shared" si="8"/>
        <v>68</v>
      </c>
      <c r="O49" s="544"/>
      <c r="P49" s="545">
        <f t="shared" si="9"/>
        <v>68</v>
      </c>
      <c r="Q49" s="546"/>
      <c r="R49" s="547">
        <f t="shared" si="5"/>
        <v>1.9232944903269601E-3</v>
      </c>
      <c r="S49" s="534"/>
    </row>
    <row r="50" spans="1:19">
      <c r="A50" s="451"/>
      <c r="B50" s="532" t="s">
        <v>494</v>
      </c>
      <c r="C50" s="533"/>
      <c r="D50" s="481">
        <v>46</v>
      </c>
      <c r="E50" s="482" t="s">
        <v>636</v>
      </c>
      <c r="F50" s="540">
        <f>'T18'!E57/'T18'!$E$29</f>
        <v>5.3711038907560436E-5</v>
      </c>
      <c r="G50" s="541"/>
      <c r="H50" s="540">
        <f t="shared" si="1"/>
        <v>5.3711038907560436E-5</v>
      </c>
      <c r="I50" s="542"/>
      <c r="J50" s="540">
        <f t="shared" si="6"/>
        <v>5.3711038907560436E-5</v>
      </c>
      <c r="K50" s="542"/>
      <c r="L50" s="540">
        <f t="shared" si="7"/>
        <v>3.8097915028103565E-4</v>
      </c>
      <c r="M50" s="542"/>
      <c r="N50" s="543">
        <f t="shared" si="8"/>
        <v>2</v>
      </c>
      <c r="O50" s="544"/>
      <c r="P50" s="545">
        <f t="shared" si="9"/>
        <v>2</v>
      </c>
      <c r="Q50" s="546"/>
      <c r="R50" s="547">
        <f t="shared" si="5"/>
        <v>5.6567485009616469E-5</v>
      </c>
      <c r="S50" s="534"/>
    </row>
    <row r="51" spans="1:19">
      <c r="A51" s="451"/>
      <c r="B51" s="532" t="s">
        <v>494</v>
      </c>
      <c r="C51" s="533"/>
      <c r="D51" s="481">
        <v>47</v>
      </c>
      <c r="E51" s="482" t="s">
        <v>643</v>
      </c>
      <c r="F51" s="540">
        <f>'T18'!E58/'T18'!$E$29</f>
        <v>7.9575888088156759E-4</v>
      </c>
      <c r="G51" s="541"/>
      <c r="H51" s="540">
        <f t="shared" si="1"/>
        <v>7.9575888088156759E-4</v>
      </c>
      <c r="I51" s="542"/>
      <c r="J51" s="540">
        <f t="shared" si="6"/>
        <v>7.9575888088156759E-4</v>
      </c>
      <c r="K51" s="542"/>
      <c r="L51" s="540">
        <f t="shared" si="7"/>
        <v>5.644417766497033E-3</v>
      </c>
      <c r="M51" s="542"/>
      <c r="N51" s="543">
        <f t="shared" si="8"/>
        <v>34</v>
      </c>
      <c r="O51" s="544"/>
      <c r="P51" s="545">
        <f t="shared" si="9"/>
        <v>34</v>
      </c>
      <c r="Q51" s="546"/>
      <c r="R51" s="547">
        <f t="shared" si="5"/>
        <v>9.6164724516348006E-4</v>
      </c>
      <c r="S51" s="534"/>
    </row>
    <row r="52" spans="1:19">
      <c r="A52" s="451"/>
      <c r="B52" s="532" t="s">
        <v>494</v>
      </c>
      <c r="C52" s="533"/>
      <c r="D52" s="481">
        <v>48</v>
      </c>
      <c r="E52" s="482" t="s">
        <v>635</v>
      </c>
      <c r="F52" s="540">
        <f>'T18'!E59/'T18'!$E$29</f>
        <v>1.0217033178860385E-4</v>
      </c>
      <c r="G52" s="541"/>
      <c r="H52" s="540">
        <f t="shared" si="1"/>
        <v>1.0217033178860385E-4</v>
      </c>
      <c r="I52" s="542"/>
      <c r="J52" s="540">
        <f t="shared" si="6"/>
        <v>1.0217033178860385E-4</v>
      </c>
      <c r="K52" s="542"/>
      <c r="L52" s="540">
        <f t="shared" si="7"/>
        <v>7.2470700586792561E-4</v>
      </c>
      <c r="M52" s="542"/>
      <c r="N52" s="543">
        <f t="shared" si="8"/>
        <v>4</v>
      </c>
      <c r="O52" s="544"/>
      <c r="P52" s="545">
        <f t="shared" si="9"/>
        <v>4</v>
      </c>
      <c r="Q52" s="546"/>
      <c r="R52" s="547">
        <f t="shared" si="5"/>
        <v>1.1313497001923294E-4</v>
      </c>
      <c r="S52" s="534"/>
    </row>
    <row r="53" spans="1:19">
      <c r="A53" s="451"/>
      <c r="B53" s="527" t="s">
        <v>494</v>
      </c>
      <c r="C53" s="576"/>
      <c r="D53" s="515">
        <v>49</v>
      </c>
      <c r="E53" s="516" t="s">
        <v>671</v>
      </c>
      <c r="F53" s="605">
        <f>'T18'!E60/'T18'!$E$29</f>
        <v>4.9214828161676435E-3</v>
      </c>
      <c r="G53" s="604"/>
      <c r="H53" s="605">
        <f t="shared" si="1"/>
        <v>4.9214828161676435E-3</v>
      </c>
      <c r="I53" s="606">
        <f>SUM(H38:H53)</f>
        <v>0.14098157042961429</v>
      </c>
      <c r="J53" s="605">
        <f t="shared" si="6"/>
        <v>4.9214828161676435E-3</v>
      </c>
      <c r="K53" s="606">
        <f>SUM(J38:J53)</f>
        <v>0.14098157042961429</v>
      </c>
      <c r="L53" s="605">
        <f t="shared" si="7"/>
        <v>3.4908696230084323E-2</v>
      </c>
      <c r="M53" s="606">
        <f>SUM(L38:L53)</f>
        <v>1.0000000000000002</v>
      </c>
      <c r="N53" s="607">
        <f t="shared" si="8"/>
        <v>208</v>
      </c>
      <c r="O53" s="608">
        <f>SUM(N38:N53)</f>
        <v>5965</v>
      </c>
      <c r="P53" s="609">
        <f t="shared" si="9"/>
        <v>209</v>
      </c>
      <c r="Q53" s="742">
        <f>SUM(P38:P53)</f>
        <v>5966</v>
      </c>
      <c r="R53" s="743">
        <f t="shared" si="5"/>
        <v>5.9113021835049216E-3</v>
      </c>
      <c r="S53" s="534"/>
    </row>
    <row r="54" spans="1:19">
      <c r="A54" s="451"/>
      <c r="B54" s="532" t="s">
        <v>494</v>
      </c>
      <c r="C54" s="533" t="s">
        <v>478</v>
      </c>
      <c r="D54" s="481">
        <v>50</v>
      </c>
      <c r="E54" s="482" t="s">
        <v>672</v>
      </c>
      <c r="F54" s="540">
        <f>'T18'!E62/'T18'!$E$29</f>
        <v>4.4464385164963314E-3</v>
      </c>
      <c r="G54" s="541"/>
      <c r="H54" s="540">
        <f t="shared" si="1"/>
        <v>4.4464385164963314E-3</v>
      </c>
      <c r="I54" s="542"/>
      <c r="J54" s="540">
        <f t="shared" si="6"/>
        <v>4.4464385164963314E-3</v>
      </c>
      <c r="K54" s="542"/>
      <c r="L54" s="540">
        <f>H54/$I$63</f>
        <v>7.6039695566476301E-2</v>
      </c>
      <c r="M54" s="542"/>
      <c r="N54" s="543">
        <f t="shared" ref="N54:N63" si="10">ROUND(L54*$Z$5,0)</f>
        <v>142</v>
      </c>
      <c r="O54" s="544"/>
      <c r="P54" s="545">
        <f>IF(O54="",N54,IF($O$63=$Z$5,N$63,N$63+$Z$7*(-1)))</f>
        <v>142</v>
      </c>
      <c r="Q54" s="546"/>
      <c r="R54" s="547">
        <f t="shared" si="5"/>
        <v>4.0162914356827693E-3</v>
      </c>
      <c r="S54" s="534"/>
    </row>
    <row r="55" spans="1:19">
      <c r="A55" s="451"/>
      <c r="B55" s="532" t="s">
        <v>494</v>
      </c>
      <c r="C55" s="533"/>
      <c r="D55" s="481">
        <v>51</v>
      </c>
      <c r="E55" s="482" t="s">
        <v>673</v>
      </c>
      <c r="F55" s="540">
        <f>'T18'!E63/'T18'!$E$29</f>
        <v>2.0755019654659503E-2</v>
      </c>
      <c r="G55" s="541">
        <f>F25*V33</f>
        <v>8.515964591773428E-3</v>
      </c>
      <c r="H55" s="540">
        <f t="shared" si="1"/>
        <v>2.927098424643293E-2</v>
      </c>
      <c r="I55" s="542"/>
      <c r="J55" s="540">
        <f t="shared" si="6"/>
        <v>2.927098424643293E-2</v>
      </c>
      <c r="K55" s="542"/>
      <c r="L55" s="540">
        <f>H55/$I$63</f>
        <v>0.5005706753331467</v>
      </c>
      <c r="M55" s="542"/>
      <c r="N55" s="543">
        <f t="shared" si="10"/>
        <v>937</v>
      </c>
      <c r="O55" s="544"/>
      <c r="P55" s="545">
        <f>IF(O55="",N55,IF($O$63=$Z$5,N$63,N$63+$Z$7*(-1)))</f>
        <v>937</v>
      </c>
      <c r="Q55" s="546"/>
      <c r="R55" s="547">
        <f t="shared" si="5"/>
        <v>2.6501866727005316E-2</v>
      </c>
      <c r="S55" s="534"/>
    </row>
    <row r="56" spans="1:19">
      <c r="A56" s="451"/>
      <c r="B56" s="532" t="s">
        <v>494</v>
      </c>
      <c r="C56" s="533"/>
      <c r="D56" s="481">
        <v>52</v>
      </c>
      <c r="E56" s="482" t="s">
        <v>674</v>
      </c>
      <c r="F56" s="540">
        <f>'T18'!E64/'T18'!$E$29</f>
        <v>8.4184295226425454E-3</v>
      </c>
      <c r="G56" s="541"/>
      <c r="H56" s="540">
        <f t="shared" si="1"/>
        <v>8.4184295226425454E-3</v>
      </c>
      <c r="I56" s="542"/>
      <c r="J56" s="540">
        <f t="shared" si="6"/>
        <v>8.4184295226425454E-3</v>
      </c>
      <c r="K56" s="542"/>
      <c r="L56" s="540">
        <f>H56/$I$63</f>
        <v>0.14396574149730598</v>
      </c>
      <c r="M56" s="542"/>
      <c r="N56" s="543">
        <f t="shared" si="10"/>
        <v>270</v>
      </c>
      <c r="O56" s="544"/>
      <c r="P56" s="545">
        <f>IF(O56="",N56,IF($O$63=$Z$5,N$63,N$63+$Z$7*(-1)))</f>
        <v>270</v>
      </c>
      <c r="Q56" s="546"/>
      <c r="R56" s="547">
        <f t="shared" si="5"/>
        <v>7.6366104762982234E-3</v>
      </c>
      <c r="S56" s="534"/>
    </row>
    <row r="57" spans="1:19">
      <c r="A57" s="451"/>
      <c r="B57" s="532" t="s">
        <v>494</v>
      </c>
      <c r="C57" s="533"/>
      <c r="D57" s="481">
        <v>53</v>
      </c>
      <c r="E57" s="482" t="s">
        <v>675</v>
      </c>
      <c r="F57" s="540">
        <f>'T18'!E65/'T18'!$E$29</f>
        <v>5.4846132196473552E-3</v>
      </c>
      <c r="G57" s="541"/>
      <c r="H57" s="540">
        <f t="shared" si="1"/>
        <v>5.4846132196473552E-3</v>
      </c>
      <c r="I57" s="542"/>
      <c r="J57" s="540">
        <f t="shared" si="6"/>
        <v>5.4846132196473552E-3</v>
      </c>
      <c r="K57" s="542"/>
      <c r="L57" s="540">
        <f>H57/$I$63</f>
        <v>9.3793789788074858E-2</v>
      </c>
      <c r="M57" s="542"/>
      <c r="N57" s="543">
        <f t="shared" si="10"/>
        <v>176</v>
      </c>
      <c r="O57" s="544"/>
      <c r="P57" s="545">
        <f>IF(O57="",N57,IF($O$63=$Z$5,N$63,N$63+$Z$7*(-1)))</f>
        <v>176</v>
      </c>
      <c r="Q57" s="546"/>
      <c r="R57" s="547">
        <f t="shared" si="5"/>
        <v>4.9779386808462495E-3</v>
      </c>
      <c r="S57" s="534"/>
    </row>
    <row r="58" spans="1:19">
      <c r="A58" s="451"/>
      <c r="B58" s="532" t="s">
        <v>494</v>
      </c>
      <c r="C58" s="533"/>
      <c r="D58" s="481">
        <v>54</v>
      </c>
      <c r="E58" s="482" t="s">
        <v>676</v>
      </c>
      <c r="F58" s="540">
        <f>'T18'!E66/'T18'!$E$29</f>
        <v>2.3520660726941913E-3</v>
      </c>
      <c r="G58" s="541"/>
      <c r="H58" s="540">
        <f t="shared" si="1"/>
        <v>2.3520660726941913E-3</v>
      </c>
      <c r="I58" s="542"/>
      <c r="J58" s="540">
        <f t="shared" si="6"/>
        <v>2.3520660726941913E-3</v>
      </c>
      <c r="K58" s="542"/>
      <c r="L58" s="540">
        <f>H58/$I$63</f>
        <v>4.022329049561061E-2</v>
      </c>
      <c r="M58" s="542"/>
      <c r="N58" s="543">
        <f t="shared" si="10"/>
        <v>75</v>
      </c>
      <c r="O58" s="544"/>
      <c r="P58" s="545">
        <f>IF(O58="",N58,IF($O$63=$Z$5,N$63,N$63+$Z$7*(-1)))</f>
        <v>75</v>
      </c>
      <c r="Q58" s="546"/>
      <c r="R58" s="547">
        <f t="shared" si="5"/>
        <v>2.1212806878606176E-3</v>
      </c>
      <c r="S58" s="534"/>
    </row>
    <row r="59" spans="1:19">
      <c r="A59" s="451"/>
      <c r="B59" s="532" t="s">
        <v>513</v>
      </c>
      <c r="C59" s="533"/>
      <c r="D59" s="481">
        <v>55</v>
      </c>
      <c r="E59" s="482" t="s">
        <v>677</v>
      </c>
      <c r="F59" s="752"/>
      <c r="G59" s="753"/>
      <c r="H59" s="752"/>
      <c r="I59" s="754"/>
      <c r="J59" s="752">
        <f t="shared" si="6"/>
        <v>0</v>
      </c>
      <c r="K59" s="754"/>
      <c r="L59" s="752"/>
      <c r="M59" s="754"/>
      <c r="N59" s="755"/>
      <c r="O59" s="756"/>
      <c r="P59" s="757"/>
      <c r="Q59" s="758"/>
      <c r="R59" s="759">
        <f t="shared" si="5"/>
        <v>0</v>
      </c>
      <c r="S59" s="534"/>
    </row>
    <row r="60" spans="1:19">
      <c r="A60" s="451"/>
      <c r="B60" s="532" t="s">
        <v>494</v>
      </c>
      <c r="C60" s="533"/>
      <c r="D60" s="481">
        <v>56</v>
      </c>
      <c r="E60" s="482" t="s">
        <v>678</v>
      </c>
      <c r="F60" s="540">
        <f>'T18'!E68/'T18'!$E$29</f>
        <v>5.8628582914208192E-3</v>
      </c>
      <c r="G60" s="541"/>
      <c r="H60" s="540">
        <f t="shared" si="1"/>
        <v>5.8628582914208192E-3</v>
      </c>
      <c r="I60" s="542"/>
      <c r="J60" s="540">
        <f t="shared" si="6"/>
        <v>5.8628582914208192E-3</v>
      </c>
      <c r="K60" s="542"/>
      <c r="L60" s="540">
        <f>H60/$I$63</f>
        <v>0.10026225662967587</v>
      </c>
      <c r="M60" s="542"/>
      <c r="N60" s="543">
        <f t="shared" si="10"/>
        <v>188</v>
      </c>
      <c r="O60" s="544"/>
      <c r="P60" s="545">
        <f>IF(O60="",N60,IF($O$63=$Z$5,N$63,N$63+$Z$7*(-1)))</f>
        <v>188</v>
      </c>
      <c r="Q60" s="546"/>
      <c r="R60" s="547">
        <f t="shared" si="5"/>
        <v>5.3173435909039486E-3</v>
      </c>
      <c r="S60" s="534"/>
    </row>
    <row r="61" spans="1:19">
      <c r="A61" s="451"/>
      <c r="B61" s="532" t="s">
        <v>494</v>
      </c>
      <c r="C61" s="533"/>
      <c r="D61" s="481">
        <v>57</v>
      </c>
      <c r="E61" s="482" t="s">
        <v>679</v>
      </c>
      <c r="F61" s="540">
        <f>'T18'!E69/'T18'!$E$29</f>
        <v>5.4498800811537994E-4</v>
      </c>
      <c r="G61" s="541"/>
      <c r="H61" s="540">
        <f t="shared" si="1"/>
        <v>5.4498800811537994E-4</v>
      </c>
      <c r="I61" s="542"/>
      <c r="J61" s="540">
        <f t="shared" si="6"/>
        <v>5.4498800811537994E-4</v>
      </c>
      <c r="K61" s="542"/>
      <c r="L61" s="540">
        <f>H61/$I$63</f>
        <v>9.319980939965394E-3</v>
      </c>
      <c r="M61" s="542"/>
      <c r="N61" s="543">
        <f t="shared" si="10"/>
        <v>17</v>
      </c>
      <c r="O61" s="544"/>
      <c r="P61" s="545">
        <f>IF(O61="",N61,IF($O$63=$Z$5,N$63,N$63+$Z$7*(-1)))</f>
        <v>17</v>
      </c>
      <c r="Q61" s="546"/>
      <c r="R61" s="547">
        <f t="shared" si="5"/>
        <v>4.8082362258174003E-4</v>
      </c>
      <c r="S61" s="534"/>
    </row>
    <row r="62" spans="1:19">
      <c r="A62" s="451"/>
      <c r="B62" s="532" t="s">
        <v>494</v>
      </c>
      <c r="C62" s="533"/>
      <c r="D62" s="481">
        <v>58</v>
      </c>
      <c r="E62" s="482" t="s">
        <v>680</v>
      </c>
      <c r="F62" s="540">
        <f>'T18'!E70/'T18'!$E$29</f>
        <v>6.5420045389408613E-4</v>
      </c>
      <c r="G62" s="541"/>
      <c r="H62" s="540">
        <f t="shared" si="1"/>
        <v>6.5420045389408613E-4</v>
      </c>
      <c r="I62" s="542"/>
      <c r="J62" s="540">
        <f t="shared" si="6"/>
        <v>6.5420045389408613E-4</v>
      </c>
      <c r="K62" s="542"/>
      <c r="L62" s="540">
        <f>H62/$I$63</f>
        <v>1.1187651233453859E-2</v>
      </c>
      <c r="M62" s="542"/>
      <c r="N62" s="543">
        <f t="shared" si="10"/>
        <v>21</v>
      </c>
      <c r="O62" s="544"/>
      <c r="P62" s="545">
        <f>IF(O62="",N62,IF($O$63=$Z$5,N$63,N$63+$Z$7*(-1)))</f>
        <v>21</v>
      </c>
      <c r="Q62" s="546"/>
      <c r="R62" s="547">
        <f t="shared" si="5"/>
        <v>5.9395859260097297E-4</v>
      </c>
      <c r="S62" s="534"/>
    </row>
    <row r="63" spans="1:19">
      <c r="A63" s="451"/>
      <c r="B63" s="527" t="s">
        <v>494</v>
      </c>
      <c r="C63" s="576"/>
      <c r="D63" s="515">
        <v>59</v>
      </c>
      <c r="E63" s="516" t="s">
        <v>681</v>
      </c>
      <c r="F63" s="605">
        <f>'T18'!E71/'T18'!$E$29</f>
        <v>1.44064942136501E-3</v>
      </c>
      <c r="G63" s="604"/>
      <c r="H63" s="605">
        <f t="shared" si="1"/>
        <v>1.44064942136501E-3</v>
      </c>
      <c r="I63" s="606">
        <f>SUM(H54:H63)</f>
        <v>5.8475227752708643E-2</v>
      </c>
      <c r="J63" s="605">
        <f t="shared" si="6"/>
        <v>1.44064942136501E-3</v>
      </c>
      <c r="K63" s="606">
        <f>SUM(J54:J63)</f>
        <v>5.8475227752708643E-2</v>
      </c>
      <c r="L63" s="605">
        <f>H63/$I$63</f>
        <v>2.4636918516290469E-2</v>
      </c>
      <c r="M63" s="761">
        <f>SUM(L54:L63)</f>
        <v>1.0000000000000002</v>
      </c>
      <c r="N63" s="607">
        <f t="shared" si="10"/>
        <v>46</v>
      </c>
      <c r="O63" s="608">
        <f>SUM(N54:N63)</f>
        <v>1872</v>
      </c>
      <c r="P63" s="751">
        <f>IF(O63="",N63,IF($O$63=$Z$5,N$63,N$63+$Z$7*(-1)))</f>
        <v>46</v>
      </c>
      <c r="Q63" s="742">
        <f>SUM(P54:P63)</f>
        <v>1872</v>
      </c>
      <c r="R63" s="743">
        <f t="shared" si="5"/>
        <v>1.3010521552211788E-3</v>
      </c>
      <c r="S63" s="534"/>
    </row>
    <row r="64" spans="1:19">
      <c r="A64" s="451"/>
      <c r="B64" s="532" t="s">
        <v>494</v>
      </c>
      <c r="C64" s="533" t="s">
        <v>479</v>
      </c>
      <c r="D64" s="481">
        <v>60</v>
      </c>
      <c r="E64" s="482" t="s">
        <v>682</v>
      </c>
      <c r="F64" s="540">
        <f>'T18'!E72/'T18'!$E$29</f>
        <v>3.458274758461458E-3</v>
      </c>
      <c r="G64" s="541"/>
      <c r="H64" s="540">
        <f t="shared" si="1"/>
        <v>3.458274758461458E-3</v>
      </c>
      <c r="I64" s="542"/>
      <c r="J64" s="540">
        <f t="shared" si="6"/>
        <v>3.458274758461458E-3</v>
      </c>
      <c r="K64" s="542"/>
      <c r="L64" s="540">
        <f>H64/$I$70</f>
        <v>9.3081089299711012E-2</v>
      </c>
      <c r="M64" s="542"/>
      <c r="N64" s="543">
        <f t="shared" ref="N64:N70" si="11">ROUND(L64*$AA$5,0)</f>
        <v>139</v>
      </c>
      <c r="O64" s="544"/>
      <c r="P64" s="545">
        <f t="shared" ref="P64:P70" si="12">IF(O64="",N64,IF($O$70=$AA$5,N$70,N$70+$AA$7*(-1)))</f>
        <v>139</v>
      </c>
      <c r="Q64" s="546"/>
      <c r="R64" s="547">
        <f t="shared" si="5"/>
        <v>3.931440208168345E-3</v>
      </c>
      <c r="S64" s="534"/>
    </row>
    <row r="65" spans="1:19">
      <c r="A65" s="451"/>
      <c r="B65" s="532" t="s">
        <v>494</v>
      </c>
      <c r="C65" s="533"/>
      <c r="D65" s="481">
        <v>61</v>
      </c>
      <c r="E65" s="482" t="s">
        <v>644</v>
      </c>
      <c r="F65" s="540">
        <f>'T18'!E73/'T18'!$E$29</f>
        <v>1.4753825598585657E-3</v>
      </c>
      <c r="G65" s="541"/>
      <c r="H65" s="540">
        <f t="shared" si="1"/>
        <v>1.4753825598585657E-3</v>
      </c>
      <c r="I65" s="542"/>
      <c r="J65" s="540">
        <f t="shared" si="6"/>
        <v>1.4753825598585657E-3</v>
      </c>
      <c r="K65" s="542"/>
      <c r="L65" s="540">
        <f t="shared" ref="L65:L70" si="13">H65/$I$70</f>
        <v>3.9710614510724371E-2</v>
      </c>
      <c r="M65" s="542"/>
      <c r="N65" s="543">
        <f t="shared" si="11"/>
        <v>59</v>
      </c>
      <c r="O65" s="544"/>
      <c r="P65" s="545">
        <f t="shared" si="12"/>
        <v>59</v>
      </c>
      <c r="Q65" s="546"/>
      <c r="R65" s="547">
        <f t="shared" si="5"/>
        <v>1.668740807783686E-3</v>
      </c>
      <c r="S65" s="534"/>
    </row>
    <row r="66" spans="1:19">
      <c r="A66" s="451"/>
      <c r="B66" s="532" t="s">
        <v>494</v>
      </c>
      <c r="C66" s="533"/>
      <c r="D66" s="481">
        <v>62</v>
      </c>
      <c r="E66" s="482" t="s">
        <v>683</v>
      </c>
      <c r="F66" s="540">
        <f>'T18'!E74/'T18'!$E$29</f>
        <v>1.7840419967806796E-3</v>
      </c>
      <c r="G66" s="541"/>
      <c r="H66" s="540">
        <f t="shared" si="1"/>
        <v>1.7840419967806796E-3</v>
      </c>
      <c r="I66" s="542"/>
      <c r="J66" s="540">
        <f t="shared" si="6"/>
        <v>1.7840419967806796E-3</v>
      </c>
      <c r="K66" s="542"/>
      <c r="L66" s="540">
        <f t="shared" si="13"/>
        <v>4.8018328217118121E-2</v>
      </c>
      <c r="M66" s="542"/>
      <c r="N66" s="543">
        <f t="shared" si="11"/>
        <v>72</v>
      </c>
      <c r="O66" s="544"/>
      <c r="P66" s="545">
        <f t="shared" si="12"/>
        <v>72</v>
      </c>
      <c r="Q66" s="546"/>
      <c r="R66" s="547">
        <f t="shared" si="5"/>
        <v>2.0364294603461932E-3</v>
      </c>
      <c r="S66" s="534"/>
    </row>
    <row r="67" spans="1:19">
      <c r="A67" s="451"/>
      <c r="B67" s="532" t="s">
        <v>494</v>
      </c>
      <c r="C67" s="533"/>
      <c r="D67" s="481">
        <v>63</v>
      </c>
      <c r="E67" s="482" t="s">
        <v>684</v>
      </c>
      <c r="F67" s="540">
        <f>'T18'!E75/'T18'!$E$29</f>
        <v>1.0687303163962136E-3</v>
      </c>
      <c r="G67" s="541"/>
      <c r="H67" s="540">
        <f t="shared" si="1"/>
        <v>1.0687303163962136E-3</v>
      </c>
      <c r="I67" s="542"/>
      <c r="J67" s="540">
        <f t="shared" si="6"/>
        <v>1.0687303163962136E-3</v>
      </c>
      <c r="K67" s="542"/>
      <c r="L67" s="540">
        <f t="shared" si="13"/>
        <v>2.8765378394064071E-2</v>
      </c>
      <c r="M67" s="542"/>
      <c r="N67" s="543">
        <f t="shared" si="11"/>
        <v>43</v>
      </c>
      <c r="O67" s="544"/>
      <c r="P67" s="545">
        <f t="shared" si="12"/>
        <v>43</v>
      </c>
      <c r="Q67" s="575"/>
      <c r="R67" s="547">
        <f t="shared" si="5"/>
        <v>1.2162009277067543E-3</v>
      </c>
      <c r="S67" s="534"/>
    </row>
    <row r="68" spans="1:19">
      <c r="A68" s="451"/>
      <c r="B68" s="532" t="s">
        <v>494</v>
      </c>
      <c r="C68" s="533"/>
      <c r="D68" s="481">
        <v>64</v>
      </c>
      <c r="E68" s="482" t="s">
        <v>645</v>
      </c>
      <c r="F68" s="540">
        <f>'T18'!E76/'T18'!$E$29</f>
        <v>8.9279682450789345E-5</v>
      </c>
      <c r="G68" s="541"/>
      <c r="H68" s="540">
        <f t="shared" si="1"/>
        <v>8.9279682450789345E-5</v>
      </c>
      <c r="I68" s="542"/>
      <c r="J68" s="540">
        <f t="shared" si="6"/>
        <v>8.9279682450789345E-5</v>
      </c>
      <c r="K68" s="542"/>
      <c r="L68" s="540">
        <f t="shared" si="13"/>
        <v>2.4030045832879078E-3</v>
      </c>
      <c r="M68" s="542"/>
      <c r="N68" s="543">
        <f t="shared" si="11"/>
        <v>4</v>
      </c>
      <c r="O68" s="544"/>
      <c r="P68" s="545">
        <f t="shared" si="12"/>
        <v>4</v>
      </c>
      <c r="Q68" s="546"/>
      <c r="R68" s="547">
        <f t="shared" si="5"/>
        <v>1.1313497001923294E-4</v>
      </c>
      <c r="S68" s="534"/>
    </row>
    <row r="69" spans="1:19">
      <c r="A69" s="451"/>
      <c r="B69" s="532" t="s">
        <v>494</v>
      </c>
      <c r="C69" s="533"/>
      <c r="D69" s="481">
        <v>65</v>
      </c>
      <c r="E69" s="482" t="s">
        <v>646</v>
      </c>
      <c r="F69" s="540">
        <f>'T18'!E77/'T18'!$E$29</f>
        <v>2.5776524361059449E-3</v>
      </c>
      <c r="G69" s="541"/>
      <c r="H69" s="540">
        <f t="shared" si="1"/>
        <v>2.5776524361059449E-3</v>
      </c>
      <c r="I69" s="542"/>
      <c r="J69" s="540">
        <f t="shared" si="6"/>
        <v>2.5776524361059449E-3</v>
      </c>
      <c r="K69" s="542"/>
      <c r="L69" s="540">
        <f t="shared" si="13"/>
        <v>6.9378725910007558E-2</v>
      </c>
      <c r="M69" s="542"/>
      <c r="N69" s="543">
        <f t="shared" si="11"/>
        <v>104</v>
      </c>
      <c r="O69" s="544"/>
      <c r="P69" s="545">
        <f t="shared" si="12"/>
        <v>104</v>
      </c>
      <c r="Q69" s="546"/>
      <c r="R69" s="547">
        <f t="shared" si="5"/>
        <v>2.9415092205000567E-3</v>
      </c>
      <c r="S69" s="534"/>
    </row>
    <row r="70" spans="1:19">
      <c r="A70" s="451"/>
      <c r="B70" s="527" t="s">
        <v>494</v>
      </c>
      <c r="C70" s="576"/>
      <c r="D70" s="481">
        <v>66</v>
      </c>
      <c r="E70" s="516" t="s">
        <v>650</v>
      </c>
      <c r="F70" s="483">
        <f>'T18'!E78/'T18'!$E$29</f>
        <v>1.3954127908184203E-3</v>
      </c>
      <c r="G70" s="450">
        <f>F25*V24</f>
        <v>2.5304580501269609E-2</v>
      </c>
      <c r="H70" s="483">
        <f t="shared" si="1"/>
        <v>2.6699993292088029E-2</v>
      </c>
      <c r="I70" s="484">
        <f>SUM(H64:H70)</f>
        <v>3.7153355042141678E-2</v>
      </c>
      <c r="J70" s="483">
        <f t="shared" si="6"/>
        <v>2.6699993292088029E-2</v>
      </c>
      <c r="K70" s="484">
        <f>SUM(J64:J70)</f>
        <v>3.7153355042141678E-2</v>
      </c>
      <c r="L70" s="483">
        <f t="shared" si="13"/>
        <v>0.71864285908508696</v>
      </c>
      <c r="M70" s="484">
        <f>SUM(L64:L70)</f>
        <v>1</v>
      </c>
      <c r="N70" s="485">
        <f t="shared" si="11"/>
        <v>1075</v>
      </c>
      <c r="O70" s="486">
        <f>SUM(N64:N70)</f>
        <v>1496</v>
      </c>
      <c r="P70" s="487">
        <f t="shared" si="12"/>
        <v>1075</v>
      </c>
      <c r="Q70" s="577">
        <f>SUM(P64:P70)</f>
        <v>1496</v>
      </c>
      <c r="R70" s="578">
        <f t="shared" si="5"/>
        <v>3.0405023192668853E-2</v>
      </c>
      <c r="S70" s="579"/>
    </row>
    <row r="71" spans="1:19">
      <c r="B71" s="580" t="s">
        <v>480</v>
      </c>
      <c r="C71" s="580"/>
      <c r="D71" s="581"/>
      <c r="E71" s="582" t="s">
        <v>501</v>
      </c>
      <c r="F71" s="583"/>
      <c r="G71" s="584"/>
      <c r="H71" s="583"/>
      <c r="I71" s="585"/>
      <c r="J71" s="583"/>
      <c r="K71" s="585"/>
      <c r="L71" s="583"/>
      <c r="M71" s="585"/>
      <c r="N71" s="586"/>
      <c r="O71" s="587"/>
      <c r="P71" s="776"/>
      <c r="Q71" s="588"/>
      <c r="R71" s="589"/>
      <c r="S71" s="590"/>
    </row>
    <row r="72" spans="1:19">
      <c r="B72" s="500" t="s">
        <v>485</v>
      </c>
      <c r="C72" s="500"/>
      <c r="D72" s="591"/>
      <c r="E72" s="592" t="s">
        <v>502</v>
      </c>
      <c r="F72" s="593"/>
      <c r="G72" s="594"/>
      <c r="H72" s="593"/>
      <c r="I72" s="595"/>
      <c r="J72" s="593"/>
      <c r="K72" s="595"/>
      <c r="L72" s="593"/>
      <c r="M72" s="595"/>
      <c r="N72" s="596"/>
      <c r="O72" s="597"/>
      <c r="P72" s="777"/>
      <c r="Q72" s="598"/>
      <c r="R72" s="599"/>
      <c r="S72" s="590"/>
    </row>
    <row r="73" spans="1:19">
      <c r="B73" s="500" t="s">
        <v>503</v>
      </c>
      <c r="C73" s="500"/>
      <c r="D73" s="600"/>
      <c r="E73" s="592" t="s">
        <v>504</v>
      </c>
      <c r="F73" s="593"/>
      <c r="G73" s="594"/>
      <c r="H73" s="593"/>
      <c r="I73" s="595"/>
      <c r="J73" s="593"/>
      <c r="K73" s="595"/>
      <c r="L73" s="593"/>
      <c r="M73" s="595"/>
      <c r="N73" s="596"/>
      <c r="O73" s="597"/>
      <c r="P73" s="777"/>
      <c r="Q73" s="598"/>
      <c r="R73" s="599"/>
      <c r="S73" s="590"/>
    </row>
    <row r="74" spans="1:19">
      <c r="A74" s="451"/>
      <c r="B74" s="893" t="s">
        <v>491</v>
      </c>
      <c r="C74" s="893"/>
      <c r="D74" s="600"/>
      <c r="E74" s="602" t="s">
        <v>576</v>
      </c>
      <c r="F74" s="603">
        <f>F25</f>
        <v>0.24331327405066933</v>
      </c>
      <c r="G74" s="604"/>
      <c r="H74" s="605"/>
      <c r="I74" s="606">
        <v>0</v>
      </c>
      <c r="J74" s="605"/>
      <c r="K74" s="606"/>
      <c r="L74" s="605"/>
      <c r="M74" s="606">
        <v>0</v>
      </c>
      <c r="N74" s="607"/>
      <c r="O74" s="608"/>
      <c r="P74" s="751"/>
      <c r="Q74" s="610"/>
      <c r="R74" s="611"/>
      <c r="S74" s="590"/>
    </row>
    <row r="75" spans="1:19">
      <c r="A75" s="451"/>
      <c r="B75" s="894" t="s">
        <v>491</v>
      </c>
      <c r="C75" s="894"/>
      <c r="D75" s="612"/>
      <c r="E75" s="613" t="s">
        <v>570</v>
      </c>
      <c r="F75" s="614">
        <f>SUM(F26:F35)</f>
        <v>0.22816723851019427</v>
      </c>
      <c r="G75" s="569">
        <f>SUM(G26:G35)</f>
        <v>8.7349465384190292E-2</v>
      </c>
      <c r="H75" s="614"/>
      <c r="I75" s="615">
        <f>SUM(I26:I35)</f>
        <v>0.31551670389438446</v>
      </c>
      <c r="J75" s="614"/>
      <c r="K75" s="615">
        <f>SUM(K26:K35)</f>
        <v>0.21334487911793584</v>
      </c>
      <c r="L75" s="568"/>
      <c r="M75" s="570">
        <f t="shared" ref="M75:R75" si="14">SUM(M26:M35)</f>
        <v>1</v>
      </c>
      <c r="N75" s="571"/>
      <c r="O75" s="572">
        <f t="shared" si="14"/>
        <v>6192</v>
      </c>
      <c r="P75" s="616"/>
      <c r="Q75" s="573">
        <f t="shared" si="14"/>
        <v>6192</v>
      </c>
      <c r="R75" s="574">
        <f t="shared" si="14"/>
        <v>0.17513293358977258</v>
      </c>
      <c r="S75" s="534"/>
    </row>
    <row r="76" spans="1:19">
      <c r="A76" s="451"/>
      <c r="B76" s="895" t="s">
        <v>491</v>
      </c>
      <c r="C76" s="894"/>
      <c r="D76" s="617"/>
      <c r="E76" s="618" t="s">
        <v>571</v>
      </c>
      <c r="F76" s="555">
        <f>SUM(F36)</f>
        <v>0.20478479419004111</v>
      </c>
      <c r="G76" s="554">
        <f t="shared" ref="G76:I77" si="15">SUM(G36)</f>
        <v>0.10900434677469986</v>
      </c>
      <c r="H76" s="555"/>
      <c r="I76" s="556">
        <f t="shared" si="15"/>
        <v>0.31378914096474098</v>
      </c>
      <c r="J76" s="555"/>
      <c r="K76" s="556">
        <f t="shared" ref="K76:K77" si="16">SUM(K36)</f>
        <v>0.31378914096474098</v>
      </c>
      <c r="L76" s="555"/>
      <c r="M76" s="556">
        <f t="shared" ref="M76:R77" si="17">SUM(M36)</f>
        <v>1</v>
      </c>
      <c r="N76" s="559"/>
      <c r="O76" s="560">
        <f t="shared" si="17"/>
        <v>15833</v>
      </c>
      <c r="P76" s="619"/>
      <c r="Q76" s="561">
        <f t="shared" si="17"/>
        <v>15833</v>
      </c>
      <c r="R76" s="562">
        <f t="shared" si="17"/>
        <v>0.44781649507862881</v>
      </c>
      <c r="S76" s="534"/>
    </row>
    <row r="77" spans="1:19">
      <c r="A77" s="451"/>
      <c r="B77" s="895" t="s">
        <v>491</v>
      </c>
      <c r="C77" s="895"/>
      <c r="D77" s="617"/>
      <c r="E77" s="618" t="s">
        <v>572</v>
      </c>
      <c r="F77" s="555">
        <f>F37</f>
        <v>0.12094496575980948</v>
      </c>
      <c r="G77" s="554">
        <f t="shared" si="15"/>
        <v>1.3625543346837483E-2</v>
      </c>
      <c r="H77" s="555"/>
      <c r="I77" s="556">
        <f t="shared" si="15"/>
        <v>0.13457050910664697</v>
      </c>
      <c r="J77" s="555"/>
      <c r="K77" s="556">
        <f t="shared" si="16"/>
        <v>0.13457050910664697</v>
      </c>
      <c r="L77" s="555"/>
      <c r="M77" s="556">
        <f t="shared" si="17"/>
        <v>1</v>
      </c>
      <c r="N77" s="559"/>
      <c r="O77" s="560">
        <f t="shared" si="17"/>
        <v>3997</v>
      </c>
      <c r="P77" s="619"/>
      <c r="Q77" s="561">
        <f t="shared" si="17"/>
        <v>3997</v>
      </c>
      <c r="R77" s="562">
        <f t="shared" si="17"/>
        <v>0.11305011879171852</v>
      </c>
      <c r="S77" s="534"/>
    </row>
    <row r="78" spans="1:19">
      <c r="A78" s="451"/>
      <c r="B78" s="896" t="s">
        <v>500</v>
      </c>
      <c r="C78" s="896"/>
      <c r="D78" s="620"/>
      <c r="E78" s="621" t="s">
        <v>573</v>
      </c>
      <c r="F78" s="555">
        <f>SUM(F38:F53)</f>
        <v>0.14098157042961429</v>
      </c>
      <c r="G78" s="557">
        <f>SUM(G38:G53)</f>
        <v>0</v>
      </c>
      <c r="H78" s="558"/>
      <c r="I78" s="563">
        <f>SUM(I38:I53)</f>
        <v>0.14098157042961429</v>
      </c>
      <c r="J78" s="558"/>
      <c r="K78" s="563">
        <f>SUM(K38:K53)</f>
        <v>0.14098157042961429</v>
      </c>
      <c r="L78" s="558"/>
      <c r="M78" s="563">
        <f t="shared" ref="M78:R78" si="18">SUM(M38:M53)</f>
        <v>1.0000000000000002</v>
      </c>
      <c r="N78" s="564"/>
      <c r="O78" s="565">
        <f t="shared" si="18"/>
        <v>5965</v>
      </c>
      <c r="P78" s="622"/>
      <c r="Q78" s="566">
        <f t="shared" si="18"/>
        <v>5966</v>
      </c>
      <c r="R78" s="567">
        <f t="shared" si="18"/>
        <v>0.168740807783686</v>
      </c>
      <c r="S78" s="534"/>
    </row>
    <row r="79" spans="1:19">
      <c r="A79" s="451"/>
      <c r="B79" s="896" t="s">
        <v>500</v>
      </c>
      <c r="C79" s="896"/>
      <c r="D79" s="620"/>
      <c r="E79" s="621" t="s">
        <v>574</v>
      </c>
      <c r="F79" s="555">
        <f>SUM(F54:F63)</f>
        <v>4.995926316093522E-2</v>
      </c>
      <c r="G79" s="557">
        <f>SUM(G54:G63)</f>
        <v>8.515964591773428E-3</v>
      </c>
      <c r="H79" s="558"/>
      <c r="I79" s="563">
        <f>SUM(I54:I63)</f>
        <v>5.8475227752708643E-2</v>
      </c>
      <c r="J79" s="558"/>
      <c r="K79" s="563">
        <f>SUM(K54:K63)</f>
        <v>5.8475227752708643E-2</v>
      </c>
      <c r="L79" s="558"/>
      <c r="M79" s="563">
        <f t="shared" ref="M79:R79" si="19">SUM(M54:M63)</f>
        <v>1.0000000000000002</v>
      </c>
      <c r="N79" s="564"/>
      <c r="O79" s="565">
        <f t="shared" si="19"/>
        <v>1872</v>
      </c>
      <c r="P79" s="622"/>
      <c r="Q79" s="566">
        <f t="shared" si="19"/>
        <v>1872</v>
      </c>
      <c r="R79" s="567">
        <f t="shared" si="19"/>
        <v>5.2947165969001016E-2</v>
      </c>
      <c r="S79" s="534"/>
    </row>
    <row r="80" spans="1:19">
      <c r="A80" s="451"/>
      <c r="B80" s="897" t="s">
        <v>491</v>
      </c>
      <c r="C80" s="897"/>
      <c r="D80" s="591"/>
      <c r="E80" s="623" t="s">
        <v>575</v>
      </c>
      <c r="F80" s="624">
        <f>SUM(F64:F70)</f>
        <v>1.1848774540872071E-2</v>
      </c>
      <c r="G80" s="625">
        <f>SUM(G64:G70)</f>
        <v>2.5304580501269609E-2</v>
      </c>
      <c r="H80" s="624"/>
      <c r="I80" s="626">
        <f>SUM(I64:I70)</f>
        <v>3.7153355042141678E-2</v>
      </c>
      <c r="J80" s="624"/>
      <c r="K80" s="626">
        <f>SUM(K64:K70)</f>
        <v>3.7153355042141678E-2</v>
      </c>
      <c r="L80" s="624"/>
      <c r="M80" s="626">
        <f t="shared" ref="M80:R80" si="20">SUM(M64:M70)</f>
        <v>1</v>
      </c>
      <c r="N80" s="627"/>
      <c r="O80" s="628">
        <f t="shared" si="20"/>
        <v>1496</v>
      </c>
      <c r="P80" s="629"/>
      <c r="Q80" s="630">
        <f t="shared" si="20"/>
        <v>1496</v>
      </c>
      <c r="R80" s="631">
        <f t="shared" si="20"/>
        <v>4.2312478787193117E-2</v>
      </c>
      <c r="S80" s="534"/>
    </row>
    <row r="81" spans="1:19">
      <c r="A81" s="451"/>
      <c r="B81" s="601" t="s">
        <v>491</v>
      </c>
      <c r="C81" s="772"/>
      <c r="D81" s="634"/>
      <c r="E81" s="635" t="s">
        <v>515</v>
      </c>
      <c r="F81" s="641">
        <f>SUM(F74:F80)</f>
        <v>0.99999988064213574</v>
      </c>
      <c r="G81" s="632"/>
      <c r="H81" s="641"/>
      <c r="I81" s="633">
        <f>SUM(I75:I80)</f>
        <v>1.0004865071902369</v>
      </c>
      <c r="J81" s="641"/>
      <c r="K81" s="633">
        <f>SUM(K75:K80)</f>
        <v>0.89831468241378831</v>
      </c>
      <c r="L81" s="773"/>
      <c r="M81" s="773">
        <f t="shared" ref="M81" si="21">SUM(M75:M80)</f>
        <v>6</v>
      </c>
      <c r="N81" s="543"/>
      <c r="O81" s="544">
        <f>SUM(O75:O80)</f>
        <v>35355</v>
      </c>
      <c r="P81" s="770"/>
      <c r="Q81" s="769">
        <f>SUM(Q75:Q80)</f>
        <v>35356</v>
      </c>
      <c r="R81" s="750">
        <f>SUM(R75:R80)</f>
        <v>1.0000000000000002</v>
      </c>
      <c r="S81" s="534"/>
    </row>
    <row r="82" spans="1:19">
      <c r="A82" s="451"/>
      <c r="F82" s="534"/>
      <c r="N82" s="774"/>
      <c r="O82" s="774"/>
      <c r="Q82" s="775"/>
      <c r="S82" s="590"/>
    </row>
    <row r="83" spans="1:19" ht="18" customHeight="1">
      <c r="A83" s="451"/>
      <c r="B83" s="637"/>
      <c r="C83" s="637"/>
      <c r="F83" s="451"/>
    </row>
    <row r="84" spans="1:19">
      <c r="A84" s="451"/>
      <c r="F84" s="451"/>
    </row>
    <row r="861" spans="13:17">
      <c r="M861" s="638"/>
      <c r="N861" s="638"/>
      <c r="O861" s="638"/>
      <c r="P861" s="639"/>
      <c r="Q861" s="639"/>
    </row>
  </sheetData>
  <sheetProtection sheet="1" objects="1" scenarios="1"/>
  <mergeCells count="5">
    <mergeCell ref="V22:W22"/>
    <mergeCell ref="J3:K3"/>
    <mergeCell ref="L3:M3"/>
    <mergeCell ref="U22:U23"/>
    <mergeCell ref="N3:Q3"/>
  </mergeCells>
  <phoneticPr fontId="4"/>
  <pageMargins left="0.59055118110236227" right="0.59055118110236227" top="0.59055118110236227" bottom="0.59055118110236227" header="0.51181102362204722" footer="0.51181102362204722"/>
  <pageSetup paperSize="8" scale="60"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pageSetUpPr fitToPage="1"/>
  </sheetPr>
  <dimension ref="A1:AA861"/>
  <sheetViews>
    <sheetView zoomScaleNormal="100" zoomScaleSheetLayoutView="100" workbookViewId="0">
      <pane xSplit="5" ySplit="4" topLeftCell="F5" activePane="bottomRight" state="frozen"/>
      <selection pane="topRight" activeCell="F1" sqref="F1"/>
      <selection pane="bottomLeft" activeCell="A5" sqref="A5"/>
      <selection pane="bottomRight" activeCell="E6" sqref="E6"/>
    </sheetView>
  </sheetViews>
  <sheetFormatPr defaultColWidth="12.28515625" defaultRowHeight="12"/>
  <cols>
    <col min="1" max="1" width="3.7109375" style="447" customWidth="1"/>
    <col min="2" max="2" width="4.7109375" style="447" customWidth="1"/>
    <col min="3" max="3" width="12" style="447" customWidth="1"/>
    <col min="4" max="4" width="3.7109375" style="447" customWidth="1"/>
    <col min="5" max="5" width="40.7109375" style="455" customWidth="1"/>
    <col min="6" max="6" width="12.7109375" style="640" customWidth="1"/>
    <col min="7" max="7" width="10.28515625" style="451" customWidth="1"/>
    <col min="8" max="15" width="11.7109375" style="451" customWidth="1"/>
    <col min="16" max="17" width="10.7109375" style="452" customWidth="1"/>
    <col min="18" max="18" width="11.7109375" style="451" customWidth="1"/>
    <col min="19" max="19" width="5.85546875" style="453" customWidth="1"/>
    <col min="20" max="16384" width="12.28515625" style="451"/>
  </cols>
  <sheetData>
    <row r="1" spans="1:27" ht="18.75" customHeight="1">
      <c r="B1" s="448" t="s">
        <v>578</v>
      </c>
      <c r="C1" s="448"/>
      <c r="D1" s="448"/>
      <c r="E1" s="449"/>
      <c r="F1" s="450"/>
    </row>
    <row r="2" spans="1:27" ht="18.75" customHeight="1" thickBot="1">
      <c r="B2" s="454"/>
      <c r="C2" s="455"/>
      <c r="D2" s="448"/>
      <c r="E2" s="449"/>
      <c r="F2" s="456" t="s">
        <v>512</v>
      </c>
      <c r="N2" s="455" t="s">
        <v>456</v>
      </c>
      <c r="P2" s="457"/>
      <c r="Q2" s="457"/>
      <c r="R2" s="455"/>
    </row>
    <row r="3" spans="1:27" s="465" customFormat="1" ht="24.95" customHeight="1">
      <c r="A3" s="458"/>
      <c r="B3" s="459" t="s">
        <v>457</v>
      </c>
      <c r="C3" s="460"/>
      <c r="D3" s="460"/>
      <c r="E3" s="461" t="s">
        <v>458</v>
      </c>
      <c r="F3" s="818" t="s">
        <v>459</v>
      </c>
      <c r="G3" s="462" t="s">
        <v>460</v>
      </c>
      <c r="H3" s="818" t="s">
        <v>461</v>
      </c>
      <c r="I3" s="817"/>
      <c r="J3" s="1203" t="s">
        <v>520</v>
      </c>
      <c r="K3" s="1204"/>
      <c r="L3" s="1203" t="s">
        <v>462</v>
      </c>
      <c r="M3" s="1204"/>
      <c r="N3" s="1203" t="s">
        <v>463</v>
      </c>
      <c r="O3" s="1207"/>
      <c r="P3" s="1207"/>
      <c r="Q3" s="1208"/>
      <c r="R3" s="463" t="s">
        <v>464</v>
      </c>
      <c r="S3" s="464"/>
    </row>
    <row r="4" spans="1:27" s="465" customFormat="1" ht="15" customHeight="1">
      <c r="A4" s="458"/>
      <c r="B4" s="466" t="s">
        <v>465</v>
      </c>
      <c r="C4" s="467"/>
      <c r="D4" s="468"/>
      <c r="E4" s="469"/>
      <c r="F4" s="818" t="s">
        <v>466</v>
      </c>
      <c r="G4" s="470" t="s">
        <v>467</v>
      </c>
      <c r="H4" s="816" t="s">
        <v>468</v>
      </c>
      <c r="I4" s="471" t="s">
        <v>469</v>
      </c>
      <c r="J4" s="818" t="s">
        <v>521</v>
      </c>
      <c r="K4" s="817" t="s">
        <v>522</v>
      </c>
      <c r="L4" s="818" t="s">
        <v>470</v>
      </c>
      <c r="M4" s="471" t="s">
        <v>469</v>
      </c>
      <c r="N4" s="1209" t="s">
        <v>471</v>
      </c>
      <c r="O4" s="1210"/>
      <c r="P4" s="1211" t="s">
        <v>472</v>
      </c>
      <c r="Q4" s="1212"/>
      <c r="R4" s="476"/>
      <c r="S4" s="477"/>
      <c r="T4" s="478"/>
      <c r="U4" s="479" t="s">
        <v>473</v>
      </c>
      <c r="V4" s="479" t="s">
        <v>474</v>
      </c>
      <c r="W4" s="739" t="s">
        <v>475</v>
      </c>
      <c r="X4" s="739" t="s">
        <v>476</v>
      </c>
      <c r="Y4" s="739" t="s">
        <v>477</v>
      </c>
      <c r="Z4" s="739" t="s">
        <v>478</v>
      </c>
      <c r="AA4" s="739" t="s">
        <v>479</v>
      </c>
    </row>
    <row r="5" spans="1:27">
      <c r="A5" s="451"/>
      <c r="B5" s="480" t="s">
        <v>480</v>
      </c>
      <c r="C5" s="480"/>
      <c r="D5" s="481">
        <v>1</v>
      </c>
      <c r="E5" s="482" t="s">
        <v>635</v>
      </c>
      <c r="F5" s="483"/>
      <c r="G5" s="450"/>
      <c r="H5" s="483"/>
      <c r="I5" s="484"/>
      <c r="J5" s="506"/>
      <c r="K5" s="450"/>
      <c r="L5" s="483"/>
      <c r="M5" s="484"/>
      <c r="N5" s="485"/>
      <c r="O5" s="486"/>
      <c r="P5" s="487"/>
      <c r="Q5" s="488"/>
      <c r="R5" s="489"/>
      <c r="S5" s="490"/>
      <c r="T5" s="491" t="s">
        <v>481</v>
      </c>
      <c r="U5" s="492">
        <f>SUM(V5:AA5)</f>
        <v>7697</v>
      </c>
      <c r="V5" s="492">
        <v>1649</v>
      </c>
      <c r="W5" s="478">
        <v>0</v>
      </c>
      <c r="X5" s="478">
        <v>2652</v>
      </c>
      <c r="Y5" s="478">
        <v>1550</v>
      </c>
      <c r="Z5" s="478">
        <v>1021</v>
      </c>
      <c r="AA5" s="478">
        <v>825</v>
      </c>
    </row>
    <row r="6" spans="1:27">
      <c r="A6" s="451"/>
      <c r="B6" s="480" t="s">
        <v>482</v>
      </c>
      <c r="C6" s="480"/>
      <c r="D6" s="481">
        <v>2</v>
      </c>
      <c r="E6" s="482" t="s">
        <v>636</v>
      </c>
      <c r="F6" s="483"/>
      <c r="G6" s="450"/>
      <c r="H6" s="483"/>
      <c r="I6" s="484"/>
      <c r="J6" s="483"/>
      <c r="K6" s="450"/>
      <c r="L6" s="483"/>
      <c r="M6" s="484"/>
      <c r="N6" s="485"/>
      <c r="O6" s="486"/>
      <c r="P6" s="487"/>
      <c r="Q6" s="488"/>
      <c r="R6" s="489"/>
      <c r="S6" s="490"/>
      <c r="T6" s="491" t="s">
        <v>464</v>
      </c>
      <c r="U6" s="493">
        <f>U5/$U$5</f>
        <v>1</v>
      </c>
      <c r="V6" s="493">
        <f>V5/$U$5</f>
        <v>0.21423931401844876</v>
      </c>
      <c r="W6" s="493">
        <f>W5/$U$5</f>
        <v>0</v>
      </c>
      <c r="X6" s="493">
        <f>X5/$U$5</f>
        <v>0.34454982460698974</v>
      </c>
      <c r="Y6" s="493">
        <f>Y5/$U$5</f>
        <v>0.20137715993244121</v>
      </c>
      <c r="Z6" s="493">
        <f t="shared" ref="Z6" si="0">Z5/$U$5</f>
        <v>0.13264908405872416</v>
      </c>
      <c r="AA6" s="493">
        <f>AA5/$U$5</f>
        <v>0.10718461738339613</v>
      </c>
    </row>
    <row r="7" spans="1:27">
      <c r="A7" s="451"/>
      <c r="B7" s="480" t="s">
        <v>482</v>
      </c>
      <c r="C7" s="480"/>
      <c r="D7" s="481">
        <v>3</v>
      </c>
      <c r="E7" s="482" t="s">
        <v>169</v>
      </c>
      <c r="F7" s="483"/>
      <c r="G7" s="450"/>
      <c r="H7" s="483"/>
      <c r="I7" s="484"/>
      <c r="J7" s="483"/>
      <c r="K7" s="450"/>
      <c r="L7" s="483"/>
      <c r="M7" s="484"/>
      <c r="N7" s="485"/>
      <c r="O7" s="486"/>
      <c r="P7" s="487"/>
      <c r="Q7" s="488"/>
      <c r="R7" s="489"/>
      <c r="S7" s="490"/>
      <c r="T7" s="494" t="s">
        <v>483</v>
      </c>
      <c r="U7" s="495">
        <f>SUM(V7:AA7)</f>
        <v>-2</v>
      </c>
      <c r="V7" s="496">
        <f>O35-V5</f>
        <v>0</v>
      </c>
      <c r="W7" s="496">
        <f>O36-W5</f>
        <v>0</v>
      </c>
      <c r="X7" s="496">
        <f>O53-X5</f>
        <v>0</v>
      </c>
      <c r="Y7" s="496">
        <f>O37-Y5</f>
        <v>0</v>
      </c>
      <c r="Z7" s="496">
        <f>O63-Z5</f>
        <v>-1</v>
      </c>
      <c r="AA7" s="496">
        <f>O70-AA5</f>
        <v>-1</v>
      </c>
    </row>
    <row r="8" spans="1:27">
      <c r="A8" s="451"/>
      <c r="B8" s="480" t="s">
        <v>482</v>
      </c>
      <c r="C8" s="480"/>
      <c r="D8" s="481">
        <v>4</v>
      </c>
      <c r="E8" s="482" t="s">
        <v>637</v>
      </c>
      <c r="F8" s="483"/>
      <c r="G8" s="450"/>
      <c r="H8" s="483"/>
      <c r="I8" s="484"/>
      <c r="J8" s="483"/>
      <c r="K8" s="450"/>
      <c r="L8" s="483"/>
      <c r="M8" s="484"/>
      <c r="N8" s="485"/>
      <c r="O8" s="486"/>
      <c r="P8" s="487"/>
      <c r="Q8" s="488"/>
      <c r="R8" s="489"/>
      <c r="S8" s="490"/>
      <c r="T8" s="494" t="s">
        <v>483</v>
      </c>
      <c r="U8" s="495">
        <f>SUM(V8:AA8)</f>
        <v>0</v>
      </c>
      <c r="V8" s="496">
        <f>Q35-V5</f>
        <v>0</v>
      </c>
      <c r="W8" s="496">
        <f>Q36-W5</f>
        <v>0</v>
      </c>
      <c r="X8" s="496">
        <f>Q53-X5</f>
        <v>0</v>
      </c>
      <c r="Y8" s="496">
        <f>Q37-Y5</f>
        <v>0</v>
      </c>
      <c r="Z8" s="496">
        <f>Q63-Z5</f>
        <v>0</v>
      </c>
      <c r="AA8" s="496">
        <f>Q70-AA5</f>
        <v>0</v>
      </c>
    </row>
    <row r="9" spans="1:27">
      <c r="A9" s="451"/>
      <c r="B9" s="480" t="s">
        <v>482</v>
      </c>
      <c r="C9" s="480"/>
      <c r="D9" s="481">
        <v>5</v>
      </c>
      <c r="E9" s="482" t="s">
        <v>638</v>
      </c>
      <c r="F9" s="483"/>
      <c r="G9" s="450"/>
      <c r="H9" s="483"/>
      <c r="I9" s="484"/>
      <c r="J9" s="483"/>
      <c r="K9" s="450"/>
      <c r="L9" s="483"/>
      <c r="M9" s="484"/>
      <c r="N9" s="485"/>
      <c r="O9" s="486"/>
      <c r="P9" s="487"/>
      <c r="Q9" s="488"/>
      <c r="R9" s="489"/>
      <c r="S9" s="490"/>
      <c r="T9" s="497"/>
      <c r="U9" s="498"/>
      <c r="V9" s="499"/>
      <c r="W9" s="455" t="s">
        <v>514</v>
      </c>
      <c r="X9" s="499"/>
      <c r="Y9" s="499"/>
      <c r="Z9" s="499"/>
      <c r="AA9" s="499"/>
    </row>
    <row r="10" spans="1:27">
      <c r="A10" s="451"/>
      <c r="B10" s="480" t="s">
        <v>482</v>
      </c>
      <c r="C10" s="480"/>
      <c r="D10" s="481">
        <v>6</v>
      </c>
      <c r="E10" s="482" t="s">
        <v>639</v>
      </c>
      <c r="F10" s="483"/>
      <c r="G10" s="450"/>
      <c r="H10" s="483"/>
      <c r="I10" s="484"/>
      <c r="J10" s="483"/>
      <c r="K10" s="450"/>
      <c r="L10" s="483"/>
      <c r="M10" s="484"/>
      <c r="N10" s="485"/>
      <c r="O10" s="486"/>
      <c r="P10" s="487"/>
      <c r="Q10" s="488"/>
      <c r="R10" s="489"/>
      <c r="S10" s="490"/>
    </row>
    <row r="11" spans="1:27">
      <c r="A11" s="451"/>
      <c r="B11" s="480" t="s">
        <v>482</v>
      </c>
      <c r="C11" s="480"/>
      <c r="D11" s="481">
        <v>7</v>
      </c>
      <c r="E11" s="482" t="s">
        <v>640</v>
      </c>
      <c r="F11" s="483"/>
      <c r="G11" s="450"/>
      <c r="H11" s="483"/>
      <c r="I11" s="484"/>
      <c r="J11" s="483"/>
      <c r="K11" s="450"/>
      <c r="L11" s="483"/>
      <c r="M11" s="484"/>
      <c r="N11" s="485"/>
      <c r="O11" s="486"/>
      <c r="P11" s="487"/>
      <c r="Q11" s="488"/>
      <c r="R11" s="489"/>
      <c r="S11" s="490"/>
    </row>
    <row r="12" spans="1:27">
      <c r="A12" s="451"/>
      <c r="B12" s="480" t="s">
        <v>482</v>
      </c>
      <c r="C12" s="480"/>
      <c r="D12" s="481">
        <v>8</v>
      </c>
      <c r="E12" s="482" t="s">
        <v>641</v>
      </c>
      <c r="F12" s="483"/>
      <c r="G12" s="450"/>
      <c r="H12" s="483"/>
      <c r="I12" s="484"/>
      <c r="J12" s="483"/>
      <c r="K12" s="450"/>
      <c r="L12" s="483"/>
      <c r="M12" s="484"/>
      <c r="N12" s="485"/>
      <c r="O12" s="486"/>
      <c r="P12" s="487"/>
      <c r="Q12" s="488"/>
      <c r="R12" s="489"/>
      <c r="S12" s="490"/>
    </row>
    <row r="13" spans="1:27">
      <c r="A13" s="451"/>
      <c r="B13" s="480" t="s">
        <v>482</v>
      </c>
      <c r="C13" s="480"/>
      <c r="D13" s="481">
        <v>9</v>
      </c>
      <c r="E13" s="482" t="s">
        <v>642</v>
      </c>
      <c r="F13" s="483"/>
      <c r="G13" s="450"/>
      <c r="H13" s="483"/>
      <c r="I13" s="484"/>
      <c r="J13" s="483"/>
      <c r="K13" s="450"/>
      <c r="L13" s="483"/>
      <c r="M13" s="484"/>
      <c r="N13" s="485"/>
      <c r="O13" s="486"/>
      <c r="P13" s="487"/>
      <c r="Q13" s="488"/>
      <c r="R13" s="489"/>
      <c r="S13" s="490"/>
    </row>
    <row r="14" spans="1:27">
      <c r="A14" s="451"/>
      <c r="B14" s="480" t="s">
        <v>482</v>
      </c>
      <c r="C14" s="480"/>
      <c r="D14" s="481">
        <v>10</v>
      </c>
      <c r="E14" s="482" t="s">
        <v>643</v>
      </c>
      <c r="F14" s="483"/>
      <c r="G14" s="450"/>
      <c r="H14" s="483"/>
      <c r="I14" s="484"/>
      <c r="J14" s="483"/>
      <c r="K14" s="450"/>
      <c r="L14" s="483"/>
      <c r="M14" s="484"/>
      <c r="N14" s="485"/>
      <c r="O14" s="486"/>
      <c r="P14" s="487"/>
      <c r="Q14" s="488"/>
      <c r="R14" s="489"/>
      <c r="S14" s="490"/>
    </row>
    <row r="15" spans="1:27">
      <c r="A15" s="451"/>
      <c r="B15" s="480" t="s">
        <v>482</v>
      </c>
      <c r="C15" s="480"/>
      <c r="D15" s="481">
        <v>11</v>
      </c>
      <c r="E15" s="482" t="s">
        <v>644</v>
      </c>
      <c r="F15" s="483"/>
      <c r="G15" s="450"/>
      <c r="H15" s="483"/>
      <c r="I15" s="484"/>
      <c r="J15" s="483"/>
      <c r="K15" s="450"/>
      <c r="L15" s="483"/>
      <c r="M15" s="484"/>
      <c r="N15" s="485"/>
      <c r="O15" s="486"/>
      <c r="P15" s="487"/>
      <c r="Q15" s="488"/>
      <c r="R15" s="489"/>
      <c r="S15" s="490"/>
    </row>
    <row r="16" spans="1:27">
      <c r="A16" s="451"/>
      <c r="B16" s="480" t="s">
        <v>482</v>
      </c>
      <c r="C16" s="480"/>
      <c r="D16" s="481">
        <v>12</v>
      </c>
      <c r="E16" s="482" t="s">
        <v>645</v>
      </c>
      <c r="F16" s="483"/>
      <c r="G16" s="450"/>
      <c r="H16" s="483"/>
      <c r="I16" s="484"/>
      <c r="J16" s="483"/>
      <c r="K16" s="450"/>
      <c r="L16" s="483"/>
      <c r="M16" s="484"/>
      <c r="N16" s="485"/>
      <c r="O16" s="486"/>
      <c r="P16" s="487"/>
      <c r="Q16" s="488"/>
      <c r="R16" s="489"/>
      <c r="S16" s="490"/>
    </row>
    <row r="17" spans="1:24">
      <c r="A17" s="451"/>
      <c r="B17" s="480" t="s">
        <v>482</v>
      </c>
      <c r="C17" s="480"/>
      <c r="D17" s="481">
        <v>13</v>
      </c>
      <c r="E17" s="482" t="s">
        <v>646</v>
      </c>
      <c r="F17" s="483"/>
      <c r="G17" s="450"/>
      <c r="H17" s="483"/>
      <c r="I17" s="484"/>
      <c r="J17" s="483"/>
      <c r="K17" s="450"/>
      <c r="L17" s="483"/>
      <c r="M17" s="484"/>
      <c r="N17" s="485"/>
      <c r="O17" s="486"/>
      <c r="P17" s="487"/>
      <c r="Q17" s="488"/>
      <c r="R17" s="489"/>
      <c r="S17" s="490"/>
    </row>
    <row r="18" spans="1:24">
      <c r="A18" s="451"/>
      <c r="B18" s="480" t="s">
        <v>482</v>
      </c>
      <c r="C18" s="480"/>
      <c r="D18" s="481">
        <v>14</v>
      </c>
      <c r="E18" s="482" t="s">
        <v>647</v>
      </c>
      <c r="F18" s="483"/>
      <c r="G18" s="450"/>
      <c r="H18" s="483"/>
      <c r="I18" s="484"/>
      <c r="J18" s="483"/>
      <c r="K18" s="450"/>
      <c r="L18" s="483"/>
      <c r="M18" s="484"/>
      <c r="N18" s="485"/>
      <c r="O18" s="486"/>
      <c r="P18" s="487"/>
      <c r="Q18" s="488"/>
      <c r="R18" s="489"/>
      <c r="S18" s="490"/>
    </row>
    <row r="19" spans="1:24">
      <c r="A19" s="451"/>
      <c r="B19" s="480" t="s">
        <v>482</v>
      </c>
      <c r="C19" s="480"/>
      <c r="D19" s="481">
        <v>15</v>
      </c>
      <c r="E19" s="482" t="s">
        <v>648</v>
      </c>
      <c r="F19" s="483"/>
      <c r="G19" s="450"/>
      <c r="H19" s="483"/>
      <c r="I19" s="484"/>
      <c r="J19" s="483"/>
      <c r="K19" s="450"/>
      <c r="L19" s="483"/>
      <c r="M19" s="484"/>
      <c r="N19" s="485"/>
      <c r="O19" s="486"/>
      <c r="P19" s="487"/>
      <c r="Q19" s="488"/>
      <c r="R19" s="489"/>
      <c r="S19" s="490"/>
    </row>
    <row r="20" spans="1:24">
      <c r="A20" s="451"/>
      <c r="B20" s="480" t="s">
        <v>482</v>
      </c>
      <c r="C20" s="480"/>
      <c r="D20" s="481">
        <v>16</v>
      </c>
      <c r="E20" s="482" t="s">
        <v>649</v>
      </c>
      <c r="F20" s="483"/>
      <c r="G20" s="450"/>
      <c r="H20" s="483"/>
      <c r="I20" s="484"/>
      <c r="J20" s="483"/>
      <c r="K20" s="450"/>
      <c r="L20" s="483"/>
      <c r="M20" s="484"/>
      <c r="N20" s="485"/>
      <c r="O20" s="486"/>
      <c r="P20" s="487"/>
      <c r="Q20" s="488"/>
      <c r="R20" s="489"/>
      <c r="S20" s="490"/>
    </row>
    <row r="21" spans="1:24">
      <c r="A21" s="451"/>
      <c r="B21" s="500" t="s">
        <v>482</v>
      </c>
      <c r="C21" s="480"/>
      <c r="D21" s="481">
        <v>17</v>
      </c>
      <c r="E21" s="482" t="s">
        <v>650</v>
      </c>
      <c r="F21" s="483"/>
      <c r="G21" s="450"/>
      <c r="H21" s="483"/>
      <c r="I21" s="484"/>
      <c r="J21" s="483"/>
      <c r="K21" s="450"/>
      <c r="L21" s="483"/>
      <c r="M21" s="484"/>
      <c r="N21" s="485"/>
      <c r="O21" s="486"/>
      <c r="P21" s="487"/>
      <c r="Q21" s="488"/>
      <c r="R21" s="489"/>
      <c r="S21" s="490"/>
      <c r="U21" s="501" t="s">
        <v>484</v>
      </c>
      <c r="V21" s="501"/>
      <c r="W21" s="501"/>
      <c r="X21" s="502"/>
    </row>
    <row r="22" spans="1:24" ht="12" customHeight="1">
      <c r="A22" s="451"/>
      <c r="B22" s="503" t="s">
        <v>485</v>
      </c>
      <c r="C22" s="503"/>
      <c r="D22" s="504">
        <v>18</v>
      </c>
      <c r="E22" s="505" t="s">
        <v>651</v>
      </c>
      <c r="F22" s="506"/>
      <c r="G22" s="507"/>
      <c r="H22" s="506"/>
      <c r="I22" s="508"/>
      <c r="J22" s="506"/>
      <c r="K22" s="507"/>
      <c r="L22" s="506"/>
      <c r="M22" s="508"/>
      <c r="N22" s="509"/>
      <c r="O22" s="510"/>
      <c r="P22" s="511"/>
      <c r="Q22" s="512"/>
      <c r="R22" s="513"/>
      <c r="S22" s="490"/>
      <c r="U22" s="1205" t="s">
        <v>486</v>
      </c>
      <c r="V22" s="1201" t="s">
        <v>487</v>
      </c>
      <c r="W22" s="1202"/>
      <c r="X22" s="502"/>
    </row>
    <row r="23" spans="1:24">
      <c r="A23" s="451"/>
      <c r="B23" s="480" t="s">
        <v>485</v>
      </c>
      <c r="C23" s="480"/>
      <c r="D23" s="481">
        <v>19</v>
      </c>
      <c r="E23" s="482" t="s">
        <v>652</v>
      </c>
      <c r="F23" s="483"/>
      <c r="G23" s="450"/>
      <c r="H23" s="483"/>
      <c r="I23" s="484"/>
      <c r="J23" s="483"/>
      <c r="K23" s="450"/>
      <c r="L23" s="483"/>
      <c r="M23" s="484"/>
      <c r="N23" s="485"/>
      <c r="O23" s="486"/>
      <c r="P23" s="487"/>
      <c r="Q23" s="488"/>
      <c r="R23" s="489"/>
      <c r="S23" s="490"/>
      <c r="U23" s="1206"/>
      <c r="V23" s="514" t="s">
        <v>488</v>
      </c>
      <c r="W23" s="514" t="s">
        <v>489</v>
      </c>
      <c r="X23" s="502"/>
    </row>
    <row r="24" spans="1:24" ht="12.75" thickBot="1">
      <c r="A24" s="451"/>
      <c r="B24" s="500" t="s">
        <v>485</v>
      </c>
      <c r="C24" s="500"/>
      <c r="D24" s="515">
        <v>20</v>
      </c>
      <c r="E24" s="516" t="s">
        <v>650</v>
      </c>
      <c r="F24" s="517"/>
      <c r="G24" s="518"/>
      <c r="H24" s="517"/>
      <c r="I24" s="519"/>
      <c r="J24" s="517"/>
      <c r="K24" s="518"/>
      <c r="L24" s="517"/>
      <c r="M24" s="519"/>
      <c r="N24" s="520"/>
      <c r="O24" s="521"/>
      <c r="P24" s="522"/>
      <c r="Q24" s="523"/>
      <c r="R24" s="524"/>
      <c r="S24" s="490"/>
      <c r="U24" s="525" t="s">
        <v>490</v>
      </c>
      <c r="V24" s="526">
        <v>0.104</v>
      </c>
      <c r="W24" s="526">
        <v>0.104</v>
      </c>
      <c r="X24" s="502"/>
    </row>
    <row r="25" spans="1:24">
      <c r="A25" s="451"/>
      <c r="B25" s="527" t="s">
        <v>491</v>
      </c>
      <c r="C25" s="527"/>
      <c r="D25" s="528">
        <v>21</v>
      </c>
      <c r="E25" s="516" t="s">
        <v>653</v>
      </c>
      <c r="F25" s="483">
        <f>'T18'!Q30/'T18'!$Q$29</f>
        <v>0.11979023334135194</v>
      </c>
      <c r="G25" s="450"/>
      <c r="H25" s="483"/>
      <c r="I25" s="484"/>
      <c r="J25" s="483"/>
      <c r="K25" s="450"/>
      <c r="L25" s="483"/>
      <c r="M25" s="484"/>
      <c r="N25" s="485"/>
      <c r="O25" s="486"/>
      <c r="P25" s="487"/>
      <c r="Q25" s="488"/>
      <c r="R25" s="489"/>
      <c r="S25" s="490"/>
      <c r="U25" s="529" t="s">
        <v>492</v>
      </c>
      <c r="V25" s="530">
        <v>0.161</v>
      </c>
      <c r="W25" s="531">
        <v>2.5000000000000001E-2</v>
      </c>
      <c r="X25" s="502"/>
    </row>
    <row r="26" spans="1:24" ht="12.75" thickBot="1">
      <c r="A26" s="451"/>
      <c r="B26" s="532" t="s">
        <v>491</v>
      </c>
      <c r="C26" s="533" t="s">
        <v>474</v>
      </c>
      <c r="D26" s="481">
        <v>22</v>
      </c>
      <c r="E26" s="808" t="s">
        <v>654</v>
      </c>
      <c r="F26" s="809">
        <f>'T18'!Q32/'T18'!$Q$29</f>
        <v>3.7088284820784218E-3</v>
      </c>
      <c r="G26" s="810">
        <f>$F$25*W25</f>
        <v>2.9947558335337988E-3</v>
      </c>
      <c r="H26" s="809">
        <f t="shared" ref="H26:H70" si="1">SUM(F26:G26)</f>
        <v>6.7035843156122207E-3</v>
      </c>
      <c r="I26" s="811"/>
      <c r="J26" s="809">
        <f>H26/2</f>
        <v>3.3517921578061103E-3</v>
      </c>
      <c r="K26" s="811"/>
      <c r="L26" s="809">
        <f>J26/$K$35</f>
        <v>9.7748695188843663E-3</v>
      </c>
      <c r="M26" s="811"/>
      <c r="N26" s="812">
        <f>ROUND(L26*$V$5,0)</f>
        <v>16</v>
      </c>
      <c r="O26" s="813"/>
      <c r="P26" s="820">
        <f>IF(O26="",N26,IF($O$35=$V$5,N$35,N$35+$V$7*(-1)))</f>
        <v>16</v>
      </c>
      <c r="Q26" s="814"/>
      <c r="R26" s="815">
        <f>P26/$U$5</f>
        <v>2.0787319734961673E-3</v>
      </c>
      <c r="S26" s="534"/>
      <c r="U26" s="535" t="s">
        <v>493</v>
      </c>
      <c r="V26" s="536">
        <v>9.0999999999999998E-2</v>
      </c>
      <c r="W26" s="537">
        <v>7.5999999999999998E-2</v>
      </c>
      <c r="X26" s="502"/>
    </row>
    <row r="27" spans="1:24">
      <c r="A27" s="451"/>
      <c r="B27" s="532" t="s">
        <v>494</v>
      </c>
      <c r="C27" s="533"/>
      <c r="D27" s="481">
        <v>23</v>
      </c>
      <c r="E27" s="771" t="s">
        <v>655</v>
      </c>
      <c r="F27" s="762">
        <f>'T18'!Q33/'T18'!$Q$29</f>
        <v>4.9652730334375748E-2</v>
      </c>
      <c r="G27" s="534">
        <f t="shared" ref="G27:G29" si="2">$F$25*W26</f>
        <v>9.1040577339427473E-3</v>
      </c>
      <c r="H27" s="762">
        <f t="shared" si="1"/>
        <v>5.8756788068318494E-2</v>
      </c>
      <c r="I27" s="763"/>
      <c r="J27" s="762">
        <v>0</v>
      </c>
      <c r="K27" s="763"/>
      <c r="L27" s="762">
        <f t="shared" ref="L27:L35" si="3">J27/$K$35</f>
        <v>0</v>
      </c>
      <c r="M27" s="763"/>
      <c r="N27" s="764">
        <f t="shared" ref="N27:N35" si="4">ROUND(L27*$V$5,0)</f>
        <v>0</v>
      </c>
      <c r="O27" s="765"/>
      <c r="P27" s="766">
        <f t="shared" ref="P27:P35" si="5">IF(O27="",N27,IF($O$35=$V$5,N$35,N$35+$V$7*(-1)))</f>
        <v>0</v>
      </c>
      <c r="Q27" s="767"/>
      <c r="R27" s="768">
        <f t="shared" ref="R27:R70" si="6">P27/$U$5</f>
        <v>0</v>
      </c>
      <c r="S27" s="534"/>
      <c r="U27" s="538" t="s">
        <v>495</v>
      </c>
      <c r="V27" s="539">
        <v>3.3000000000000002E-2</v>
      </c>
      <c r="W27" s="539">
        <v>5.8000000000000003E-2</v>
      </c>
      <c r="X27" s="502"/>
    </row>
    <row r="28" spans="1:24">
      <c r="A28" s="451"/>
      <c r="B28" s="532" t="s">
        <v>496</v>
      </c>
      <c r="C28" s="533"/>
      <c r="D28" s="481">
        <v>24</v>
      </c>
      <c r="E28" s="482" t="s">
        <v>656</v>
      </c>
      <c r="F28" s="540">
        <f>'T18'!Q34/'T18'!$Q$29</f>
        <v>4.1633870579745005E-2</v>
      </c>
      <c r="G28" s="541">
        <f t="shared" si="2"/>
        <v>6.9478335337984131E-3</v>
      </c>
      <c r="H28" s="540">
        <f t="shared" si="1"/>
        <v>4.8581704113543421E-2</v>
      </c>
      <c r="I28" s="542"/>
      <c r="J28" s="540">
        <f t="shared" ref="J28:J70" si="7">H28</f>
        <v>4.8581704113543421E-2</v>
      </c>
      <c r="K28" s="542"/>
      <c r="L28" s="540">
        <f t="shared" si="3"/>
        <v>0.14167937519901702</v>
      </c>
      <c r="M28" s="542"/>
      <c r="N28" s="543">
        <f t="shared" si="4"/>
        <v>234</v>
      </c>
      <c r="O28" s="544"/>
      <c r="P28" s="545">
        <f t="shared" si="5"/>
        <v>234</v>
      </c>
      <c r="Q28" s="546"/>
      <c r="R28" s="547">
        <f t="shared" si="6"/>
        <v>3.0401455112381449E-2</v>
      </c>
      <c r="S28" s="534"/>
      <c r="U28" s="548" t="s">
        <v>505</v>
      </c>
      <c r="V28" s="549">
        <v>3.2000000000000001E-2</v>
      </c>
      <c r="W28" s="549">
        <v>0.27700000000000002</v>
      </c>
      <c r="X28" s="502"/>
    </row>
    <row r="29" spans="1:24">
      <c r="A29" s="451"/>
      <c r="B29" s="532" t="s">
        <v>494</v>
      </c>
      <c r="C29" s="533"/>
      <c r="D29" s="481">
        <v>25</v>
      </c>
      <c r="E29" s="482" t="s">
        <v>657</v>
      </c>
      <c r="F29" s="540">
        <f>'T18'!Q35/'T18'!$Q$29</f>
        <v>1.5817175847967282E-2</v>
      </c>
      <c r="G29" s="541">
        <f t="shared" si="2"/>
        <v>3.3181894635554494E-2</v>
      </c>
      <c r="H29" s="540">
        <f t="shared" si="1"/>
        <v>4.8999070483521777E-2</v>
      </c>
      <c r="I29" s="542"/>
      <c r="J29" s="540">
        <f t="shared" si="7"/>
        <v>4.8999070483521777E-2</v>
      </c>
      <c r="K29" s="542"/>
      <c r="L29" s="540">
        <f t="shared" si="3"/>
        <v>0.14289654548166938</v>
      </c>
      <c r="M29" s="542"/>
      <c r="N29" s="543">
        <f t="shared" si="4"/>
        <v>236</v>
      </c>
      <c r="O29" s="544"/>
      <c r="P29" s="545">
        <f t="shared" si="5"/>
        <v>236</v>
      </c>
      <c r="Q29" s="546"/>
      <c r="R29" s="547">
        <f t="shared" si="6"/>
        <v>3.0661296609068467E-2</v>
      </c>
      <c r="S29" s="534"/>
      <c r="U29" s="548" t="s">
        <v>497</v>
      </c>
      <c r="V29" s="549">
        <v>1.2999999999999999E-2</v>
      </c>
      <c r="W29" s="549">
        <v>1.2E-2</v>
      </c>
      <c r="X29" s="502"/>
    </row>
    <row r="30" spans="1:24">
      <c r="A30" s="451"/>
      <c r="B30" s="532" t="s">
        <v>494</v>
      </c>
      <c r="C30" s="533"/>
      <c r="D30" s="481">
        <v>26</v>
      </c>
      <c r="E30" s="482" t="s">
        <v>658</v>
      </c>
      <c r="F30" s="540">
        <f>'T18'!Q36/'T18'!$Q$29</f>
        <v>4.3200384892951652E-3</v>
      </c>
      <c r="G30" s="541"/>
      <c r="H30" s="540">
        <f t="shared" si="1"/>
        <v>4.3200384892951652E-3</v>
      </c>
      <c r="I30" s="542"/>
      <c r="J30" s="540">
        <f t="shared" si="7"/>
        <v>4.3200384892951652E-3</v>
      </c>
      <c r="K30" s="542"/>
      <c r="L30" s="540">
        <f t="shared" si="3"/>
        <v>1.2598577286802432E-2</v>
      </c>
      <c r="M30" s="542"/>
      <c r="N30" s="543">
        <f t="shared" si="4"/>
        <v>21</v>
      </c>
      <c r="O30" s="544"/>
      <c r="P30" s="545">
        <f t="shared" si="5"/>
        <v>21</v>
      </c>
      <c r="Q30" s="546"/>
      <c r="R30" s="547">
        <f t="shared" si="6"/>
        <v>2.7283357152137195E-3</v>
      </c>
      <c r="S30" s="534"/>
      <c r="U30" s="548" t="s">
        <v>498</v>
      </c>
      <c r="V30" s="549">
        <v>2.9000000000000001E-2</v>
      </c>
      <c r="W30" s="549">
        <v>2.1999999999999999E-2</v>
      </c>
      <c r="X30" s="502"/>
    </row>
    <row r="31" spans="1:24">
      <c r="A31" s="451"/>
      <c r="B31" s="532" t="s">
        <v>494</v>
      </c>
      <c r="C31" s="533"/>
      <c r="D31" s="481">
        <v>27</v>
      </c>
      <c r="E31" s="482" t="s">
        <v>659</v>
      </c>
      <c r="F31" s="540">
        <f>'T18'!Q37/'T18'!$Q$29</f>
        <v>2.3216742843396678E-3</v>
      </c>
      <c r="G31" s="541">
        <f>F25*W29</f>
        <v>1.4374828000962233E-3</v>
      </c>
      <c r="H31" s="540">
        <f t="shared" si="1"/>
        <v>3.7591570844358914E-3</v>
      </c>
      <c r="I31" s="542"/>
      <c r="J31" s="540">
        <f t="shared" si="7"/>
        <v>3.7591570844358914E-3</v>
      </c>
      <c r="K31" s="542"/>
      <c r="L31" s="540">
        <f t="shared" si="3"/>
        <v>1.0962872478764301E-2</v>
      </c>
      <c r="M31" s="542"/>
      <c r="N31" s="543">
        <f t="shared" si="4"/>
        <v>18</v>
      </c>
      <c r="O31" s="544"/>
      <c r="P31" s="545">
        <f t="shared" si="5"/>
        <v>18</v>
      </c>
      <c r="Q31" s="546"/>
      <c r="R31" s="547">
        <f t="shared" si="6"/>
        <v>2.3385734701831884E-3</v>
      </c>
      <c r="S31" s="534"/>
      <c r="U31" s="548" t="s">
        <v>475</v>
      </c>
      <c r="V31" s="549">
        <v>0.44800000000000001</v>
      </c>
      <c r="W31" s="550"/>
      <c r="X31" s="502"/>
    </row>
    <row r="32" spans="1:24">
      <c r="A32" s="451"/>
      <c r="B32" s="532" t="s">
        <v>494</v>
      </c>
      <c r="C32" s="533"/>
      <c r="D32" s="481">
        <v>28</v>
      </c>
      <c r="E32" s="482" t="s">
        <v>660</v>
      </c>
      <c r="F32" s="540">
        <f>'T18'!Q38/'T18'!$Q$29</f>
        <v>9.5899927832571574E-3</v>
      </c>
      <c r="G32" s="541">
        <f>F25*W30</f>
        <v>2.6353851335097424E-3</v>
      </c>
      <c r="H32" s="540">
        <f t="shared" si="1"/>
        <v>1.2225377916766899E-2</v>
      </c>
      <c r="I32" s="542"/>
      <c r="J32" s="540">
        <f t="shared" si="7"/>
        <v>1.2225377916766899E-2</v>
      </c>
      <c r="K32" s="542"/>
      <c r="L32" s="540">
        <f t="shared" si="3"/>
        <v>3.5653008399442521E-2</v>
      </c>
      <c r="M32" s="542"/>
      <c r="N32" s="543">
        <f t="shared" si="4"/>
        <v>59</v>
      </c>
      <c r="O32" s="544"/>
      <c r="P32" s="545">
        <f t="shared" si="5"/>
        <v>59</v>
      </c>
      <c r="Q32" s="546"/>
      <c r="R32" s="547">
        <f t="shared" si="6"/>
        <v>7.6653241522671167E-3</v>
      </c>
      <c r="S32" s="534"/>
      <c r="U32" s="548" t="s">
        <v>499</v>
      </c>
      <c r="V32" s="549">
        <v>5.6000000000000001E-2</v>
      </c>
      <c r="W32" s="549">
        <v>0.24099999999999999</v>
      </c>
      <c r="X32" s="502"/>
    </row>
    <row r="33" spans="1:24" ht="12.75" thickBot="1">
      <c r="A33" s="451"/>
      <c r="B33" s="532" t="s">
        <v>494</v>
      </c>
      <c r="C33" s="533"/>
      <c r="D33" s="481">
        <v>29</v>
      </c>
      <c r="E33" s="482" t="s">
        <v>661</v>
      </c>
      <c r="F33" s="540">
        <f>'T18'!Q39/'T18'!$Q$29</f>
        <v>0.11548559057012268</v>
      </c>
      <c r="G33" s="541"/>
      <c r="H33" s="540">
        <f t="shared" si="1"/>
        <v>0.11548559057012268</v>
      </c>
      <c r="I33" s="542"/>
      <c r="J33" s="541">
        <f t="shared" si="7"/>
        <v>0.11548559057012268</v>
      </c>
      <c r="K33" s="819"/>
      <c r="L33" s="540">
        <f t="shared" si="3"/>
        <v>0.33679193875587332</v>
      </c>
      <c r="M33" s="542"/>
      <c r="N33" s="543">
        <f t="shared" si="4"/>
        <v>555</v>
      </c>
      <c r="O33" s="544"/>
      <c r="P33" s="545">
        <f t="shared" si="5"/>
        <v>555</v>
      </c>
      <c r="Q33" s="546"/>
      <c r="R33" s="547">
        <f t="shared" si="6"/>
        <v>7.210601533064831E-2</v>
      </c>
      <c r="S33" s="534"/>
      <c r="U33" s="551" t="s">
        <v>478</v>
      </c>
      <c r="V33" s="552">
        <v>3.5000000000000003E-2</v>
      </c>
      <c r="W33" s="552">
        <v>0.184</v>
      </c>
      <c r="X33" s="502"/>
    </row>
    <row r="34" spans="1:24" ht="12.75" thickTop="1">
      <c r="A34" s="451"/>
      <c r="B34" s="532" t="s">
        <v>494</v>
      </c>
      <c r="C34" s="533"/>
      <c r="D34" s="481">
        <v>30</v>
      </c>
      <c r="E34" s="482" t="s">
        <v>662</v>
      </c>
      <c r="F34" s="540">
        <f>'T18'!Q40/'T18'!$Q$29</f>
        <v>2.795285061342314E-2</v>
      </c>
      <c r="G34" s="541"/>
      <c r="H34" s="540">
        <f t="shared" si="1"/>
        <v>2.795285061342314E-2</v>
      </c>
      <c r="I34" s="542"/>
      <c r="J34" s="540">
        <f t="shared" si="7"/>
        <v>2.795285061342314E-2</v>
      </c>
      <c r="K34" s="542"/>
      <c r="L34" s="540">
        <f t="shared" si="3"/>
        <v>8.151921556076501E-2</v>
      </c>
      <c r="M34" s="542"/>
      <c r="N34" s="543">
        <f t="shared" si="4"/>
        <v>134</v>
      </c>
      <c r="O34" s="544"/>
      <c r="P34" s="545">
        <f t="shared" si="5"/>
        <v>134</v>
      </c>
      <c r="Q34" s="546"/>
      <c r="R34" s="547">
        <f t="shared" si="6"/>
        <v>1.7409380278030403E-2</v>
      </c>
      <c r="S34" s="534"/>
      <c r="U34" s="538" t="s">
        <v>473</v>
      </c>
      <c r="V34" s="539">
        <f>SUM(V23:V32)</f>
        <v>0.96700000000000008</v>
      </c>
      <c r="W34" s="539">
        <f>SUM(W23:W32)</f>
        <v>0.81500000000000006</v>
      </c>
      <c r="X34" s="502"/>
    </row>
    <row r="35" spans="1:24">
      <c r="A35" s="451"/>
      <c r="B35" s="527" t="s">
        <v>494</v>
      </c>
      <c r="C35" s="576"/>
      <c r="D35" s="515">
        <v>31</v>
      </c>
      <c r="E35" s="516" t="s">
        <v>663</v>
      </c>
      <c r="F35" s="605">
        <f>'T18'!Q41/'T18'!$Q$29</f>
        <v>7.8223334135193653E-2</v>
      </c>
      <c r="G35" s="604"/>
      <c r="H35" s="605">
        <f t="shared" si="1"/>
        <v>7.8223334135193653E-2</v>
      </c>
      <c r="I35" s="606">
        <f>SUM(H26:H35)</f>
        <v>0.40500749579023332</v>
      </c>
      <c r="J35" s="605">
        <f t="shared" si="7"/>
        <v>7.8223334135193653E-2</v>
      </c>
      <c r="K35" s="606">
        <f>SUM(J26:J35)</f>
        <v>0.34289891556410873</v>
      </c>
      <c r="L35" s="605">
        <f t="shared" si="3"/>
        <v>0.22812359731878165</v>
      </c>
      <c r="M35" s="606">
        <f>SUM(L26:L35)</f>
        <v>1</v>
      </c>
      <c r="N35" s="607">
        <f t="shared" si="4"/>
        <v>376</v>
      </c>
      <c r="O35" s="608">
        <f>SUM(N26:N35)</f>
        <v>1649</v>
      </c>
      <c r="P35" s="609">
        <f t="shared" si="5"/>
        <v>376</v>
      </c>
      <c r="Q35" s="742">
        <f>SUM(P26:P35)</f>
        <v>1649</v>
      </c>
      <c r="R35" s="743">
        <f t="shared" si="6"/>
        <v>4.8850201377159931E-2</v>
      </c>
      <c r="S35" s="534"/>
      <c r="U35" s="538" t="s">
        <v>473</v>
      </c>
      <c r="V35" s="539">
        <f>SUM(V24:V33)</f>
        <v>1.002</v>
      </c>
      <c r="W35" s="539">
        <f>SUM(W24:W33)</f>
        <v>0.99900000000000011</v>
      </c>
      <c r="X35" s="502"/>
    </row>
    <row r="36" spans="1:24">
      <c r="A36" s="451"/>
      <c r="B36" s="636" t="s">
        <v>494</v>
      </c>
      <c r="C36" s="642" t="s">
        <v>475</v>
      </c>
      <c r="D36" s="528">
        <v>32</v>
      </c>
      <c r="E36" s="675" t="s">
        <v>664</v>
      </c>
      <c r="F36" s="821"/>
      <c r="G36" s="822"/>
      <c r="H36" s="821"/>
      <c r="I36" s="823"/>
      <c r="J36" s="821"/>
      <c r="K36" s="823"/>
      <c r="L36" s="821"/>
      <c r="M36" s="823"/>
      <c r="N36" s="824"/>
      <c r="O36" s="825"/>
      <c r="P36" s="826"/>
      <c r="Q36" s="827"/>
      <c r="R36" s="828"/>
      <c r="S36" s="534"/>
      <c r="X36" s="502"/>
    </row>
    <row r="37" spans="1:24">
      <c r="A37" s="451"/>
      <c r="B37" s="636" t="s">
        <v>500</v>
      </c>
      <c r="C37" s="642" t="s">
        <v>477</v>
      </c>
      <c r="D37" s="528">
        <v>33</v>
      </c>
      <c r="E37" s="675" t="s">
        <v>647</v>
      </c>
      <c r="F37" s="641">
        <f>'T18'!Q43/'T18'!$Q$29</f>
        <v>0.14056675487130141</v>
      </c>
      <c r="G37" s="744">
        <f>F25*W32</f>
        <v>2.8869446235265817E-2</v>
      </c>
      <c r="H37" s="641">
        <f t="shared" si="1"/>
        <v>0.16943620110656724</v>
      </c>
      <c r="I37" s="745">
        <f>H37</f>
        <v>0.16943620110656724</v>
      </c>
      <c r="J37" s="641">
        <f t="shared" si="7"/>
        <v>0.16943620110656724</v>
      </c>
      <c r="K37" s="745">
        <f>J37</f>
        <v>0.16943620110656724</v>
      </c>
      <c r="L37" s="641">
        <f>H37/I37</f>
        <v>1</v>
      </c>
      <c r="M37" s="745">
        <f>L37</f>
        <v>1</v>
      </c>
      <c r="N37" s="746">
        <f>L37*Y5</f>
        <v>1550</v>
      </c>
      <c r="O37" s="747">
        <f>N37</f>
        <v>1550</v>
      </c>
      <c r="P37" s="748">
        <f>IF(O37="",N37,IF($O$37=$Y$5,N$37,N$37+$Y$7*(-1)))</f>
        <v>1550</v>
      </c>
      <c r="Q37" s="749">
        <f>P37</f>
        <v>1550</v>
      </c>
      <c r="R37" s="750">
        <f t="shared" si="6"/>
        <v>0.20137715993244121</v>
      </c>
      <c r="S37" s="534"/>
    </row>
    <row r="38" spans="1:24">
      <c r="A38" s="451"/>
      <c r="B38" s="532" t="s">
        <v>494</v>
      </c>
      <c r="C38" s="533" t="s">
        <v>476</v>
      </c>
      <c r="D38" s="481">
        <v>34</v>
      </c>
      <c r="E38" s="482" t="s">
        <v>665</v>
      </c>
      <c r="F38" s="540">
        <f>'T18'!Q45/'T18'!$Q$29</f>
        <v>2.1121000721674284E-2</v>
      </c>
      <c r="G38" s="541"/>
      <c r="H38" s="540">
        <f t="shared" si="1"/>
        <v>2.1121000721674284E-2</v>
      </c>
      <c r="I38" s="542"/>
      <c r="J38" s="540">
        <f t="shared" si="7"/>
        <v>2.1121000721674284E-2</v>
      </c>
      <c r="K38" s="542"/>
      <c r="L38" s="540">
        <f>H38/$I$53</f>
        <v>7.9704798119910852E-2</v>
      </c>
      <c r="M38" s="542"/>
      <c r="N38" s="543">
        <f t="shared" ref="N38:N53" si="8">ROUND(L38*$X$5,0)</f>
        <v>211</v>
      </c>
      <c r="O38" s="544"/>
      <c r="P38" s="545">
        <f t="shared" ref="P38:P53" si="9">IF(O38="",N38,IF($O$53=$X$5,N$53,N$53+$X$7*(-1)))</f>
        <v>211</v>
      </c>
      <c r="Q38" s="546"/>
      <c r="R38" s="547">
        <f t="shared" si="6"/>
        <v>2.7413277900480707E-2</v>
      </c>
      <c r="S38" s="534"/>
    </row>
    <row r="39" spans="1:24">
      <c r="A39" s="451"/>
      <c r="B39" s="532" t="s">
        <v>494</v>
      </c>
      <c r="C39" s="533"/>
      <c r="D39" s="481">
        <v>35</v>
      </c>
      <c r="E39" s="482" t="s">
        <v>666</v>
      </c>
      <c r="F39" s="540">
        <f>'T18'!Q46/'T18'!$Q$29</f>
        <v>1.0168101996632187E-2</v>
      </c>
      <c r="G39" s="541"/>
      <c r="H39" s="540">
        <f t="shared" si="1"/>
        <v>1.0168101996632187E-2</v>
      </c>
      <c r="I39" s="542"/>
      <c r="J39" s="540">
        <f t="shared" si="7"/>
        <v>1.0168101996632187E-2</v>
      </c>
      <c r="K39" s="542"/>
      <c r="L39" s="540">
        <f t="shared" ref="L39:L53" si="10">H39/$I$53</f>
        <v>3.837159647802834E-2</v>
      </c>
      <c r="M39" s="542"/>
      <c r="N39" s="543">
        <f t="shared" si="8"/>
        <v>102</v>
      </c>
      <c r="O39" s="544"/>
      <c r="P39" s="545">
        <f t="shared" si="9"/>
        <v>102</v>
      </c>
      <c r="Q39" s="546"/>
      <c r="R39" s="547">
        <f t="shared" si="6"/>
        <v>1.3251916331038067E-2</v>
      </c>
      <c r="S39" s="534"/>
    </row>
    <row r="40" spans="1:24">
      <c r="A40" s="451"/>
      <c r="B40" s="532" t="s">
        <v>494</v>
      </c>
      <c r="C40" s="533"/>
      <c r="D40" s="481">
        <v>36</v>
      </c>
      <c r="E40" s="482" t="s">
        <v>667</v>
      </c>
      <c r="F40" s="540">
        <f>'T18'!Q47/'T18'!$Q$29</f>
        <v>1.5628193408708205E-2</v>
      </c>
      <c r="G40" s="541"/>
      <c r="H40" s="540">
        <f t="shared" si="1"/>
        <v>1.5628193408708205E-2</v>
      </c>
      <c r="I40" s="542"/>
      <c r="J40" s="540">
        <f t="shared" si="7"/>
        <v>1.5628193408708205E-2</v>
      </c>
      <c r="K40" s="542"/>
      <c r="L40" s="540">
        <f t="shared" si="10"/>
        <v>5.8976466931405208E-2</v>
      </c>
      <c r="M40" s="542"/>
      <c r="N40" s="543">
        <f t="shared" si="8"/>
        <v>156</v>
      </c>
      <c r="O40" s="544"/>
      <c r="P40" s="545">
        <f t="shared" si="9"/>
        <v>156</v>
      </c>
      <c r="Q40" s="546"/>
      <c r="R40" s="547">
        <f t="shared" si="6"/>
        <v>2.026763674158763E-2</v>
      </c>
      <c r="S40" s="534"/>
    </row>
    <row r="41" spans="1:24">
      <c r="A41" s="451"/>
      <c r="B41" s="532" t="s">
        <v>494</v>
      </c>
      <c r="C41" s="533"/>
      <c r="D41" s="481">
        <v>37</v>
      </c>
      <c r="E41" s="482" t="s">
        <v>668</v>
      </c>
      <c r="F41" s="540">
        <f>'T18'!Q48/'T18'!$Q$29</f>
        <v>1.471984604281934E-2</v>
      </c>
      <c r="G41" s="541"/>
      <c r="H41" s="540">
        <f t="shared" si="1"/>
        <v>1.471984604281934E-2</v>
      </c>
      <c r="I41" s="542"/>
      <c r="J41" s="540">
        <f t="shared" si="7"/>
        <v>1.471984604281934E-2</v>
      </c>
      <c r="K41" s="542"/>
      <c r="L41" s="540">
        <f t="shared" si="10"/>
        <v>5.5548615932535232E-2</v>
      </c>
      <c r="M41" s="542"/>
      <c r="N41" s="543">
        <f t="shared" si="8"/>
        <v>147</v>
      </c>
      <c r="O41" s="544"/>
      <c r="P41" s="545">
        <f t="shared" si="9"/>
        <v>147</v>
      </c>
      <c r="Q41" s="546"/>
      <c r="R41" s="547">
        <f t="shared" si="6"/>
        <v>1.9098350006496036E-2</v>
      </c>
      <c r="S41" s="534"/>
    </row>
    <row r="42" spans="1:24">
      <c r="A42" s="451"/>
      <c r="B42" s="532" t="s">
        <v>494</v>
      </c>
      <c r="C42" s="533"/>
      <c r="D42" s="481">
        <v>38</v>
      </c>
      <c r="E42" s="482" t="s">
        <v>639</v>
      </c>
      <c r="F42" s="540">
        <f>'T18'!Q49/'T18'!$Q$29</f>
        <v>7.2718210247774834E-2</v>
      </c>
      <c r="G42" s="541"/>
      <c r="H42" s="540">
        <f t="shared" si="1"/>
        <v>7.2718210247774834E-2</v>
      </c>
      <c r="I42" s="542"/>
      <c r="J42" s="540">
        <f t="shared" si="7"/>
        <v>7.2718210247774834E-2</v>
      </c>
      <c r="K42" s="542"/>
      <c r="L42" s="540">
        <f t="shared" si="10"/>
        <v>0.27441835468961967</v>
      </c>
      <c r="M42" s="542"/>
      <c r="N42" s="543">
        <f t="shared" si="8"/>
        <v>728</v>
      </c>
      <c r="O42" s="544"/>
      <c r="P42" s="545">
        <f t="shared" si="9"/>
        <v>728</v>
      </c>
      <c r="Q42" s="546"/>
      <c r="R42" s="547">
        <f t="shared" si="6"/>
        <v>9.4582304794075617E-2</v>
      </c>
      <c r="S42" s="534"/>
    </row>
    <row r="43" spans="1:24">
      <c r="A43" s="451"/>
      <c r="B43" s="532" t="s">
        <v>494</v>
      </c>
      <c r="C43" s="533"/>
      <c r="D43" s="481">
        <v>39</v>
      </c>
      <c r="E43" s="482" t="s">
        <v>640</v>
      </c>
      <c r="F43" s="540">
        <f>'T18'!Q50/'T18'!$Q$29</f>
        <v>4.446398845321145E-2</v>
      </c>
      <c r="G43" s="541"/>
      <c r="H43" s="540">
        <f t="shared" si="1"/>
        <v>4.446398845321145E-2</v>
      </c>
      <c r="I43" s="542"/>
      <c r="J43" s="540">
        <f t="shared" si="7"/>
        <v>4.446398845321145E-2</v>
      </c>
      <c r="K43" s="542"/>
      <c r="L43" s="540">
        <f t="shared" si="10"/>
        <v>0.16779475887392187</v>
      </c>
      <c r="M43" s="542"/>
      <c r="N43" s="543">
        <f t="shared" si="8"/>
        <v>445</v>
      </c>
      <c r="O43" s="544"/>
      <c r="P43" s="545">
        <f t="shared" si="9"/>
        <v>445</v>
      </c>
      <c r="Q43" s="546"/>
      <c r="R43" s="547">
        <f t="shared" si="6"/>
        <v>5.7814733012862156E-2</v>
      </c>
      <c r="S43" s="534"/>
    </row>
    <row r="44" spans="1:24">
      <c r="A44" s="451"/>
      <c r="B44" s="532" t="s">
        <v>494</v>
      </c>
      <c r="C44" s="533"/>
      <c r="D44" s="481">
        <v>40</v>
      </c>
      <c r="E44" s="482" t="s">
        <v>169</v>
      </c>
      <c r="F44" s="540">
        <f>'T18'!Q51/'T18'!$Q$29</f>
        <v>3.4022227567957662E-2</v>
      </c>
      <c r="G44" s="541"/>
      <c r="H44" s="540">
        <f t="shared" si="1"/>
        <v>3.4022227567957662E-2</v>
      </c>
      <c r="I44" s="542"/>
      <c r="J44" s="540">
        <f t="shared" si="7"/>
        <v>3.4022227567957662E-2</v>
      </c>
      <c r="K44" s="542"/>
      <c r="L44" s="540">
        <f t="shared" si="10"/>
        <v>0.12839044965852212</v>
      </c>
      <c r="M44" s="542"/>
      <c r="N44" s="543">
        <f t="shared" si="8"/>
        <v>340</v>
      </c>
      <c r="O44" s="544"/>
      <c r="P44" s="545">
        <f t="shared" si="9"/>
        <v>340</v>
      </c>
      <c r="Q44" s="546"/>
      <c r="R44" s="547">
        <f t="shared" si="6"/>
        <v>4.4173054436793556E-2</v>
      </c>
      <c r="S44" s="534"/>
    </row>
    <row r="45" spans="1:24">
      <c r="A45" s="451"/>
      <c r="B45" s="532" t="s">
        <v>494</v>
      </c>
      <c r="C45" s="533"/>
      <c r="D45" s="481">
        <v>41</v>
      </c>
      <c r="E45" s="482" t="s">
        <v>637</v>
      </c>
      <c r="F45" s="540">
        <f>'T18'!Q52/'T18'!$Q$29</f>
        <v>1.6032715900890063E-2</v>
      </c>
      <c r="G45" s="541"/>
      <c r="H45" s="540">
        <f t="shared" si="1"/>
        <v>1.6032715900890063E-2</v>
      </c>
      <c r="I45" s="542"/>
      <c r="J45" s="540">
        <f t="shared" si="7"/>
        <v>1.6032715900890063E-2</v>
      </c>
      <c r="K45" s="542"/>
      <c r="L45" s="540">
        <f t="shared" si="10"/>
        <v>6.050302260929178E-2</v>
      </c>
      <c r="M45" s="542"/>
      <c r="N45" s="543">
        <f t="shared" si="8"/>
        <v>160</v>
      </c>
      <c r="O45" s="544"/>
      <c r="P45" s="545">
        <f t="shared" si="9"/>
        <v>160</v>
      </c>
      <c r="Q45" s="546"/>
      <c r="R45" s="547">
        <f t="shared" si="6"/>
        <v>2.0787319734961673E-2</v>
      </c>
      <c r="S45" s="534"/>
    </row>
    <row r="46" spans="1:24">
      <c r="A46" s="451"/>
      <c r="B46" s="532" t="s">
        <v>494</v>
      </c>
      <c r="C46" s="533"/>
      <c r="D46" s="481">
        <v>42</v>
      </c>
      <c r="E46" s="482" t="s">
        <v>669</v>
      </c>
      <c r="F46" s="540">
        <f>'T18'!Q53/'T18'!$Q$29</f>
        <v>4.5732980514794326E-3</v>
      </c>
      <c r="G46" s="541"/>
      <c r="H46" s="540">
        <f t="shared" si="1"/>
        <v>4.5732980514794326E-3</v>
      </c>
      <c r="I46" s="542"/>
      <c r="J46" s="540">
        <f t="shared" si="7"/>
        <v>4.5732980514794326E-3</v>
      </c>
      <c r="K46" s="542"/>
      <c r="L46" s="540">
        <f t="shared" si="10"/>
        <v>1.7258358291768219E-2</v>
      </c>
      <c r="M46" s="542"/>
      <c r="N46" s="543">
        <f t="shared" si="8"/>
        <v>46</v>
      </c>
      <c r="O46" s="544"/>
      <c r="P46" s="545">
        <f t="shared" si="9"/>
        <v>46</v>
      </c>
      <c r="Q46" s="546"/>
      <c r="R46" s="547">
        <f t="shared" si="6"/>
        <v>5.9763544238014814E-3</v>
      </c>
      <c r="S46" s="534"/>
    </row>
    <row r="47" spans="1:24">
      <c r="A47" s="451"/>
      <c r="B47" s="532" t="s">
        <v>494</v>
      </c>
      <c r="C47" s="533"/>
      <c r="D47" s="481">
        <v>43</v>
      </c>
      <c r="E47" s="482" t="s">
        <v>641</v>
      </c>
      <c r="F47" s="540">
        <f>'T18'!Q54/'T18'!$Q$29</f>
        <v>1.980659129179697E-3</v>
      </c>
      <c r="G47" s="541"/>
      <c r="H47" s="540">
        <f t="shared" si="1"/>
        <v>1.980659129179697E-3</v>
      </c>
      <c r="I47" s="542"/>
      <c r="J47" s="540">
        <f t="shared" si="7"/>
        <v>1.980659129179697E-3</v>
      </c>
      <c r="K47" s="542"/>
      <c r="L47" s="540">
        <f t="shared" si="10"/>
        <v>7.4744581526207067E-3</v>
      </c>
      <c r="M47" s="542"/>
      <c r="N47" s="543">
        <f t="shared" si="8"/>
        <v>20</v>
      </c>
      <c r="O47" s="544"/>
      <c r="P47" s="545">
        <f t="shared" si="9"/>
        <v>20</v>
      </c>
      <c r="Q47" s="546"/>
      <c r="R47" s="547">
        <f t="shared" si="6"/>
        <v>2.5984149668702092E-3</v>
      </c>
      <c r="S47" s="534"/>
    </row>
    <row r="48" spans="1:24">
      <c r="A48" s="451"/>
      <c r="B48" s="532" t="s">
        <v>494</v>
      </c>
      <c r="C48" s="533"/>
      <c r="D48" s="481">
        <v>44</v>
      </c>
      <c r="E48" s="482" t="s">
        <v>670</v>
      </c>
      <c r="F48" s="540">
        <f>'T18'!Q55/'T18'!$Q$29</f>
        <v>5.3565552080827522E-3</v>
      </c>
      <c r="G48" s="541"/>
      <c r="H48" s="540">
        <f t="shared" si="1"/>
        <v>5.3565552080827522E-3</v>
      </c>
      <c r="I48" s="542"/>
      <c r="J48" s="540">
        <f t="shared" si="7"/>
        <v>5.3565552080827522E-3</v>
      </c>
      <c r="K48" s="542"/>
      <c r="L48" s="540">
        <f t="shared" si="10"/>
        <v>2.0214153538675162E-2</v>
      </c>
      <c r="M48" s="542"/>
      <c r="N48" s="543">
        <f t="shared" si="8"/>
        <v>54</v>
      </c>
      <c r="O48" s="544"/>
      <c r="P48" s="545">
        <f t="shared" si="9"/>
        <v>54</v>
      </c>
      <c r="Q48" s="546"/>
      <c r="R48" s="547">
        <f t="shared" si="6"/>
        <v>7.0157204105495644E-3</v>
      </c>
      <c r="S48" s="534"/>
    </row>
    <row r="49" spans="1:19">
      <c r="A49" s="451"/>
      <c r="B49" s="532" t="s">
        <v>494</v>
      </c>
      <c r="C49" s="533"/>
      <c r="D49" s="481">
        <v>45</v>
      </c>
      <c r="E49" s="482" t="s">
        <v>638</v>
      </c>
      <c r="F49" s="540">
        <f>'T18'!Q56/'T18'!$Q$29</f>
        <v>1.7728169352898724E-3</v>
      </c>
      <c r="G49" s="541"/>
      <c r="H49" s="540">
        <f t="shared" si="1"/>
        <v>1.7728169352898724E-3</v>
      </c>
      <c r="I49" s="542"/>
      <c r="J49" s="540">
        <f t="shared" si="7"/>
        <v>1.7728169352898724E-3</v>
      </c>
      <c r="K49" s="542"/>
      <c r="L49" s="540">
        <f t="shared" si="10"/>
        <v>6.6901193647436793E-3</v>
      </c>
      <c r="M49" s="542"/>
      <c r="N49" s="543">
        <f t="shared" si="8"/>
        <v>18</v>
      </c>
      <c r="O49" s="544"/>
      <c r="P49" s="545">
        <f t="shared" si="9"/>
        <v>18</v>
      </c>
      <c r="Q49" s="546"/>
      <c r="R49" s="547">
        <f t="shared" si="6"/>
        <v>2.3385734701831884E-3</v>
      </c>
      <c r="S49" s="534"/>
    </row>
    <row r="50" spans="1:19">
      <c r="A50" s="451"/>
      <c r="B50" s="532" t="s">
        <v>494</v>
      </c>
      <c r="C50" s="533"/>
      <c r="D50" s="481">
        <v>46</v>
      </c>
      <c r="E50" s="482" t="s">
        <v>636</v>
      </c>
      <c r="F50" s="540">
        <f>'T18'!Q57/'T18'!$Q$29</f>
        <v>2.5941784941063266E-4</v>
      </c>
      <c r="G50" s="541"/>
      <c r="H50" s="540">
        <f t="shared" si="1"/>
        <v>2.5941784941063266E-4</v>
      </c>
      <c r="I50" s="542"/>
      <c r="J50" s="540">
        <f t="shared" si="7"/>
        <v>2.5941784941063266E-4</v>
      </c>
      <c r="K50" s="542"/>
      <c r="L50" s="540">
        <f t="shared" si="10"/>
        <v>9.7897100560947461E-4</v>
      </c>
      <c r="M50" s="542"/>
      <c r="N50" s="543">
        <f t="shared" si="8"/>
        <v>3</v>
      </c>
      <c r="O50" s="544"/>
      <c r="P50" s="545">
        <f t="shared" si="9"/>
        <v>3</v>
      </c>
      <c r="Q50" s="546"/>
      <c r="R50" s="547">
        <f t="shared" si="6"/>
        <v>3.8976224503053139E-4</v>
      </c>
      <c r="S50" s="534"/>
    </row>
    <row r="51" spans="1:19">
      <c r="A51" s="451"/>
      <c r="B51" s="532" t="s">
        <v>494</v>
      </c>
      <c r="C51" s="533"/>
      <c r="D51" s="481">
        <v>47</v>
      </c>
      <c r="E51" s="482" t="s">
        <v>643</v>
      </c>
      <c r="F51" s="540">
        <f>'T18'!Q58/'T18'!$Q$29</f>
        <v>2.1873466442145777E-3</v>
      </c>
      <c r="G51" s="541"/>
      <c r="H51" s="540">
        <f t="shared" si="1"/>
        <v>2.1873466442145777E-3</v>
      </c>
      <c r="I51" s="542"/>
      <c r="J51" s="540">
        <f t="shared" si="7"/>
        <v>2.1873466442145777E-3</v>
      </c>
      <c r="K51" s="542"/>
      <c r="L51" s="540">
        <f t="shared" si="10"/>
        <v>8.2544395027873054E-3</v>
      </c>
      <c r="M51" s="542"/>
      <c r="N51" s="543">
        <f t="shared" si="8"/>
        <v>22</v>
      </c>
      <c r="O51" s="544"/>
      <c r="P51" s="545">
        <f t="shared" si="9"/>
        <v>22</v>
      </c>
      <c r="Q51" s="546"/>
      <c r="R51" s="547">
        <f t="shared" si="6"/>
        <v>2.8582564635572299E-3</v>
      </c>
      <c r="S51" s="534"/>
    </row>
    <row r="52" spans="1:19">
      <c r="A52" s="451"/>
      <c r="B52" s="532" t="s">
        <v>494</v>
      </c>
      <c r="C52" s="533"/>
      <c r="D52" s="481">
        <v>48</v>
      </c>
      <c r="E52" s="482" t="s">
        <v>635</v>
      </c>
      <c r="F52" s="540">
        <f>'T18'!Q59/'T18'!$Q$29</f>
        <v>1.6896800577339427E-3</v>
      </c>
      <c r="G52" s="541"/>
      <c r="H52" s="540">
        <f t="shared" si="1"/>
        <v>1.6896800577339427E-3</v>
      </c>
      <c r="I52" s="542"/>
      <c r="J52" s="540">
        <f t="shared" si="7"/>
        <v>1.6896800577339427E-3</v>
      </c>
      <c r="K52" s="542"/>
      <c r="L52" s="540">
        <f t="shared" si="10"/>
        <v>6.3763838495928685E-3</v>
      </c>
      <c r="M52" s="542"/>
      <c r="N52" s="543">
        <f t="shared" si="8"/>
        <v>17</v>
      </c>
      <c r="O52" s="544"/>
      <c r="P52" s="545">
        <f t="shared" si="9"/>
        <v>17</v>
      </c>
      <c r="Q52" s="546"/>
      <c r="R52" s="547">
        <f t="shared" si="6"/>
        <v>2.2086527218396776E-3</v>
      </c>
      <c r="S52" s="534"/>
    </row>
    <row r="53" spans="1:19">
      <c r="A53" s="451"/>
      <c r="B53" s="527" t="s">
        <v>494</v>
      </c>
      <c r="C53" s="576"/>
      <c r="D53" s="515">
        <v>49</v>
      </c>
      <c r="E53" s="516" t="s">
        <v>671</v>
      </c>
      <c r="F53" s="605">
        <f>'T18'!Q60/'T18'!$Q$29</f>
        <v>1.8296271349530911E-2</v>
      </c>
      <c r="G53" s="604"/>
      <c r="H53" s="605">
        <f t="shared" si="1"/>
        <v>1.8296271349530911E-2</v>
      </c>
      <c r="I53" s="606">
        <f>SUM(H38:H53)</f>
        <v>0.2649903295645899</v>
      </c>
      <c r="J53" s="605">
        <f t="shared" si="7"/>
        <v>1.8296271349530911E-2</v>
      </c>
      <c r="K53" s="606">
        <f>SUM(J38:J53)</f>
        <v>0.2649903295645899</v>
      </c>
      <c r="L53" s="605">
        <f t="shared" si="10"/>
        <v>6.9045053000967332E-2</v>
      </c>
      <c r="M53" s="606">
        <f>SUM(L38:L53)</f>
        <v>0.99999999999999989</v>
      </c>
      <c r="N53" s="607">
        <f t="shared" si="8"/>
        <v>183</v>
      </c>
      <c r="O53" s="608">
        <f>SUM(N38:N53)</f>
        <v>2652</v>
      </c>
      <c r="P53" s="609">
        <f t="shared" si="9"/>
        <v>183</v>
      </c>
      <c r="Q53" s="742">
        <f>SUM(P38:P53)</f>
        <v>2652</v>
      </c>
      <c r="R53" s="743">
        <f t="shared" si="6"/>
        <v>2.3775496946862415E-2</v>
      </c>
      <c r="S53" s="534"/>
    </row>
    <row r="54" spans="1:19">
      <c r="A54" s="451"/>
      <c r="B54" s="532" t="s">
        <v>494</v>
      </c>
      <c r="C54" s="533" t="s">
        <v>478</v>
      </c>
      <c r="D54" s="481">
        <v>50</v>
      </c>
      <c r="E54" s="482" t="s">
        <v>672</v>
      </c>
      <c r="F54" s="540">
        <f>'T18'!Q62/'T18'!$Q$29</f>
        <v>1.5866057252826558E-2</v>
      </c>
      <c r="G54" s="541"/>
      <c r="H54" s="540">
        <f t="shared" si="1"/>
        <v>1.5866057252826558E-2</v>
      </c>
      <c r="I54" s="542"/>
      <c r="J54" s="540">
        <f t="shared" si="7"/>
        <v>1.5866057252826558E-2</v>
      </c>
      <c r="K54" s="542"/>
      <c r="L54" s="540">
        <f>H54/$I$63</f>
        <v>0.1155732209708846</v>
      </c>
      <c r="M54" s="542"/>
      <c r="N54" s="543">
        <f t="shared" ref="N54:N63" si="11">ROUND(L54*$Z$5,0)</f>
        <v>118</v>
      </c>
      <c r="O54" s="544"/>
      <c r="P54" s="545">
        <f t="shared" ref="P54:P63" si="12">IF(O54="",N54,IF($O$63=$Z$5,N$63,N$63+$Z$7*(-1)))</f>
        <v>118</v>
      </c>
      <c r="Q54" s="546"/>
      <c r="R54" s="547">
        <f t="shared" si="6"/>
        <v>1.5330648304534233E-2</v>
      </c>
      <c r="S54" s="534"/>
    </row>
    <row r="55" spans="1:19">
      <c r="A55" s="451"/>
      <c r="B55" s="532" t="s">
        <v>494</v>
      </c>
      <c r="C55" s="533"/>
      <c r="D55" s="481">
        <v>51</v>
      </c>
      <c r="E55" s="482" t="s">
        <v>673</v>
      </c>
      <c r="F55" s="540">
        <f>'T18'!Q63/'T18'!$Q$29</f>
        <v>3.8782198700986287E-2</v>
      </c>
      <c r="G55" s="541">
        <f>F25*W33</f>
        <v>2.2041402934808756E-2</v>
      </c>
      <c r="H55" s="540">
        <f t="shared" si="1"/>
        <v>6.0823601635795047E-2</v>
      </c>
      <c r="I55" s="542"/>
      <c r="J55" s="540">
        <f t="shared" si="7"/>
        <v>6.0823601635795047E-2</v>
      </c>
      <c r="K55" s="542"/>
      <c r="L55" s="540">
        <f t="shared" ref="L55:L58" si="13">H55/$I$63</f>
        <v>0.44305774522819591</v>
      </c>
      <c r="M55" s="542"/>
      <c r="N55" s="543">
        <f t="shared" si="11"/>
        <v>452</v>
      </c>
      <c r="O55" s="544"/>
      <c r="P55" s="545">
        <f t="shared" si="12"/>
        <v>452</v>
      </c>
      <c r="Q55" s="546"/>
      <c r="R55" s="547">
        <f t="shared" si="6"/>
        <v>5.8724178251266725E-2</v>
      </c>
      <c r="S55" s="534"/>
    </row>
    <row r="56" spans="1:19">
      <c r="A56" s="451"/>
      <c r="B56" s="532" t="s">
        <v>494</v>
      </c>
      <c r="C56" s="533"/>
      <c r="D56" s="481">
        <v>52</v>
      </c>
      <c r="E56" s="482" t="s">
        <v>674</v>
      </c>
      <c r="F56" s="540">
        <f>'T18'!Q64/'T18'!$Q$29</f>
        <v>1.3296511907625692E-2</v>
      </c>
      <c r="G56" s="541"/>
      <c r="H56" s="540">
        <f t="shared" si="1"/>
        <v>1.3296511907625692E-2</v>
      </c>
      <c r="I56" s="542"/>
      <c r="J56" s="540">
        <f t="shared" si="7"/>
        <v>1.3296511907625692E-2</v>
      </c>
      <c r="K56" s="542"/>
      <c r="L56" s="540">
        <f t="shared" si="13"/>
        <v>9.6855865597500826E-2</v>
      </c>
      <c r="M56" s="542"/>
      <c r="N56" s="543">
        <f t="shared" si="11"/>
        <v>99</v>
      </c>
      <c r="O56" s="544"/>
      <c r="P56" s="545">
        <f t="shared" si="12"/>
        <v>99</v>
      </c>
      <c r="Q56" s="546"/>
      <c r="R56" s="547">
        <f t="shared" si="6"/>
        <v>1.2862154086007535E-2</v>
      </c>
      <c r="S56" s="534"/>
    </row>
    <row r="57" spans="1:19">
      <c r="A57" s="451"/>
      <c r="B57" s="532" t="s">
        <v>494</v>
      </c>
      <c r="C57" s="533"/>
      <c r="D57" s="481">
        <v>53</v>
      </c>
      <c r="E57" s="482" t="s">
        <v>675</v>
      </c>
      <c r="F57" s="540">
        <f>'T18'!Q65/'T18'!$Q$29</f>
        <v>1.6997257637719511E-2</v>
      </c>
      <c r="G57" s="541"/>
      <c r="H57" s="540">
        <f t="shared" si="1"/>
        <v>1.6997257637719511E-2</v>
      </c>
      <c r="I57" s="542"/>
      <c r="J57" s="540">
        <f t="shared" si="7"/>
        <v>1.6997257637719511E-2</v>
      </c>
      <c r="K57" s="542"/>
      <c r="L57" s="540">
        <f t="shared" si="13"/>
        <v>0.12381323107309773</v>
      </c>
      <c r="M57" s="542"/>
      <c r="N57" s="543">
        <f t="shared" si="11"/>
        <v>126</v>
      </c>
      <c r="O57" s="544"/>
      <c r="P57" s="545">
        <f t="shared" si="12"/>
        <v>126</v>
      </c>
      <c r="Q57" s="546"/>
      <c r="R57" s="547">
        <f t="shared" si="6"/>
        <v>1.6370014291282316E-2</v>
      </c>
      <c r="S57" s="534"/>
    </row>
    <row r="58" spans="1:19">
      <c r="A58" s="451"/>
      <c r="B58" s="532" t="s">
        <v>494</v>
      </c>
      <c r="C58" s="533"/>
      <c r="D58" s="481">
        <v>54</v>
      </c>
      <c r="E58" s="482" t="s">
        <v>676</v>
      </c>
      <c r="F58" s="540">
        <f>'T18'!Q66/'T18'!$Q$29</f>
        <v>4.8762088044262686E-3</v>
      </c>
      <c r="G58" s="541"/>
      <c r="H58" s="540">
        <f t="shared" si="1"/>
        <v>4.8762088044262686E-3</v>
      </c>
      <c r="I58" s="542"/>
      <c r="J58" s="540">
        <f t="shared" si="7"/>
        <v>4.8762088044262686E-3</v>
      </c>
      <c r="K58" s="542"/>
      <c r="L58" s="540">
        <f t="shared" si="13"/>
        <v>3.551979856581769E-2</v>
      </c>
      <c r="M58" s="542"/>
      <c r="N58" s="543">
        <f t="shared" si="11"/>
        <v>36</v>
      </c>
      <c r="O58" s="544"/>
      <c r="P58" s="545">
        <f t="shared" si="12"/>
        <v>36</v>
      </c>
      <c r="Q58" s="546"/>
      <c r="R58" s="547">
        <f t="shared" si="6"/>
        <v>4.6771469403663769E-3</v>
      </c>
      <c r="S58" s="534"/>
    </row>
    <row r="59" spans="1:19">
      <c r="A59" s="451"/>
      <c r="B59" s="532" t="s">
        <v>513</v>
      </c>
      <c r="C59" s="533"/>
      <c r="D59" s="481">
        <v>55</v>
      </c>
      <c r="E59" s="482" t="s">
        <v>677</v>
      </c>
      <c r="F59" s="762">
        <f>'T18'!Q67/'T18'!$Q$29</f>
        <v>2.6403656483040656E-4</v>
      </c>
      <c r="G59" s="534"/>
      <c r="H59" s="762"/>
      <c r="I59" s="763"/>
      <c r="J59" s="762">
        <f t="shared" si="7"/>
        <v>0</v>
      </c>
      <c r="K59" s="763"/>
      <c r="L59" s="762"/>
      <c r="M59" s="763"/>
      <c r="N59" s="764"/>
      <c r="O59" s="765"/>
      <c r="P59" s="766"/>
      <c r="Q59" s="767"/>
      <c r="R59" s="768">
        <f t="shared" si="6"/>
        <v>0</v>
      </c>
      <c r="S59" s="534"/>
    </row>
    <row r="60" spans="1:19">
      <c r="A60" s="451"/>
      <c r="B60" s="532" t="s">
        <v>494</v>
      </c>
      <c r="C60" s="533"/>
      <c r="D60" s="481">
        <v>56</v>
      </c>
      <c r="E60" s="482" t="s">
        <v>678</v>
      </c>
      <c r="F60" s="540">
        <f>'T18'!Q68/'T18'!$Q$29</f>
        <v>1.8795862400769785E-2</v>
      </c>
      <c r="G60" s="541"/>
      <c r="H60" s="540">
        <f t="shared" si="1"/>
        <v>1.8795862400769785E-2</v>
      </c>
      <c r="I60" s="542"/>
      <c r="J60" s="540">
        <f t="shared" si="7"/>
        <v>1.8795862400769785E-2</v>
      </c>
      <c r="K60" s="542"/>
      <c r="L60" s="540">
        <f t="shared" ref="L60:L63" si="14">H60/$I$63</f>
        <v>0.13691481909883504</v>
      </c>
      <c r="M60" s="542"/>
      <c r="N60" s="543">
        <f t="shared" si="11"/>
        <v>140</v>
      </c>
      <c r="O60" s="544"/>
      <c r="P60" s="545">
        <f>IF(O60="",N60,IF($O$63=$Z$5,N$63,N$63+$Z$7*(-1)))</f>
        <v>140</v>
      </c>
      <c r="Q60" s="546"/>
      <c r="R60" s="547">
        <f t="shared" si="6"/>
        <v>1.8188904768091464E-2</v>
      </c>
      <c r="S60" s="534"/>
    </row>
    <row r="61" spans="1:19">
      <c r="A61" s="451"/>
      <c r="B61" s="532" t="s">
        <v>494</v>
      </c>
      <c r="C61" s="533"/>
      <c r="D61" s="481">
        <v>57</v>
      </c>
      <c r="E61" s="482" t="s">
        <v>679</v>
      </c>
      <c r="F61" s="540">
        <f>'T18'!Q69/'T18'!$Q$29</f>
        <v>1.6396439740197259E-3</v>
      </c>
      <c r="G61" s="541"/>
      <c r="H61" s="540">
        <f t="shared" si="1"/>
        <v>1.6396439740197259E-3</v>
      </c>
      <c r="I61" s="542"/>
      <c r="J61" s="540">
        <f t="shared" si="7"/>
        <v>1.6396439740197259E-3</v>
      </c>
      <c r="K61" s="542"/>
      <c r="L61" s="540">
        <f t="shared" si="14"/>
        <v>1.1943668947066333E-2</v>
      </c>
      <c r="M61" s="542"/>
      <c r="N61" s="543">
        <f t="shared" si="11"/>
        <v>12</v>
      </c>
      <c r="O61" s="544"/>
      <c r="P61" s="545">
        <f t="shared" si="12"/>
        <v>12</v>
      </c>
      <c r="Q61" s="546"/>
      <c r="R61" s="547">
        <f t="shared" si="6"/>
        <v>1.5590489801221255E-3</v>
      </c>
      <c r="S61" s="534"/>
    </row>
    <row r="62" spans="1:19">
      <c r="A62" s="451"/>
      <c r="B62" s="532" t="s">
        <v>494</v>
      </c>
      <c r="C62" s="533"/>
      <c r="D62" s="481">
        <v>58</v>
      </c>
      <c r="E62" s="482" t="s">
        <v>680</v>
      </c>
      <c r="F62" s="540">
        <f>'T18'!Q70/'T18'!$Q$29</f>
        <v>1.9394755833533799E-3</v>
      </c>
      <c r="G62" s="541"/>
      <c r="H62" s="540">
        <f t="shared" si="1"/>
        <v>1.9394755833533799E-3</v>
      </c>
      <c r="I62" s="542"/>
      <c r="J62" s="540">
        <f t="shared" si="7"/>
        <v>1.9394755833533799E-3</v>
      </c>
      <c r="K62" s="542"/>
      <c r="L62" s="540">
        <f t="shared" si="14"/>
        <v>1.412773423104865E-2</v>
      </c>
      <c r="M62" s="542"/>
      <c r="N62" s="543">
        <f t="shared" si="11"/>
        <v>14</v>
      </c>
      <c r="O62" s="544"/>
      <c r="P62" s="545">
        <f t="shared" si="12"/>
        <v>14</v>
      </c>
      <c r="Q62" s="546"/>
      <c r="R62" s="547">
        <f t="shared" si="6"/>
        <v>1.8188904768091465E-3</v>
      </c>
      <c r="S62" s="534"/>
    </row>
    <row r="63" spans="1:19">
      <c r="A63" s="451"/>
      <c r="B63" s="527" t="s">
        <v>494</v>
      </c>
      <c r="C63" s="576"/>
      <c r="D63" s="515">
        <v>59</v>
      </c>
      <c r="E63" s="516" t="s">
        <v>681</v>
      </c>
      <c r="F63" s="605">
        <f>'T18'!Q71/'T18'!$Q$29</f>
        <v>3.0468126052441663E-3</v>
      </c>
      <c r="G63" s="604"/>
      <c r="H63" s="605">
        <f t="shared" si="1"/>
        <v>3.0468126052441663E-3</v>
      </c>
      <c r="I63" s="606">
        <f>SUM(H54:H63)</f>
        <v>0.13728143180178012</v>
      </c>
      <c r="J63" s="605">
        <f t="shared" si="7"/>
        <v>3.0468126052441663E-3</v>
      </c>
      <c r="K63" s="606">
        <f>SUM(J54:J63)</f>
        <v>0.13728143180178012</v>
      </c>
      <c r="L63" s="605">
        <f t="shared" si="14"/>
        <v>2.2193916287553305E-2</v>
      </c>
      <c r="M63" s="761">
        <f>SUM(L54:L63)</f>
        <v>1</v>
      </c>
      <c r="N63" s="607">
        <f t="shared" si="11"/>
        <v>23</v>
      </c>
      <c r="O63" s="608">
        <f>SUM(N54:N63)</f>
        <v>1020</v>
      </c>
      <c r="P63" s="751">
        <f t="shared" si="12"/>
        <v>24</v>
      </c>
      <c r="Q63" s="742">
        <f>SUM(P54:P63)</f>
        <v>1021</v>
      </c>
      <c r="R63" s="743">
        <f t="shared" si="6"/>
        <v>3.1180979602442511E-3</v>
      </c>
      <c r="S63" s="534"/>
    </row>
    <row r="64" spans="1:19">
      <c r="A64" s="451"/>
      <c r="B64" s="532" t="s">
        <v>494</v>
      </c>
      <c r="C64" s="533" t="s">
        <v>479</v>
      </c>
      <c r="D64" s="481">
        <v>60</v>
      </c>
      <c r="E64" s="482" t="s">
        <v>682</v>
      </c>
      <c r="F64" s="540">
        <f>'T18'!Q72/'T18'!$Q$29</f>
        <v>1.1997113302862641E-3</v>
      </c>
      <c r="G64" s="541"/>
      <c r="H64" s="540">
        <f t="shared" si="1"/>
        <v>1.1997113302862641E-3</v>
      </c>
      <c r="I64" s="542"/>
      <c r="J64" s="540">
        <f t="shared" si="7"/>
        <v>1.1997113302862641E-3</v>
      </c>
      <c r="K64" s="542"/>
      <c r="L64" s="540">
        <f>H64/$I$70</f>
        <v>5.238926653682241E-2</v>
      </c>
      <c r="M64" s="542"/>
      <c r="N64" s="543">
        <f t="shared" ref="N64:N70" si="15">ROUND(L64*$AA$5,0)</f>
        <v>43</v>
      </c>
      <c r="O64" s="544"/>
      <c r="P64" s="545">
        <f t="shared" ref="P64:P70" si="16">IF(O64="",N64,IF($O$70=$AA$5,N$70,N$70+$AA$7*(-1)))</f>
        <v>43</v>
      </c>
      <c r="Q64" s="546"/>
      <c r="R64" s="547">
        <f t="shared" si="6"/>
        <v>5.5865921787709499E-3</v>
      </c>
      <c r="S64" s="534"/>
    </row>
    <row r="65" spans="1:19">
      <c r="A65" s="451"/>
      <c r="B65" s="532" t="s">
        <v>494</v>
      </c>
      <c r="C65" s="533"/>
      <c r="D65" s="481">
        <v>61</v>
      </c>
      <c r="E65" s="482" t="s">
        <v>644</v>
      </c>
      <c r="F65" s="540">
        <f>'T18'!Q73/'T18'!$Q$29</f>
        <v>2.1142169834014917E-3</v>
      </c>
      <c r="G65" s="541"/>
      <c r="H65" s="540">
        <f t="shared" si="1"/>
        <v>2.1142169834014917E-3</v>
      </c>
      <c r="I65" s="542"/>
      <c r="J65" s="540">
        <f t="shared" si="7"/>
        <v>2.1142169834014917E-3</v>
      </c>
      <c r="K65" s="542"/>
      <c r="L65" s="540">
        <f t="shared" ref="L65:L70" si="17">H65/$I$70</f>
        <v>9.2324106861329969E-2</v>
      </c>
      <c r="M65" s="542"/>
      <c r="N65" s="543">
        <f t="shared" si="15"/>
        <v>76</v>
      </c>
      <c r="O65" s="544"/>
      <c r="P65" s="545">
        <f t="shared" si="16"/>
        <v>76</v>
      </c>
      <c r="Q65" s="546"/>
      <c r="R65" s="547">
        <f t="shared" si="6"/>
        <v>9.8739768741067952E-3</v>
      </c>
      <c r="S65" s="534"/>
    </row>
    <row r="66" spans="1:19">
      <c r="A66" s="451"/>
      <c r="B66" s="532" t="s">
        <v>494</v>
      </c>
      <c r="C66" s="533"/>
      <c r="D66" s="481">
        <v>62</v>
      </c>
      <c r="E66" s="482" t="s">
        <v>683</v>
      </c>
      <c r="F66" s="540">
        <f>'T18'!Q74/'T18'!$Q$29</f>
        <v>2.0530190040894875E-3</v>
      </c>
      <c r="G66" s="541"/>
      <c r="H66" s="540">
        <f t="shared" si="1"/>
        <v>2.0530190040894875E-3</v>
      </c>
      <c r="I66" s="542"/>
      <c r="J66" s="540">
        <f t="shared" si="7"/>
        <v>2.0530190040894875E-3</v>
      </c>
      <c r="K66" s="542"/>
      <c r="L66" s="540">
        <f t="shared" si="17"/>
        <v>8.9651699617391958E-2</v>
      </c>
      <c r="M66" s="542"/>
      <c r="N66" s="543">
        <f t="shared" si="15"/>
        <v>74</v>
      </c>
      <c r="O66" s="544"/>
      <c r="P66" s="545">
        <f t="shared" si="16"/>
        <v>74</v>
      </c>
      <c r="Q66" s="546"/>
      <c r="R66" s="547">
        <f t="shared" si="6"/>
        <v>9.6141353774197736E-3</v>
      </c>
      <c r="S66" s="534"/>
    </row>
    <row r="67" spans="1:19">
      <c r="A67" s="451"/>
      <c r="B67" s="532" t="s">
        <v>494</v>
      </c>
      <c r="C67" s="533"/>
      <c r="D67" s="481">
        <v>63</v>
      </c>
      <c r="E67" s="482" t="s">
        <v>684</v>
      </c>
      <c r="F67" s="540">
        <f>'T18'!Q75/'T18'!$Q$29</f>
        <v>1.610777002646139E-3</v>
      </c>
      <c r="G67" s="541"/>
      <c r="H67" s="540">
        <f t="shared" si="1"/>
        <v>1.610777002646139E-3</v>
      </c>
      <c r="I67" s="542"/>
      <c r="J67" s="540">
        <f t="shared" si="7"/>
        <v>1.610777002646139E-3</v>
      </c>
      <c r="K67" s="542"/>
      <c r="L67" s="540">
        <f t="shared" si="17"/>
        <v>7.0339775571575808E-2</v>
      </c>
      <c r="M67" s="542"/>
      <c r="N67" s="543">
        <f t="shared" si="15"/>
        <v>58</v>
      </c>
      <c r="O67" s="544"/>
      <c r="P67" s="545">
        <f t="shared" si="16"/>
        <v>58</v>
      </c>
      <c r="Q67" s="575"/>
      <c r="R67" s="547">
        <f t="shared" si="6"/>
        <v>7.5354034039236068E-3</v>
      </c>
      <c r="S67" s="534"/>
    </row>
    <row r="68" spans="1:19">
      <c r="A68" s="451"/>
      <c r="B68" s="532" t="s">
        <v>494</v>
      </c>
      <c r="C68" s="533"/>
      <c r="D68" s="481">
        <v>64</v>
      </c>
      <c r="E68" s="482" t="s">
        <v>645</v>
      </c>
      <c r="F68" s="540">
        <f>'T18'!Q76/'T18'!$Q$29</f>
        <v>9.1989415443829691E-5</v>
      </c>
      <c r="G68" s="541"/>
      <c r="H68" s="540">
        <f t="shared" si="1"/>
        <v>9.1989415443829691E-5</v>
      </c>
      <c r="I68" s="542"/>
      <c r="J68" s="540">
        <f t="shared" si="7"/>
        <v>9.1989415443829691E-5</v>
      </c>
      <c r="K68" s="542"/>
      <c r="L68" s="540">
        <f t="shared" si="17"/>
        <v>4.0170146622715936E-3</v>
      </c>
      <c r="M68" s="542"/>
      <c r="N68" s="543">
        <f t="shared" si="15"/>
        <v>3</v>
      </c>
      <c r="O68" s="544"/>
      <c r="P68" s="545">
        <f t="shared" si="16"/>
        <v>3</v>
      </c>
      <c r="Q68" s="546"/>
      <c r="R68" s="547">
        <f t="shared" si="6"/>
        <v>3.8976224503053139E-4</v>
      </c>
      <c r="S68" s="534"/>
    </row>
    <row r="69" spans="1:19">
      <c r="A69" s="451"/>
      <c r="B69" s="532" t="s">
        <v>494</v>
      </c>
      <c r="C69" s="533"/>
      <c r="D69" s="481">
        <v>65</v>
      </c>
      <c r="E69" s="482" t="s">
        <v>646</v>
      </c>
      <c r="F69" s="540">
        <f>'T18'!Q77/'T18'!$Q$29</f>
        <v>9.7839788308876595E-4</v>
      </c>
      <c r="G69" s="541"/>
      <c r="H69" s="540">
        <f t="shared" si="1"/>
        <v>9.7839788308876595E-4</v>
      </c>
      <c r="I69" s="542"/>
      <c r="J69" s="540">
        <f t="shared" si="7"/>
        <v>9.7839788308876595E-4</v>
      </c>
      <c r="K69" s="542"/>
      <c r="L69" s="540">
        <f t="shared" si="17"/>
        <v>4.2724900717549752E-2</v>
      </c>
      <c r="M69" s="542"/>
      <c r="N69" s="543">
        <f t="shared" si="15"/>
        <v>35</v>
      </c>
      <c r="O69" s="544"/>
      <c r="P69" s="545">
        <f t="shared" si="16"/>
        <v>35</v>
      </c>
      <c r="Q69" s="546"/>
      <c r="R69" s="547">
        <f t="shared" si="6"/>
        <v>4.5472261920228661E-3</v>
      </c>
      <c r="S69" s="534"/>
    </row>
    <row r="70" spans="1:19">
      <c r="A70" s="451"/>
      <c r="B70" s="527" t="s">
        <v>494</v>
      </c>
      <c r="C70" s="576"/>
      <c r="D70" s="481">
        <v>66</v>
      </c>
      <c r="E70" s="516" t="s">
        <v>650</v>
      </c>
      <c r="F70" s="483">
        <f>'T18'!Q78/'T18'!$Q$29</f>
        <v>2.3936492662978109E-3</v>
      </c>
      <c r="G70" s="450">
        <f>F25*W24</f>
        <v>1.2458184267500602E-2</v>
      </c>
      <c r="H70" s="483">
        <f t="shared" si="1"/>
        <v>1.4851833533798414E-2</v>
      </c>
      <c r="I70" s="484">
        <f>SUM(H64:H70)</f>
        <v>2.289994515275439E-2</v>
      </c>
      <c r="J70" s="483">
        <f t="shared" si="7"/>
        <v>1.4851833533798414E-2</v>
      </c>
      <c r="K70" s="484">
        <f>SUM(J64:J70)</f>
        <v>2.289994515275439E-2</v>
      </c>
      <c r="L70" s="483">
        <f t="shared" si="17"/>
        <v>0.64855323603305859</v>
      </c>
      <c r="M70" s="484">
        <f>SUM(L64:L70)</f>
        <v>1</v>
      </c>
      <c r="N70" s="485">
        <f t="shared" si="15"/>
        <v>535</v>
      </c>
      <c r="O70" s="486">
        <f>SUM(N64:N70)</f>
        <v>824</v>
      </c>
      <c r="P70" s="487">
        <f t="shared" si="16"/>
        <v>536</v>
      </c>
      <c r="Q70" s="577">
        <f>SUM(P64:P70)</f>
        <v>825</v>
      </c>
      <c r="R70" s="578">
        <f t="shared" si="6"/>
        <v>6.9637521112121611E-2</v>
      </c>
      <c r="S70" s="579"/>
    </row>
    <row r="71" spans="1:19">
      <c r="B71" s="580" t="s">
        <v>480</v>
      </c>
      <c r="C71" s="580"/>
      <c r="D71" s="581"/>
      <c r="E71" s="582" t="s">
        <v>501</v>
      </c>
      <c r="F71" s="583"/>
      <c r="G71" s="584"/>
      <c r="H71" s="583"/>
      <c r="I71" s="585"/>
      <c r="J71" s="583"/>
      <c r="K71" s="585"/>
      <c r="L71" s="583"/>
      <c r="M71" s="585"/>
      <c r="N71" s="586"/>
      <c r="O71" s="587"/>
      <c r="P71" s="776"/>
      <c r="Q71" s="588"/>
      <c r="R71" s="589"/>
      <c r="S71" s="590"/>
    </row>
    <row r="72" spans="1:19">
      <c r="B72" s="500" t="s">
        <v>485</v>
      </c>
      <c r="C72" s="500"/>
      <c r="D72" s="591"/>
      <c r="E72" s="592" t="s">
        <v>502</v>
      </c>
      <c r="F72" s="593"/>
      <c r="G72" s="594"/>
      <c r="H72" s="593"/>
      <c r="I72" s="595"/>
      <c r="J72" s="593"/>
      <c r="K72" s="595"/>
      <c r="L72" s="593"/>
      <c r="M72" s="595"/>
      <c r="N72" s="596"/>
      <c r="O72" s="597"/>
      <c r="P72" s="777"/>
      <c r="Q72" s="598"/>
      <c r="R72" s="599"/>
      <c r="S72" s="590"/>
    </row>
    <row r="73" spans="1:19">
      <c r="B73" s="500" t="s">
        <v>503</v>
      </c>
      <c r="C73" s="500"/>
      <c r="D73" s="600"/>
      <c r="E73" s="592" t="s">
        <v>504</v>
      </c>
      <c r="F73" s="593"/>
      <c r="G73" s="594"/>
      <c r="H73" s="593"/>
      <c r="I73" s="595"/>
      <c r="J73" s="593"/>
      <c r="K73" s="595"/>
      <c r="L73" s="593"/>
      <c r="M73" s="595"/>
      <c r="N73" s="596"/>
      <c r="O73" s="597"/>
      <c r="P73" s="777"/>
      <c r="Q73" s="598"/>
      <c r="R73" s="599"/>
      <c r="S73" s="590"/>
    </row>
    <row r="74" spans="1:19">
      <c r="A74" s="451"/>
      <c r="B74" s="893" t="s">
        <v>491</v>
      </c>
      <c r="C74" s="893"/>
      <c r="D74" s="600"/>
      <c r="E74" s="602" t="s">
        <v>579</v>
      </c>
      <c r="F74" s="603">
        <f>F25</f>
        <v>0.11979023334135194</v>
      </c>
      <c r="G74" s="604"/>
      <c r="H74" s="605"/>
      <c r="I74" s="606">
        <v>0</v>
      </c>
      <c r="J74" s="605"/>
      <c r="K74" s="606"/>
      <c r="L74" s="605"/>
      <c r="M74" s="606">
        <v>0</v>
      </c>
      <c r="N74" s="607"/>
      <c r="O74" s="608"/>
      <c r="P74" s="751"/>
      <c r="Q74" s="610"/>
      <c r="R74" s="611"/>
      <c r="S74" s="590"/>
    </row>
    <row r="75" spans="1:19">
      <c r="A75" s="451"/>
      <c r="B75" s="894" t="s">
        <v>491</v>
      </c>
      <c r="C75" s="894"/>
      <c r="D75" s="612"/>
      <c r="E75" s="613" t="s">
        <v>580</v>
      </c>
      <c r="F75" s="614">
        <f>SUM(F26:F35)</f>
        <v>0.34870608611979792</v>
      </c>
      <c r="G75" s="569">
        <f>SUM(G26:G35)</f>
        <v>5.6301409670435419E-2</v>
      </c>
      <c r="H75" s="614"/>
      <c r="I75" s="615">
        <f>SUM(I26:I35)</f>
        <v>0.40500749579023332</v>
      </c>
      <c r="J75" s="614"/>
      <c r="K75" s="615">
        <f>SUM(K26:K35)</f>
        <v>0.34289891556410873</v>
      </c>
      <c r="L75" s="568"/>
      <c r="M75" s="570">
        <f t="shared" ref="M75:R75" si="18">SUM(M26:M35)</f>
        <v>1</v>
      </c>
      <c r="N75" s="571"/>
      <c r="O75" s="572">
        <f t="shared" si="18"/>
        <v>1649</v>
      </c>
      <c r="P75" s="616"/>
      <c r="Q75" s="573">
        <f t="shared" si="18"/>
        <v>1649</v>
      </c>
      <c r="R75" s="574">
        <f t="shared" si="18"/>
        <v>0.21423931401844876</v>
      </c>
      <c r="S75" s="534"/>
    </row>
    <row r="76" spans="1:19">
      <c r="A76" s="451"/>
      <c r="B76" s="895" t="s">
        <v>491</v>
      </c>
      <c r="C76" s="894"/>
      <c r="D76" s="617"/>
      <c r="E76" s="618" t="s">
        <v>571</v>
      </c>
      <c r="F76" s="829"/>
      <c r="G76" s="830"/>
      <c r="H76" s="829"/>
      <c r="I76" s="831"/>
      <c r="J76" s="829"/>
      <c r="K76" s="831"/>
      <c r="L76" s="829"/>
      <c r="M76" s="831"/>
      <c r="N76" s="832"/>
      <c r="O76" s="833"/>
      <c r="P76" s="834"/>
      <c r="Q76" s="835"/>
      <c r="R76" s="836"/>
      <c r="S76" s="534"/>
    </row>
    <row r="77" spans="1:19">
      <c r="A77" s="451"/>
      <c r="B77" s="895" t="s">
        <v>491</v>
      </c>
      <c r="C77" s="895"/>
      <c r="D77" s="617"/>
      <c r="E77" s="618" t="s">
        <v>572</v>
      </c>
      <c r="F77" s="555">
        <f>F37</f>
        <v>0.14056675487130141</v>
      </c>
      <c r="G77" s="554">
        <f t="shared" ref="G77:I77" si="19">SUM(G37)</f>
        <v>2.8869446235265817E-2</v>
      </c>
      <c r="H77" s="555"/>
      <c r="I77" s="556">
        <f t="shared" si="19"/>
        <v>0.16943620110656724</v>
      </c>
      <c r="J77" s="555"/>
      <c r="K77" s="556">
        <f t="shared" ref="K77" si="20">SUM(K37)</f>
        <v>0.16943620110656724</v>
      </c>
      <c r="L77" s="555"/>
      <c r="M77" s="556">
        <f t="shared" ref="M77:R77" si="21">SUM(M37)</f>
        <v>1</v>
      </c>
      <c r="N77" s="559"/>
      <c r="O77" s="560">
        <f t="shared" si="21"/>
        <v>1550</v>
      </c>
      <c r="P77" s="619"/>
      <c r="Q77" s="561">
        <f t="shared" si="21"/>
        <v>1550</v>
      </c>
      <c r="R77" s="562">
        <f t="shared" si="21"/>
        <v>0.20137715993244121</v>
      </c>
      <c r="S77" s="534"/>
    </row>
    <row r="78" spans="1:19">
      <c r="A78" s="451"/>
      <c r="B78" s="896" t="s">
        <v>500</v>
      </c>
      <c r="C78" s="896"/>
      <c r="D78" s="620"/>
      <c r="E78" s="621" t="s">
        <v>573</v>
      </c>
      <c r="F78" s="555">
        <f>SUM(F38:F53)</f>
        <v>0.2649903295645899</v>
      </c>
      <c r="G78" s="557">
        <f>SUM(G38:G53)</f>
        <v>0</v>
      </c>
      <c r="H78" s="558"/>
      <c r="I78" s="563">
        <f>SUM(I38:I53)</f>
        <v>0.2649903295645899</v>
      </c>
      <c r="J78" s="558"/>
      <c r="K78" s="563">
        <f>SUM(K38:K53)</f>
        <v>0.2649903295645899</v>
      </c>
      <c r="L78" s="558"/>
      <c r="M78" s="563">
        <f t="shared" ref="M78:R78" si="22">SUM(M38:M53)</f>
        <v>0.99999999999999989</v>
      </c>
      <c r="N78" s="564"/>
      <c r="O78" s="565">
        <f t="shared" si="22"/>
        <v>2652</v>
      </c>
      <c r="P78" s="622"/>
      <c r="Q78" s="566">
        <f t="shared" si="22"/>
        <v>2652</v>
      </c>
      <c r="R78" s="567">
        <f t="shared" si="22"/>
        <v>0.34454982460698969</v>
      </c>
      <c r="S78" s="534"/>
    </row>
    <row r="79" spans="1:19">
      <c r="A79" s="451"/>
      <c r="B79" s="896" t="s">
        <v>500</v>
      </c>
      <c r="C79" s="896"/>
      <c r="D79" s="620"/>
      <c r="E79" s="621" t="s">
        <v>574</v>
      </c>
      <c r="F79" s="555">
        <f>SUM(F54:F63)</f>
        <v>0.11550406543180178</v>
      </c>
      <c r="G79" s="557">
        <f>SUM(G54:G63)</f>
        <v>2.2041402934808756E-2</v>
      </c>
      <c r="H79" s="558"/>
      <c r="I79" s="563">
        <f>SUM(I54:I63)</f>
        <v>0.13728143180178012</v>
      </c>
      <c r="J79" s="558"/>
      <c r="K79" s="563">
        <f>SUM(K54:K63)</f>
        <v>0.13728143180178012</v>
      </c>
      <c r="L79" s="558"/>
      <c r="M79" s="563">
        <f t="shared" ref="M79:R79" si="23">SUM(M54:M63)</f>
        <v>1</v>
      </c>
      <c r="N79" s="564"/>
      <c r="O79" s="565">
        <f t="shared" si="23"/>
        <v>1020</v>
      </c>
      <c r="P79" s="622"/>
      <c r="Q79" s="566">
        <f t="shared" si="23"/>
        <v>1021</v>
      </c>
      <c r="R79" s="567">
        <f t="shared" si="23"/>
        <v>0.13264908405872416</v>
      </c>
      <c r="S79" s="534"/>
    </row>
    <row r="80" spans="1:19">
      <c r="A80" s="451"/>
      <c r="B80" s="897" t="s">
        <v>491</v>
      </c>
      <c r="C80" s="897"/>
      <c r="D80" s="591"/>
      <c r="E80" s="623" t="s">
        <v>575</v>
      </c>
      <c r="F80" s="624">
        <f>SUM(F64:F70)</f>
        <v>1.0441760885253788E-2</v>
      </c>
      <c r="G80" s="625">
        <f>SUM(G64:G70)</f>
        <v>1.2458184267500602E-2</v>
      </c>
      <c r="H80" s="624"/>
      <c r="I80" s="626">
        <f>SUM(I64:I70)</f>
        <v>2.289994515275439E-2</v>
      </c>
      <c r="J80" s="624"/>
      <c r="K80" s="626">
        <f>SUM(K64:K70)</f>
        <v>2.289994515275439E-2</v>
      </c>
      <c r="L80" s="624"/>
      <c r="M80" s="626">
        <f t="shared" ref="M80:R80" si="24">SUM(M64:M70)</f>
        <v>1</v>
      </c>
      <c r="N80" s="627"/>
      <c r="O80" s="628">
        <f t="shared" si="24"/>
        <v>824</v>
      </c>
      <c r="P80" s="629"/>
      <c r="Q80" s="630">
        <f t="shared" si="24"/>
        <v>825</v>
      </c>
      <c r="R80" s="631">
        <f t="shared" si="24"/>
        <v>0.10718461738339613</v>
      </c>
      <c r="S80" s="534"/>
    </row>
    <row r="81" spans="1:19">
      <c r="A81" s="451"/>
      <c r="B81" s="601" t="s">
        <v>491</v>
      </c>
      <c r="C81" s="772"/>
      <c r="D81" s="634"/>
      <c r="E81" s="635" t="s">
        <v>515</v>
      </c>
      <c r="F81" s="641">
        <f>SUM(F74:F80)</f>
        <v>0.99999923021409687</v>
      </c>
      <c r="G81" s="632"/>
      <c r="H81" s="641"/>
      <c r="I81" s="633">
        <f>SUM(I75:I80)</f>
        <v>0.99961540341592492</v>
      </c>
      <c r="J81" s="641"/>
      <c r="K81" s="633">
        <f>SUM(K75:K80)</f>
        <v>0.93750682318980039</v>
      </c>
      <c r="L81" s="773"/>
      <c r="M81" s="773">
        <f t="shared" ref="M81" si="25">SUM(M75:M80)</f>
        <v>5</v>
      </c>
      <c r="N81" s="543"/>
      <c r="O81" s="544">
        <f>SUM(O75:O80)</f>
        <v>7695</v>
      </c>
      <c r="P81" s="770"/>
      <c r="Q81" s="769">
        <f>SUM(Q75:Q80)</f>
        <v>7697</v>
      </c>
      <c r="R81" s="750">
        <f>SUM(R75:R80)</f>
        <v>1</v>
      </c>
      <c r="S81" s="534"/>
    </row>
    <row r="82" spans="1:19">
      <c r="A82" s="451"/>
      <c r="F82" s="534"/>
      <c r="N82" s="774"/>
      <c r="O82" s="774"/>
      <c r="Q82" s="775"/>
      <c r="S82" s="590"/>
    </row>
    <row r="83" spans="1:19" ht="18" customHeight="1">
      <c r="A83" s="451"/>
      <c r="B83" s="637"/>
      <c r="C83" s="637"/>
      <c r="F83" s="451"/>
    </row>
    <row r="84" spans="1:19">
      <c r="A84" s="451"/>
      <c r="F84" s="451"/>
    </row>
    <row r="861" spans="13:17">
      <c r="M861" s="638"/>
      <c r="N861" s="638"/>
      <c r="O861" s="638"/>
      <c r="P861" s="639"/>
      <c r="Q861" s="639"/>
    </row>
  </sheetData>
  <sheetProtection sheet="1" objects="1" scenarios="1"/>
  <mergeCells count="7">
    <mergeCell ref="V22:W22"/>
    <mergeCell ref="J3:K3"/>
    <mergeCell ref="L3:M3"/>
    <mergeCell ref="U22:U23"/>
    <mergeCell ref="N3:Q3"/>
    <mergeCell ref="N4:O4"/>
    <mergeCell ref="P4:Q4"/>
  </mergeCells>
  <phoneticPr fontId="4"/>
  <pageMargins left="0.59055118110236227" right="0.59055118110236227" top="0.59055118110236227" bottom="0.59055118110236227" header="0.51181102362204722" footer="0.51181102362204722"/>
  <pageSetup paperSize="8" scale="60"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3"/>
  </sheetPr>
  <dimension ref="A1:Y79"/>
  <sheetViews>
    <sheetView showGridLines="0" zoomScale="160" zoomScaleNormal="160" zoomScaleSheetLayoutView="100" workbookViewId="0">
      <pane xSplit="1" ySplit="5" topLeftCell="B22" activePane="bottomRight" state="frozen"/>
      <selection pane="topRight"/>
      <selection pane="bottomLeft"/>
      <selection pane="bottomRight"/>
    </sheetView>
  </sheetViews>
  <sheetFormatPr defaultRowHeight="13.5"/>
  <cols>
    <col min="1" max="1" width="36.28515625" style="446" customWidth="1"/>
    <col min="2" max="25" width="8.7109375" style="414" customWidth="1"/>
    <col min="26" max="16384" width="9.140625" style="414"/>
  </cols>
  <sheetData>
    <row r="1" spans="1:25" s="410" customFormat="1" ht="36" customHeight="1">
      <c r="A1" s="409" t="s">
        <v>373</v>
      </c>
      <c r="B1" s="1213" t="s">
        <v>374</v>
      </c>
      <c r="C1" s="1213"/>
      <c r="D1" s="1213"/>
      <c r="E1" s="1213"/>
      <c r="F1" s="1213"/>
      <c r="G1" s="1213"/>
      <c r="H1" s="1213"/>
      <c r="I1" s="1213"/>
      <c r="J1" s="1213"/>
      <c r="K1" s="1213"/>
      <c r="L1" s="1213"/>
      <c r="M1" s="1213"/>
      <c r="N1" s="1213" t="s">
        <v>374</v>
      </c>
      <c r="O1" s="1213"/>
      <c r="P1" s="1213"/>
      <c r="Q1" s="1213"/>
      <c r="R1" s="1213"/>
      <c r="S1" s="1213"/>
      <c r="T1" s="1213"/>
      <c r="U1" s="1213"/>
      <c r="V1" s="1213"/>
      <c r="W1" s="1213"/>
      <c r="X1" s="1213"/>
      <c r="Y1" s="1213"/>
    </row>
    <row r="2" spans="1:25" ht="13.5" customHeight="1">
      <c r="A2" s="411"/>
      <c r="B2" s="412"/>
      <c r="C2" s="412"/>
      <c r="D2" s="412"/>
      <c r="E2" s="412"/>
      <c r="F2" s="412"/>
      <c r="G2" s="412"/>
      <c r="H2" s="412"/>
      <c r="I2" s="412"/>
      <c r="J2" s="412"/>
      <c r="K2" s="412"/>
      <c r="L2" s="412"/>
      <c r="M2" s="413" t="s">
        <v>375</v>
      </c>
      <c r="N2" s="412"/>
      <c r="O2" s="412"/>
      <c r="P2" s="412"/>
      <c r="Q2" s="412"/>
      <c r="R2" s="412"/>
      <c r="S2" s="412"/>
      <c r="T2" s="412"/>
      <c r="U2" s="412"/>
      <c r="V2" s="412"/>
      <c r="W2" s="412"/>
      <c r="X2" s="412"/>
      <c r="Y2" s="413" t="s">
        <v>375</v>
      </c>
    </row>
    <row r="3" spans="1:25" s="417" customFormat="1" ht="12.75" customHeight="1">
      <c r="A3" s="415"/>
      <c r="B3" s="790" t="s">
        <v>376</v>
      </c>
      <c r="C3" s="416"/>
      <c r="D3" s="416"/>
      <c r="E3" s="416"/>
      <c r="F3" s="416"/>
      <c r="G3" s="416"/>
      <c r="H3" s="416"/>
      <c r="I3" s="416"/>
      <c r="J3" s="416"/>
      <c r="K3" s="416"/>
      <c r="L3" s="416"/>
      <c r="M3" s="416"/>
      <c r="N3" s="790" t="s">
        <v>377</v>
      </c>
      <c r="O3" s="416"/>
      <c r="P3" s="416"/>
      <c r="Q3" s="416"/>
      <c r="R3" s="416"/>
      <c r="S3" s="416"/>
      <c r="T3" s="416"/>
      <c r="U3" s="416"/>
      <c r="V3" s="416"/>
      <c r="W3" s="416"/>
      <c r="X3" s="416"/>
      <c r="Y3" s="416"/>
    </row>
    <row r="4" spans="1:25" s="417" customFormat="1" ht="12.75" customHeight="1">
      <c r="A4" s="418"/>
      <c r="B4" s="419"/>
      <c r="C4" s="420"/>
      <c r="D4" s="420"/>
      <c r="E4" s="1214" t="s">
        <v>378</v>
      </c>
      <c r="F4" s="416"/>
      <c r="G4" s="421"/>
      <c r="H4" s="1214" t="s">
        <v>379</v>
      </c>
      <c r="I4" s="422"/>
      <c r="J4" s="423"/>
      <c r="K4" s="790" t="s">
        <v>380</v>
      </c>
      <c r="L4" s="416"/>
      <c r="M4" s="416"/>
      <c r="N4" s="419"/>
      <c r="O4" s="420"/>
      <c r="P4" s="420"/>
      <c r="Q4" s="1214" t="s">
        <v>378</v>
      </c>
      <c r="R4" s="416"/>
      <c r="S4" s="421"/>
      <c r="T4" s="1214" t="s">
        <v>379</v>
      </c>
      <c r="U4" s="422"/>
      <c r="V4" s="423"/>
      <c r="W4" s="790" t="s">
        <v>380</v>
      </c>
      <c r="X4" s="416"/>
      <c r="Y4" s="416"/>
    </row>
    <row r="5" spans="1:25" s="417" customFormat="1" ht="24" customHeight="1">
      <c r="A5" s="424"/>
      <c r="B5" s="425"/>
      <c r="C5" s="426" t="s">
        <v>381</v>
      </c>
      <c r="D5" s="427" t="s">
        <v>382</v>
      </c>
      <c r="E5" s="1215"/>
      <c r="F5" s="426" t="s">
        <v>381</v>
      </c>
      <c r="G5" s="427" t="s">
        <v>382</v>
      </c>
      <c r="H5" s="1215"/>
      <c r="I5" s="426" t="s">
        <v>381</v>
      </c>
      <c r="J5" s="427" t="s">
        <v>382</v>
      </c>
      <c r="K5" s="425"/>
      <c r="L5" s="426" t="s">
        <v>381</v>
      </c>
      <c r="M5" s="427" t="s">
        <v>382</v>
      </c>
      <c r="N5" s="425"/>
      <c r="O5" s="426" t="s">
        <v>381</v>
      </c>
      <c r="P5" s="427" t="s">
        <v>382</v>
      </c>
      <c r="Q5" s="1215"/>
      <c r="R5" s="426" t="s">
        <v>381</v>
      </c>
      <c r="S5" s="426" t="s">
        <v>382</v>
      </c>
      <c r="T5" s="1215"/>
      <c r="U5" s="426" t="s">
        <v>381</v>
      </c>
      <c r="V5" s="426" t="s">
        <v>382</v>
      </c>
      <c r="W5" s="425"/>
      <c r="X5" s="426" t="s">
        <v>381</v>
      </c>
      <c r="Y5" s="427" t="s">
        <v>382</v>
      </c>
    </row>
    <row r="6" spans="1:25" ht="10.5" customHeight="1">
      <c r="A6" s="428" t="s">
        <v>383</v>
      </c>
      <c r="B6" s="429">
        <v>15812033</v>
      </c>
      <c r="C6" s="430">
        <v>11457809</v>
      </c>
      <c r="D6" s="430">
        <v>4354224</v>
      </c>
      <c r="E6" s="430">
        <v>9629379</v>
      </c>
      <c r="F6" s="430">
        <v>6168685</v>
      </c>
      <c r="G6" s="430">
        <v>3460694</v>
      </c>
      <c r="H6" s="430">
        <v>3693989</v>
      </c>
      <c r="I6" s="430">
        <v>3294400</v>
      </c>
      <c r="J6" s="430">
        <v>399589</v>
      </c>
      <c r="K6" s="430">
        <v>2488665</v>
      </c>
      <c r="L6" s="430">
        <v>1994724</v>
      </c>
      <c r="M6" s="430">
        <v>493941</v>
      </c>
      <c r="N6" s="431">
        <v>4596973</v>
      </c>
      <c r="O6" s="431">
        <v>3885332</v>
      </c>
      <c r="P6" s="431">
        <v>711641</v>
      </c>
      <c r="Q6" s="431">
        <v>3123358</v>
      </c>
      <c r="R6" s="431">
        <v>2474490</v>
      </c>
      <c r="S6" s="431">
        <v>648868</v>
      </c>
      <c r="T6" s="431">
        <v>670026</v>
      </c>
      <c r="U6" s="431">
        <v>641671</v>
      </c>
      <c r="V6" s="431">
        <v>28355</v>
      </c>
      <c r="W6" s="431">
        <v>803588</v>
      </c>
      <c r="X6" s="431">
        <v>769171</v>
      </c>
      <c r="Y6" s="431">
        <v>34418</v>
      </c>
    </row>
    <row r="7" spans="1:25" ht="10.5" customHeight="1">
      <c r="A7" s="432" t="s">
        <v>384</v>
      </c>
      <c r="B7" s="433">
        <v>2072600</v>
      </c>
      <c r="C7" s="431">
        <v>1538986</v>
      </c>
      <c r="D7" s="431">
        <v>533614</v>
      </c>
      <c r="E7" s="431">
        <v>1184805</v>
      </c>
      <c r="F7" s="431">
        <v>789693</v>
      </c>
      <c r="G7" s="431">
        <v>395112</v>
      </c>
      <c r="H7" s="431">
        <v>722187</v>
      </c>
      <c r="I7" s="431">
        <v>626299</v>
      </c>
      <c r="J7" s="431">
        <v>95888</v>
      </c>
      <c r="K7" s="431">
        <v>165607</v>
      </c>
      <c r="L7" s="431">
        <v>122994</v>
      </c>
      <c r="M7" s="431">
        <v>42613</v>
      </c>
      <c r="N7" s="431">
        <v>711811</v>
      </c>
      <c r="O7" s="431">
        <v>599404</v>
      </c>
      <c r="P7" s="431">
        <v>112407</v>
      </c>
      <c r="Q7" s="431">
        <v>497413</v>
      </c>
      <c r="R7" s="431">
        <v>400895</v>
      </c>
      <c r="S7" s="431">
        <v>96519</v>
      </c>
      <c r="T7" s="431">
        <v>172716</v>
      </c>
      <c r="U7" s="431">
        <v>164485</v>
      </c>
      <c r="V7" s="431">
        <v>8232</v>
      </c>
      <c r="W7" s="431">
        <v>41682</v>
      </c>
      <c r="X7" s="431">
        <v>34024</v>
      </c>
      <c r="Y7" s="431">
        <v>7657</v>
      </c>
    </row>
    <row r="8" spans="1:25" ht="10.5" customHeight="1">
      <c r="A8" s="432" t="s">
        <v>385</v>
      </c>
      <c r="B8" s="433">
        <v>36214</v>
      </c>
      <c r="C8" s="431">
        <v>24280</v>
      </c>
      <c r="D8" s="431">
        <v>11934</v>
      </c>
      <c r="E8" s="431">
        <v>28782</v>
      </c>
      <c r="F8" s="431">
        <v>18523</v>
      </c>
      <c r="G8" s="431">
        <v>10259</v>
      </c>
      <c r="H8" s="431">
        <v>5008</v>
      </c>
      <c r="I8" s="431">
        <v>4908</v>
      </c>
      <c r="J8" s="431">
        <v>100</v>
      </c>
      <c r="K8" s="431">
        <v>2424</v>
      </c>
      <c r="L8" s="431">
        <v>850</v>
      </c>
      <c r="M8" s="431">
        <v>1575</v>
      </c>
      <c r="N8" s="431">
        <v>56676</v>
      </c>
      <c r="O8" s="431">
        <v>53006</v>
      </c>
      <c r="P8" s="431">
        <v>3670</v>
      </c>
      <c r="Q8" s="431">
        <v>52820</v>
      </c>
      <c r="R8" s="431">
        <v>52245</v>
      </c>
      <c r="S8" s="431">
        <v>575</v>
      </c>
      <c r="T8" s="431">
        <v>654</v>
      </c>
      <c r="U8" s="431">
        <v>654</v>
      </c>
      <c r="V8" s="431" t="s">
        <v>386</v>
      </c>
      <c r="W8" s="431">
        <v>3201</v>
      </c>
      <c r="X8" s="431">
        <v>106</v>
      </c>
      <c r="Y8" s="431">
        <v>3095</v>
      </c>
    </row>
    <row r="9" spans="1:25" ht="10.5" customHeight="1">
      <c r="A9" s="432" t="s">
        <v>387</v>
      </c>
      <c r="B9" s="433">
        <v>4261</v>
      </c>
      <c r="C9" s="431">
        <v>2369</v>
      </c>
      <c r="D9" s="431">
        <v>1892</v>
      </c>
      <c r="E9" s="431">
        <v>3052</v>
      </c>
      <c r="F9" s="431">
        <v>1855</v>
      </c>
      <c r="G9" s="431">
        <v>1197</v>
      </c>
      <c r="H9" s="431">
        <v>1155</v>
      </c>
      <c r="I9" s="431">
        <v>469</v>
      </c>
      <c r="J9" s="431">
        <v>685</v>
      </c>
      <c r="K9" s="431">
        <v>55</v>
      </c>
      <c r="L9" s="431">
        <v>45</v>
      </c>
      <c r="M9" s="431">
        <v>10</v>
      </c>
      <c r="N9" s="431">
        <v>1289</v>
      </c>
      <c r="O9" s="431">
        <v>587</v>
      </c>
      <c r="P9" s="431">
        <v>702</v>
      </c>
      <c r="Q9" s="431">
        <v>1128</v>
      </c>
      <c r="R9" s="431">
        <v>426</v>
      </c>
      <c r="S9" s="431">
        <v>702</v>
      </c>
      <c r="T9" s="431">
        <v>151</v>
      </c>
      <c r="U9" s="431">
        <v>151</v>
      </c>
      <c r="V9" s="431" t="s">
        <v>386</v>
      </c>
      <c r="W9" s="431">
        <v>10</v>
      </c>
      <c r="X9" s="431">
        <v>10</v>
      </c>
      <c r="Y9" s="431" t="s">
        <v>386</v>
      </c>
    </row>
    <row r="10" spans="1:25" ht="10.5" customHeight="1">
      <c r="A10" s="432" t="s">
        <v>388</v>
      </c>
      <c r="B10" s="433">
        <v>490657</v>
      </c>
      <c r="C10" s="431">
        <v>343281</v>
      </c>
      <c r="D10" s="431">
        <v>147376</v>
      </c>
      <c r="E10" s="431">
        <v>291040</v>
      </c>
      <c r="F10" s="431">
        <v>167739</v>
      </c>
      <c r="G10" s="431">
        <v>123302</v>
      </c>
      <c r="H10" s="431">
        <v>157876</v>
      </c>
      <c r="I10" s="431">
        <v>146325</v>
      </c>
      <c r="J10" s="431">
        <v>11551</v>
      </c>
      <c r="K10" s="431">
        <v>41741</v>
      </c>
      <c r="L10" s="431">
        <v>29217</v>
      </c>
      <c r="M10" s="431">
        <v>12523</v>
      </c>
      <c r="N10" s="431">
        <v>118180</v>
      </c>
      <c r="O10" s="431">
        <v>91503</v>
      </c>
      <c r="P10" s="431">
        <v>26677</v>
      </c>
      <c r="Q10" s="431">
        <v>75913</v>
      </c>
      <c r="R10" s="431">
        <v>50840</v>
      </c>
      <c r="S10" s="431">
        <v>25073</v>
      </c>
      <c r="T10" s="431">
        <v>40080</v>
      </c>
      <c r="U10" s="431">
        <v>38548</v>
      </c>
      <c r="V10" s="431">
        <v>1532</v>
      </c>
      <c r="W10" s="431">
        <v>2188</v>
      </c>
      <c r="X10" s="431">
        <v>2116</v>
      </c>
      <c r="Y10" s="431">
        <v>72</v>
      </c>
    </row>
    <row r="11" spans="1:25" ht="10.5" customHeight="1">
      <c r="A11" s="432" t="s">
        <v>389</v>
      </c>
      <c r="B11" s="433">
        <v>282898</v>
      </c>
      <c r="C11" s="431">
        <v>174723</v>
      </c>
      <c r="D11" s="431">
        <v>108175</v>
      </c>
      <c r="E11" s="431">
        <v>167949</v>
      </c>
      <c r="F11" s="431">
        <v>100675</v>
      </c>
      <c r="G11" s="431">
        <v>67273</v>
      </c>
      <c r="H11" s="431">
        <v>84300</v>
      </c>
      <c r="I11" s="431">
        <v>51352</v>
      </c>
      <c r="J11" s="431">
        <v>32948</v>
      </c>
      <c r="K11" s="431">
        <v>30649</v>
      </c>
      <c r="L11" s="431">
        <v>22695</v>
      </c>
      <c r="M11" s="431">
        <v>7954</v>
      </c>
      <c r="N11" s="431">
        <v>65589</v>
      </c>
      <c r="O11" s="431">
        <v>49734</v>
      </c>
      <c r="P11" s="431">
        <v>15855</v>
      </c>
      <c r="Q11" s="431">
        <v>40457</v>
      </c>
      <c r="R11" s="431">
        <v>28694</v>
      </c>
      <c r="S11" s="431">
        <v>11763</v>
      </c>
      <c r="T11" s="431">
        <v>14473</v>
      </c>
      <c r="U11" s="431">
        <v>13620</v>
      </c>
      <c r="V11" s="431">
        <v>852</v>
      </c>
      <c r="W11" s="431">
        <v>10659</v>
      </c>
      <c r="X11" s="431">
        <v>7419</v>
      </c>
      <c r="Y11" s="431">
        <v>3240</v>
      </c>
    </row>
    <row r="12" spans="1:25" ht="10.5" customHeight="1">
      <c r="A12" s="432" t="s">
        <v>390</v>
      </c>
      <c r="B12" s="433">
        <v>69901</v>
      </c>
      <c r="C12" s="431">
        <v>51701</v>
      </c>
      <c r="D12" s="431">
        <v>18201</v>
      </c>
      <c r="E12" s="431">
        <v>41101</v>
      </c>
      <c r="F12" s="431">
        <v>26871</v>
      </c>
      <c r="G12" s="431">
        <v>14230</v>
      </c>
      <c r="H12" s="431">
        <v>22338</v>
      </c>
      <c r="I12" s="431">
        <v>19630</v>
      </c>
      <c r="J12" s="431">
        <v>2708</v>
      </c>
      <c r="K12" s="431">
        <v>6462</v>
      </c>
      <c r="L12" s="431">
        <v>5199</v>
      </c>
      <c r="M12" s="431">
        <v>1263</v>
      </c>
      <c r="N12" s="431">
        <v>10639</v>
      </c>
      <c r="O12" s="431">
        <v>8017</v>
      </c>
      <c r="P12" s="431">
        <v>2622</v>
      </c>
      <c r="Q12" s="431">
        <v>6106</v>
      </c>
      <c r="R12" s="431">
        <v>3944</v>
      </c>
      <c r="S12" s="431">
        <v>2162</v>
      </c>
      <c r="T12" s="431">
        <v>3141</v>
      </c>
      <c r="U12" s="431">
        <v>2890</v>
      </c>
      <c r="V12" s="431">
        <v>251</v>
      </c>
      <c r="W12" s="431">
        <v>1392</v>
      </c>
      <c r="X12" s="431">
        <v>1183</v>
      </c>
      <c r="Y12" s="431">
        <v>209</v>
      </c>
    </row>
    <row r="13" spans="1:25" ht="10.5" customHeight="1">
      <c r="A13" s="432" t="s">
        <v>391</v>
      </c>
      <c r="B13" s="433">
        <v>256457</v>
      </c>
      <c r="C13" s="431">
        <v>215681</v>
      </c>
      <c r="D13" s="431">
        <v>40776</v>
      </c>
      <c r="E13" s="431">
        <v>118390</v>
      </c>
      <c r="F13" s="431">
        <v>88820</v>
      </c>
      <c r="G13" s="431">
        <v>29570</v>
      </c>
      <c r="H13" s="431">
        <v>124834</v>
      </c>
      <c r="I13" s="431">
        <v>116024</v>
      </c>
      <c r="J13" s="431">
        <v>8810</v>
      </c>
      <c r="K13" s="431">
        <v>13232</v>
      </c>
      <c r="L13" s="431">
        <v>10837</v>
      </c>
      <c r="M13" s="431">
        <v>2395</v>
      </c>
      <c r="N13" s="431">
        <v>123021</v>
      </c>
      <c r="O13" s="431">
        <v>104757</v>
      </c>
      <c r="P13" s="431">
        <v>18264</v>
      </c>
      <c r="Q13" s="431">
        <v>78299</v>
      </c>
      <c r="R13" s="431">
        <v>61484</v>
      </c>
      <c r="S13" s="431">
        <v>16815</v>
      </c>
      <c r="T13" s="431">
        <v>39832</v>
      </c>
      <c r="U13" s="431">
        <v>38718</v>
      </c>
      <c r="V13" s="431">
        <v>1114</v>
      </c>
      <c r="W13" s="431">
        <v>4890</v>
      </c>
      <c r="X13" s="431">
        <v>4555</v>
      </c>
      <c r="Y13" s="431">
        <v>335</v>
      </c>
    </row>
    <row r="14" spans="1:25" ht="10.5" customHeight="1">
      <c r="A14" s="432" t="s">
        <v>392</v>
      </c>
      <c r="B14" s="433">
        <v>372957</v>
      </c>
      <c r="C14" s="431">
        <v>320081</v>
      </c>
      <c r="D14" s="431">
        <v>52876</v>
      </c>
      <c r="E14" s="431">
        <v>197894</v>
      </c>
      <c r="F14" s="431">
        <v>158586</v>
      </c>
      <c r="G14" s="431">
        <v>39308</v>
      </c>
      <c r="H14" s="431">
        <v>142264</v>
      </c>
      <c r="I14" s="431">
        <v>133590</v>
      </c>
      <c r="J14" s="431">
        <v>8674</v>
      </c>
      <c r="K14" s="431">
        <v>32799</v>
      </c>
      <c r="L14" s="431">
        <v>27904</v>
      </c>
      <c r="M14" s="431">
        <v>4895</v>
      </c>
      <c r="N14" s="431">
        <v>156041</v>
      </c>
      <c r="O14" s="431">
        <v>139945</v>
      </c>
      <c r="P14" s="431">
        <v>16096</v>
      </c>
      <c r="Q14" s="431">
        <v>118415</v>
      </c>
      <c r="R14" s="431">
        <v>103299</v>
      </c>
      <c r="S14" s="431">
        <v>15116</v>
      </c>
      <c r="T14" s="431">
        <v>29482</v>
      </c>
      <c r="U14" s="431">
        <v>28668</v>
      </c>
      <c r="V14" s="431">
        <v>814</v>
      </c>
      <c r="W14" s="431">
        <v>8143</v>
      </c>
      <c r="X14" s="431">
        <v>7978</v>
      </c>
      <c r="Y14" s="431">
        <v>166</v>
      </c>
    </row>
    <row r="15" spans="1:25" ht="10.5" customHeight="1">
      <c r="A15" s="432" t="s">
        <v>393</v>
      </c>
      <c r="B15" s="433">
        <v>44280</v>
      </c>
      <c r="C15" s="431">
        <v>33180</v>
      </c>
      <c r="D15" s="431">
        <v>11100</v>
      </c>
      <c r="E15" s="431">
        <v>30403</v>
      </c>
      <c r="F15" s="431">
        <v>22811</v>
      </c>
      <c r="G15" s="431">
        <v>7592</v>
      </c>
      <c r="H15" s="431">
        <v>10517</v>
      </c>
      <c r="I15" s="431">
        <v>7283</v>
      </c>
      <c r="J15" s="431">
        <v>3234</v>
      </c>
      <c r="K15" s="431">
        <v>3360</v>
      </c>
      <c r="L15" s="431">
        <v>3086</v>
      </c>
      <c r="M15" s="431">
        <v>274</v>
      </c>
      <c r="N15" s="431">
        <v>9550</v>
      </c>
      <c r="O15" s="431">
        <v>8550</v>
      </c>
      <c r="P15" s="431">
        <v>999</v>
      </c>
      <c r="Q15" s="431">
        <v>8444</v>
      </c>
      <c r="R15" s="431">
        <v>7668</v>
      </c>
      <c r="S15" s="431">
        <v>776</v>
      </c>
      <c r="T15" s="431">
        <v>697</v>
      </c>
      <c r="U15" s="431">
        <v>474</v>
      </c>
      <c r="V15" s="431">
        <v>223</v>
      </c>
      <c r="W15" s="431">
        <v>408</v>
      </c>
      <c r="X15" s="431">
        <v>408</v>
      </c>
      <c r="Y15" s="431" t="s">
        <v>386</v>
      </c>
    </row>
    <row r="16" spans="1:25" ht="10.5" customHeight="1">
      <c r="A16" s="432" t="s">
        <v>394</v>
      </c>
      <c r="B16" s="433">
        <v>100828</v>
      </c>
      <c r="C16" s="431">
        <v>79430</v>
      </c>
      <c r="D16" s="431">
        <v>21398</v>
      </c>
      <c r="E16" s="431">
        <v>68480</v>
      </c>
      <c r="F16" s="431">
        <v>51314</v>
      </c>
      <c r="G16" s="431">
        <v>17166</v>
      </c>
      <c r="H16" s="431">
        <v>25905</v>
      </c>
      <c r="I16" s="431">
        <v>23555</v>
      </c>
      <c r="J16" s="431">
        <v>2349</v>
      </c>
      <c r="K16" s="431">
        <v>6444</v>
      </c>
      <c r="L16" s="431">
        <v>4561</v>
      </c>
      <c r="M16" s="431">
        <v>1883</v>
      </c>
      <c r="N16" s="431">
        <v>45324</v>
      </c>
      <c r="O16" s="431">
        <v>43590</v>
      </c>
      <c r="P16" s="431">
        <v>1734</v>
      </c>
      <c r="Q16" s="431">
        <v>33871</v>
      </c>
      <c r="R16" s="431">
        <v>32137</v>
      </c>
      <c r="S16" s="431">
        <v>1734</v>
      </c>
      <c r="T16" s="431">
        <v>6978</v>
      </c>
      <c r="U16" s="431">
        <v>6978</v>
      </c>
      <c r="V16" s="431" t="s">
        <v>386</v>
      </c>
      <c r="W16" s="431">
        <v>4474</v>
      </c>
      <c r="X16" s="431">
        <v>4474</v>
      </c>
      <c r="Y16" s="431" t="s">
        <v>386</v>
      </c>
    </row>
    <row r="17" spans="1:25" ht="10.5" customHeight="1">
      <c r="A17" s="432" t="s">
        <v>395</v>
      </c>
      <c r="B17" s="433">
        <v>46983</v>
      </c>
      <c r="C17" s="431">
        <v>32461</v>
      </c>
      <c r="D17" s="431">
        <v>14522</v>
      </c>
      <c r="E17" s="431">
        <v>32408</v>
      </c>
      <c r="F17" s="431">
        <v>22602</v>
      </c>
      <c r="G17" s="431">
        <v>9806</v>
      </c>
      <c r="H17" s="431">
        <v>6709</v>
      </c>
      <c r="I17" s="431">
        <v>6365</v>
      </c>
      <c r="J17" s="431">
        <v>344</v>
      </c>
      <c r="K17" s="431">
        <v>7866</v>
      </c>
      <c r="L17" s="431">
        <v>3494</v>
      </c>
      <c r="M17" s="431">
        <v>4372</v>
      </c>
      <c r="N17" s="431">
        <v>12491</v>
      </c>
      <c r="O17" s="431">
        <v>10327</v>
      </c>
      <c r="P17" s="431">
        <v>2164</v>
      </c>
      <c r="Q17" s="431">
        <v>11420</v>
      </c>
      <c r="R17" s="431">
        <v>9255</v>
      </c>
      <c r="S17" s="431">
        <v>2164</v>
      </c>
      <c r="T17" s="431">
        <v>790</v>
      </c>
      <c r="U17" s="431">
        <v>790</v>
      </c>
      <c r="V17" s="431" t="s">
        <v>386</v>
      </c>
      <c r="W17" s="431">
        <v>282</v>
      </c>
      <c r="X17" s="431">
        <v>282</v>
      </c>
      <c r="Y17" s="431" t="s">
        <v>386</v>
      </c>
    </row>
    <row r="18" spans="1:25" ht="10.5" customHeight="1">
      <c r="A18" s="432" t="s">
        <v>396</v>
      </c>
      <c r="B18" s="433">
        <v>26948</v>
      </c>
      <c r="C18" s="431">
        <v>17401</v>
      </c>
      <c r="D18" s="431">
        <v>9547</v>
      </c>
      <c r="E18" s="431">
        <v>16725</v>
      </c>
      <c r="F18" s="431">
        <v>10314</v>
      </c>
      <c r="G18" s="431">
        <v>6411</v>
      </c>
      <c r="H18" s="431">
        <v>10222</v>
      </c>
      <c r="I18" s="431">
        <v>7087</v>
      </c>
      <c r="J18" s="431">
        <v>3135</v>
      </c>
      <c r="K18" s="431" t="s">
        <v>386</v>
      </c>
      <c r="L18" s="431" t="s">
        <v>386</v>
      </c>
      <c r="M18" s="431" t="s">
        <v>386</v>
      </c>
      <c r="N18" s="431">
        <v>7020</v>
      </c>
      <c r="O18" s="431">
        <v>5130</v>
      </c>
      <c r="P18" s="431">
        <v>1890</v>
      </c>
      <c r="Q18" s="431">
        <v>6142</v>
      </c>
      <c r="R18" s="431">
        <v>5130</v>
      </c>
      <c r="S18" s="431">
        <v>1012</v>
      </c>
      <c r="T18" s="431">
        <v>878</v>
      </c>
      <c r="U18" s="431" t="s">
        <v>386</v>
      </c>
      <c r="V18" s="431">
        <v>878</v>
      </c>
      <c r="W18" s="431" t="s">
        <v>386</v>
      </c>
      <c r="X18" s="431" t="s">
        <v>386</v>
      </c>
      <c r="Y18" s="431" t="s">
        <v>386</v>
      </c>
    </row>
    <row r="19" spans="1:25" ht="10.5" customHeight="1">
      <c r="A19" s="432" t="s">
        <v>397</v>
      </c>
      <c r="B19" s="433">
        <v>4087</v>
      </c>
      <c r="C19" s="431">
        <v>3254</v>
      </c>
      <c r="D19" s="431">
        <v>833</v>
      </c>
      <c r="E19" s="431">
        <v>2362</v>
      </c>
      <c r="F19" s="431">
        <v>1643</v>
      </c>
      <c r="G19" s="431">
        <v>719</v>
      </c>
      <c r="H19" s="431">
        <v>1167</v>
      </c>
      <c r="I19" s="431">
        <v>1098</v>
      </c>
      <c r="J19" s="431">
        <v>68</v>
      </c>
      <c r="K19" s="431">
        <v>558</v>
      </c>
      <c r="L19" s="431">
        <v>512</v>
      </c>
      <c r="M19" s="431">
        <v>46</v>
      </c>
      <c r="N19" s="431">
        <v>985</v>
      </c>
      <c r="O19" s="431">
        <v>433</v>
      </c>
      <c r="P19" s="431">
        <v>552</v>
      </c>
      <c r="Q19" s="431">
        <v>698</v>
      </c>
      <c r="R19" s="431">
        <v>164</v>
      </c>
      <c r="S19" s="431">
        <v>534</v>
      </c>
      <c r="T19" s="431">
        <v>240</v>
      </c>
      <c r="U19" s="431">
        <v>221</v>
      </c>
      <c r="V19" s="431">
        <v>19</v>
      </c>
      <c r="W19" s="431">
        <v>47</v>
      </c>
      <c r="X19" s="431">
        <v>47</v>
      </c>
      <c r="Y19" s="431" t="s">
        <v>386</v>
      </c>
    </row>
    <row r="20" spans="1:25" ht="10.5" customHeight="1">
      <c r="A20" s="432" t="s">
        <v>398</v>
      </c>
      <c r="B20" s="433">
        <v>54866</v>
      </c>
      <c r="C20" s="431">
        <v>44516</v>
      </c>
      <c r="D20" s="431">
        <v>10350</v>
      </c>
      <c r="E20" s="431">
        <v>20263</v>
      </c>
      <c r="F20" s="431">
        <v>12593</v>
      </c>
      <c r="G20" s="431">
        <v>7671</v>
      </c>
      <c r="H20" s="431">
        <v>29800</v>
      </c>
      <c r="I20" s="431">
        <v>27830</v>
      </c>
      <c r="J20" s="431">
        <v>1970</v>
      </c>
      <c r="K20" s="431">
        <v>4802</v>
      </c>
      <c r="L20" s="431">
        <v>4094</v>
      </c>
      <c r="M20" s="431">
        <v>708</v>
      </c>
      <c r="N20" s="431">
        <v>3773</v>
      </c>
      <c r="O20" s="431">
        <v>2852</v>
      </c>
      <c r="P20" s="431">
        <v>922</v>
      </c>
      <c r="Q20" s="431">
        <v>2567</v>
      </c>
      <c r="R20" s="431">
        <v>1646</v>
      </c>
      <c r="S20" s="431">
        <v>922</v>
      </c>
      <c r="T20" s="431">
        <v>1014</v>
      </c>
      <c r="U20" s="431">
        <v>1014</v>
      </c>
      <c r="V20" s="431" t="s">
        <v>386</v>
      </c>
      <c r="W20" s="431">
        <v>192</v>
      </c>
      <c r="X20" s="431">
        <v>192</v>
      </c>
      <c r="Y20" s="431" t="s">
        <v>386</v>
      </c>
    </row>
    <row r="21" spans="1:25" ht="10.5" customHeight="1">
      <c r="A21" s="432" t="s">
        <v>399</v>
      </c>
      <c r="B21" s="433">
        <v>85497</v>
      </c>
      <c r="C21" s="431">
        <v>53256</v>
      </c>
      <c r="D21" s="431">
        <v>32241</v>
      </c>
      <c r="E21" s="431">
        <v>47854</v>
      </c>
      <c r="F21" s="431">
        <v>32148</v>
      </c>
      <c r="G21" s="431">
        <v>15706</v>
      </c>
      <c r="H21" s="431">
        <v>28241</v>
      </c>
      <c r="I21" s="431">
        <v>15073</v>
      </c>
      <c r="J21" s="431">
        <v>13168</v>
      </c>
      <c r="K21" s="431">
        <v>9402</v>
      </c>
      <c r="L21" s="431">
        <v>6035</v>
      </c>
      <c r="M21" s="431">
        <v>3368</v>
      </c>
      <c r="N21" s="431">
        <v>19809</v>
      </c>
      <c r="O21" s="431">
        <v>15799</v>
      </c>
      <c r="P21" s="431">
        <v>4010</v>
      </c>
      <c r="Q21" s="431">
        <v>14265</v>
      </c>
      <c r="R21" s="431">
        <v>11249</v>
      </c>
      <c r="S21" s="431">
        <v>3016</v>
      </c>
      <c r="T21" s="431">
        <v>4214</v>
      </c>
      <c r="U21" s="431">
        <v>3220</v>
      </c>
      <c r="V21" s="431">
        <v>994</v>
      </c>
      <c r="W21" s="431">
        <v>1330</v>
      </c>
      <c r="X21" s="431">
        <v>1330</v>
      </c>
      <c r="Y21" s="431" t="s">
        <v>386</v>
      </c>
    </row>
    <row r="22" spans="1:25" ht="10.5" customHeight="1">
      <c r="A22" s="432" t="s">
        <v>400</v>
      </c>
      <c r="B22" s="433">
        <v>13066</v>
      </c>
      <c r="C22" s="431">
        <v>4350</v>
      </c>
      <c r="D22" s="431">
        <v>8716</v>
      </c>
      <c r="E22" s="431">
        <v>11821</v>
      </c>
      <c r="F22" s="431">
        <v>3394</v>
      </c>
      <c r="G22" s="431">
        <v>8426</v>
      </c>
      <c r="H22" s="431">
        <v>983</v>
      </c>
      <c r="I22" s="431">
        <v>705</v>
      </c>
      <c r="J22" s="431">
        <v>279</v>
      </c>
      <c r="K22" s="431">
        <v>262</v>
      </c>
      <c r="L22" s="431">
        <v>251</v>
      </c>
      <c r="M22" s="431">
        <v>11</v>
      </c>
      <c r="N22" s="431">
        <v>1140</v>
      </c>
      <c r="O22" s="431">
        <v>297</v>
      </c>
      <c r="P22" s="431">
        <v>842</v>
      </c>
      <c r="Q22" s="431">
        <v>1140</v>
      </c>
      <c r="R22" s="431">
        <v>297</v>
      </c>
      <c r="S22" s="431">
        <v>842</v>
      </c>
      <c r="T22" s="431" t="s">
        <v>386</v>
      </c>
      <c r="U22" s="431" t="s">
        <v>386</v>
      </c>
      <c r="V22" s="431" t="s">
        <v>386</v>
      </c>
      <c r="W22" s="431" t="s">
        <v>386</v>
      </c>
      <c r="X22" s="431" t="s">
        <v>386</v>
      </c>
      <c r="Y22" s="431" t="s">
        <v>386</v>
      </c>
    </row>
    <row r="23" spans="1:25" ht="10.5" customHeight="1">
      <c r="A23" s="432" t="s">
        <v>401</v>
      </c>
      <c r="B23" s="431">
        <v>140063</v>
      </c>
      <c r="C23" s="431">
        <v>103885</v>
      </c>
      <c r="D23" s="431">
        <v>36178</v>
      </c>
      <c r="E23" s="431">
        <v>83814</v>
      </c>
      <c r="F23" s="431">
        <v>52323</v>
      </c>
      <c r="G23" s="431">
        <v>31491</v>
      </c>
      <c r="H23" s="431">
        <v>50698</v>
      </c>
      <c r="I23" s="431">
        <v>47349</v>
      </c>
      <c r="J23" s="431">
        <v>3349</v>
      </c>
      <c r="K23" s="431">
        <v>5551</v>
      </c>
      <c r="L23" s="431">
        <v>4214</v>
      </c>
      <c r="M23" s="431">
        <v>1337</v>
      </c>
      <c r="N23" s="431">
        <v>59201</v>
      </c>
      <c r="O23" s="431">
        <v>44428</v>
      </c>
      <c r="P23" s="431">
        <v>14773</v>
      </c>
      <c r="Q23" s="431">
        <v>34872</v>
      </c>
      <c r="R23" s="431">
        <v>22193</v>
      </c>
      <c r="S23" s="431">
        <v>12678</v>
      </c>
      <c r="T23" s="431">
        <v>20984</v>
      </c>
      <c r="U23" s="431">
        <v>19429</v>
      </c>
      <c r="V23" s="431">
        <v>1555</v>
      </c>
      <c r="W23" s="431">
        <v>3345</v>
      </c>
      <c r="X23" s="431">
        <v>2805</v>
      </c>
      <c r="Y23" s="431">
        <v>540</v>
      </c>
    </row>
    <row r="24" spans="1:25" ht="10.5" customHeight="1">
      <c r="A24" s="432" t="s">
        <v>402</v>
      </c>
      <c r="B24" s="431">
        <v>42638</v>
      </c>
      <c r="C24" s="431">
        <v>35139</v>
      </c>
      <c r="D24" s="431">
        <v>7500</v>
      </c>
      <c r="E24" s="431">
        <v>22467</v>
      </c>
      <c r="F24" s="431">
        <v>17483</v>
      </c>
      <c r="G24" s="431">
        <v>4984</v>
      </c>
      <c r="H24" s="431">
        <v>20171</v>
      </c>
      <c r="I24" s="431">
        <v>17656</v>
      </c>
      <c r="J24" s="431">
        <v>2516</v>
      </c>
      <c r="K24" s="431" t="s">
        <v>386</v>
      </c>
      <c r="L24" s="431" t="s">
        <v>386</v>
      </c>
      <c r="M24" s="431" t="s">
        <v>386</v>
      </c>
      <c r="N24" s="431">
        <v>21084</v>
      </c>
      <c r="O24" s="431">
        <v>20450</v>
      </c>
      <c r="P24" s="431">
        <v>634</v>
      </c>
      <c r="Q24" s="431">
        <v>10857</v>
      </c>
      <c r="R24" s="431">
        <v>10223</v>
      </c>
      <c r="S24" s="431">
        <v>634</v>
      </c>
      <c r="T24" s="431">
        <v>9108</v>
      </c>
      <c r="U24" s="431">
        <v>9108</v>
      </c>
      <c r="V24" s="431" t="s">
        <v>386</v>
      </c>
      <c r="W24" s="431">
        <v>1120</v>
      </c>
      <c r="X24" s="431">
        <v>1120</v>
      </c>
      <c r="Y24" s="431" t="s">
        <v>386</v>
      </c>
    </row>
    <row r="25" spans="1:25" ht="10.5" customHeight="1">
      <c r="A25" s="432" t="s">
        <v>403</v>
      </c>
      <c r="B25" s="434">
        <v>101656</v>
      </c>
      <c r="C25" s="435">
        <v>77438</v>
      </c>
      <c r="D25" s="435">
        <v>24218</v>
      </c>
      <c r="E25" s="435">
        <v>66408</v>
      </c>
      <c r="F25" s="435">
        <v>46707</v>
      </c>
      <c r="G25" s="435">
        <v>19701</v>
      </c>
      <c r="H25" s="435">
        <v>30068</v>
      </c>
      <c r="I25" s="435">
        <v>26989</v>
      </c>
      <c r="J25" s="435">
        <v>3079</v>
      </c>
      <c r="K25" s="435">
        <v>5180</v>
      </c>
      <c r="L25" s="435">
        <v>3743</v>
      </c>
      <c r="M25" s="435">
        <v>1438</v>
      </c>
      <c r="N25" s="435">
        <v>41511</v>
      </c>
      <c r="O25" s="435">
        <v>34561</v>
      </c>
      <c r="P25" s="435">
        <v>6950</v>
      </c>
      <c r="Q25" s="435">
        <v>27820</v>
      </c>
      <c r="R25" s="435">
        <v>20976</v>
      </c>
      <c r="S25" s="435">
        <v>6844</v>
      </c>
      <c r="T25" s="435">
        <v>10340</v>
      </c>
      <c r="U25" s="435">
        <v>10234</v>
      </c>
      <c r="V25" s="435">
        <v>106</v>
      </c>
      <c r="W25" s="435">
        <v>3351</v>
      </c>
      <c r="X25" s="435">
        <v>3350</v>
      </c>
      <c r="Y25" s="435">
        <v>0</v>
      </c>
    </row>
    <row r="26" spans="1:25" ht="10.5" customHeight="1">
      <c r="A26" s="432" t="s">
        <v>404</v>
      </c>
      <c r="B26" s="431">
        <v>40360</v>
      </c>
      <c r="C26" s="431">
        <v>26794</v>
      </c>
      <c r="D26" s="431">
        <v>13567</v>
      </c>
      <c r="E26" s="431">
        <v>30793</v>
      </c>
      <c r="F26" s="431">
        <v>18466</v>
      </c>
      <c r="G26" s="431">
        <v>12326</v>
      </c>
      <c r="H26" s="431">
        <v>8579</v>
      </c>
      <c r="I26" s="431">
        <v>7970</v>
      </c>
      <c r="J26" s="431">
        <v>608</v>
      </c>
      <c r="K26" s="431">
        <v>989</v>
      </c>
      <c r="L26" s="431">
        <v>357</v>
      </c>
      <c r="M26" s="431">
        <v>632</v>
      </c>
      <c r="N26" s="431">
        <v>15900</v>
      </c>
      <c r="O26" s="431">
        <v>11890</v>
      </c>
      <c r="P26" s="431">
        <v>4010</v>
      </c>
      <c r="Q26" s="431">
        <v>12580</v>
      </c>
      <c r="R26" s="431">
        <v>8601</v>
      </c>
      <c r="S26" s="431">
        <v>3979</v>
      </c>
      <c r="T26" s="431">
        <v>2360</v>
      </c>
      <c r="U26" s="431">
        <v>2329</v>
      </c>
      <c r="V26" s="431">
        <v>31</v>
      </c>
      <c r="W26" s="431">
        <v>960</v>
      </c>
      <c r="X26" s="431">
        <v>960</v>
      </c>
      <c r="Y26" s="431">
        <v>0</v>
      </c>
    </row>
    <row r="27" spans="1:25" ht="10.5" customHeight="1">
      <c r="A27" s="432" t="s">
        <v>405</v>
      </c>
      <c r="B27" s="431">
        <v>42260</v>
      </c>
      <c r="C27" s="431">
        <v>33964</v>
      </c>
      <c r="D27" s="431">
        <v>8296</v>
      </c>
      <c r="E27" s="431">
        <v>23935</v>
      </c>
      <c r="F27" s="431">
        <v>18893</v>
      </c>
      <c r="G27" s="431">
        <v>5042</v>
      </c>
      <c r="H27" s="431">
        <v>14134</v>
      </c>
      <c r="I27" s="431">
        <v>11685</v>
      </c>
      <c r="J27" s="431">
        <v>2448</v>
      </c>
      <c r="K27" s="431">
        <v>4191</v>
      </c>
      <c r="L27" s="431">
        <v>3386</v>
      </c>
      <c r="M27" s="431">
        <v>806</v>
      </c>
      <c r="N27" s="431">
        <v>13910</v>
      </c>
      <c r="O27" s="431">
        <v>12151</v>
      </c>
      <c r="P27" s="431">
        <v>1758</v>
      </c>
      <c r="Q27" s="431">
        <v>5715</v>
      </c>
      <c r="R27" s="431">
        <v>4032</v>
      </c>
      <c r="S27" s="431">
        <v>1683</v>
      </c>
      <c r="T27" s="431">
        <v>5804</v>
      </c>
      <c r="U27" s="431">
        <v>5729</v>
      </c>
      <c r="V27" s="431">
        <v>75</v>
      </c>
      <c r="W27" s="431">
        <v>2391</v>
      </c>
      <c r="X27" s="431">
        <v>2391</v>
      </c>
      <c r="Y27" s="431" t="s">
        <v>386</v>
      </c>
    </row>
    <row r="28" spans="1:25" ht="10.5" customHeight="1">
      <c r="A28" s="432" t="s">
        <v>406</v>
      </c>
      <c r="B28" s="431">
        <v>19036</v>
      </c>
      <c r="C28" s="431">
        <v>16681</v>
      </c>
      <c r="D28" s="431">
        <v>2355</v>
      </c>
      <c r="E28" s="431">
        <v>11680</v>
      </c>
      <c r="F28" s="431">
        <v>9348</v>
      </c>
      <c r="G28" s="431">
        <v>2333</v>
      </c>
      <c r="H28" s="431">
        <v>7355</v>
      </c>
      <c r="I28" s="431">
        <v>7333</v>
      </c>
      <c r="J28" s="431">
        <v>22</v>
      </c>
      <c r="K28" s="431" t="s">
        <v>386</v>
      </c>
      <c r="L28" s="431" t="s">
        <v>386</v>
      </c>
      <c r="M28" s="431" t="s">
        <v>386</v>
      </c>
      <c r="N28" s="436">
        <v>11701</v>
      </c>
      <c r="O28" s="436">
        <v>10520</v>
      </c>
      <c r="P28" s="436">
        <v>1181</v>
      </c>
      <c r="Q28" s="436">
        <v>9525</v>
      </c>
      <c r="R28" s="436">
        <v>8343</v>
      </c>
      <c r="S28" s="436">
        <v>1181</v>
      </c>
      <c r="T28" s="436">
        <v>2176</v>
      </c>
      <c r="U28" s="436">
        <v>2176</v>
      </c>
      <c r="V28" s="436" t="s">
        <v>386</v>
      </c>
      <c r="W28" s="436" t="s">
        <v>386</v>
      </c>
      <c r="X28" s="436" t="s">
        <v>386</v>
      </c>
      <c r="Y28" s="436" t="s">
        <v>386</v>
      </c>
    </row>
    <row r="29" spans="1:25" ht="10.5" customHeight="1">
      <c r="A29" s="432" t="s">
        <v>407</v>
      </c>
      <c r="B29" s="437">
        <v>13637777</v>
      </c>
      <c r="C29" s="438">
        <v>9841385</v>
      </c>
      <c r="D29" s="438">
        <v>3796392</v>
      </c>
      <c r="E29" s="438">
        <v>8378166</v>
      </c>
      <c r="F29" s="438">
        <v>5332285</v>
      </c>
      <c r="G29" s="438">
        <v>3045881</v>
      </c>
      <c r="H29" s="438">
        <v>2941734</v>
      </c>
      <c r="I29" s="438">
        <v>2641112</v>
      </c>
      <c r="J29" s="438">
        <v>300622</v>
      </c>
      <c r="K29" s="438">
        <v>2317878</v>
      </c>
      <c r="L29" s="438">
        <v>1867988</v>
      </c>
      <c r="M29" s="438">
        <v>449890</v>
      </c>
      <c r="N29" s="438">
        <v>3843651</v>
      </c>
      <c r="O29" s="438">
        <v>3251367</v>
      </c>
      <c r="P29" s="438">
        <v>592284</v>
      </c>
      <c r="Q29" s="438">
        <v>2598125</v>
      </c>
      <c r="R29" s="438">
        <v>2052619</v>
      </c>
      <c r="S29" s="438">
        <v>545506</v>
      </c>
      <c r="T29" s="438">
        <v>486970</v>
      </c>
      <c r="U29" s="438">
        <v>466953</v>
      </c>
      <c r="V29" s="438">
        <v>20018</v>
      </c>
      <c r="W29" s="438">
        <v>758556</v>
      </c>
      <c r="X29" s="438">
        <v>731796</v>
      </c>
      <c r="Y29" s="438">
        <v>26760</v>
      </c>
    </row>
    <row r="30" spans="1:25" ht="10.5" customHeight="1">
      <c r="A30" s="432" t="s">
        <v>408</v>
      </c>
      <c r="B30" s="437">
        <v>2535402</v>
      </c>
      <c r="C30" s="438" t="s">
        <v>409</v>
      </c>
      <c r="D30" s="438">
        <v>2535402</v>
      </c>
      <c r="E30" s="438">
        <v>2038519</v>
      </c>
      <c r="F30" s="438" t="s">
        <v>409</v>
      </c>
      <c r="G30" s="438">
        <v>2038519</v>
      </c>
      <c r="H30" s="438">
        <v>174197</v>
      </c>
      <c r="I30" s="438" t="s">
        <v>409</v>
      </c>
      <c r="J30" s="438">
        <v>174197</v>
      </c>
      <c r="K30" s="438">
        <v>322685</v>
      </c>
      <c r="L30" s="438" t="s">
        <v>409</v>
      </c>
      <c r="M30" s="438">
        <v>322685</v>
      </c>
      <c r="N30" s="438">
        <v>336677</v>
      </c>
      <c r="O30" s="438" t="s">
        <v>409</v>
      </c>
      <c r="P30" s="438">
        <v>336677</v>
      </c>
      <c r="Q30" s="438">
        <v>311230</v>
      </c>
      <c r="R30" s="438" t="s">
        <v>409</v>
      </c>
      <c r="S30" s="438">
        <v>311230</v>
      </c>
      <c r="T30" s="438">
        <v>9132</v>
      </c>
      <c r="U30" s="438" t="s">
        <v>409</v>
      </c>
      <c r="V30" s="438">
        <v>9132</v>
      </c>
      <c r="W30" s="438">
        <v>16314</v>
      </c>
      <c r="X30" s="438" t="s">
        <v>409</v>
      </c>
      <c r="Y30" s="438">
        <v>16314</v>
      </c>
    </row>
    <row r="31" spans="1:25" ht="10.5" customHeight="1">
      <c r="A31" s="432" t="s">
        <v>410</v>
      </c>
      <c r="B31" s="431">
        <v>4419185</v>
      </c>
      <c r="C31" s="431">
        <v>4142581</v>
      </c>
      <c r="D31" s="431">
        <v>276604</v>
      </c>
      <c r="E31" s="431">
        <v>1911622</v>
      </c>
      <c r="F31" s="431">
        <v>1708390</v>
      </c>
      <c r="G31" s="431">
        <v>203232</v>
      </c>
      <c r="H31" s="431">
        <v>1440822</v>
      </c>
      <c r="I31" s="431">
        <v>1400413</v>
      </c>
      <c r="J31" s="431">
        <v>40410</v>
      </c>
      <c r="K31" s="431">
        <v>1066741</v>
      </c>
      <c r="L31" s="431">
        <v>1033778</v>
      </c>
      <c r="M31" s="431">
        <v>32963</v>
      </c>
      <c r="N31" s="431">
        <v>1808961</v>
      </c>
      <c r="O31" s="431">
        <v>1763275</v>
      </c>
      <c r="P31" s="431">
        <v>45686</v>
      </c>
      <c r="Q31" s="431">
        <v>905980</v>
      </c>
      <c r="R31" s="431">
        <v>866549</v>
      </c>
      <c r="S31" s="431">
        <v>39431</v>
      </c>
      <c r="T31" s="431">
        <v>299389</v>
      </c>
      <c r="U31" s="431">
        <v>294189</v>
      </c>
      <c r="V31" s="431">
        <v>5200</v>
      </c>
      <c r="W31" s="431">
        <v>603592</v>
      </c>
      <c r="X31" s="431">
        <v>602537</v>
      </c>
      <c r="Y31" s="431">
        <v>1055</v>
      </c>
    </row>
    <row r="32" spans="1:25" ht="10.5" customHeight="1">
      <c r="A32" s="432" t="s">
        <v>411</v>
      </c>
      <c r="B32" s="431">
        <v>919272</v>
      </c>
      <c r="C32" s="431">
        <v>910073</v>
      </c>
      <c r="D32" s="431">
        <v>9199</v>
      </c>
      <c r="E32" s="431">
        <v>252651</v>
      </c>
      <c r="F32" s="431">
        <v>246376</v>
      </c>
      <c r="G32" s="431">
        <v>6274</v>
      </c>
      <c r="H32" s="431">
        <v>340718</v>
      </c>
      <c r="I32" s="431">
        <v>338244</v>
      </c>
      <c r="J32" s="431">
        <v>2474</v>
      </c>
      <c r="K32" s="431">
        <v>325903</v>
      </c>
      <c r="L32" s="431">
        <v>325453</v>
      </c>
      <c r="M32" s="431">
        <v>450</v>
      </c>
      <c r="N32" s="431">
        <v>99555</v>
      </c>
      <c r="O32" s="431">
        <v>99555</v>
      </c>
      <c r="P32" s="431" t="s">
        <v>386</v>
      </c>
      <c r="Q32" s="431">
        <v>9636</v>
      </c>
      <c r="R32" s="431">
        <v>9636</v>
      </c>
      <c r="S32" s="431" t="s">
        <v>386</v>
      </c>
      <c r="T32" s="431">
        <v>12264</v>
      </c>
      <c r="U32" s="431">
        <v>12264</v>
      </c>
      <c r="V32" s="431" t="s">
        <v>386</v>
      </c>
      <c r="W32" s="431">
        <v>77655</v>
      </c>
      <c r="X32" s="431">
        <v>77655</v>
      </c>
      <c r="Y32" s="431" t="s">
        <v>386</v>
      </c>
    </row>
    <row r="33" spans="1:25" ht="10.5" customHeight="1">
      <c r="A33" s="432" t="s">
        <v>412</v>
      </c>
      <c r="B33" s="431">
        <v>1230163</v>
      </c>
      <c r="C33" s="431">
        <v>1151661</v>
      </c>
      <c r="D33" s="431">
        <v>78502</v>
      </c>
      <c r="E33" s="431">
        <v>380081</v>
      </c>
      <c r="F33" s="431">
        <v>333476</v>
      </c>
      <c r="G33" s="431">
        <v>46604</v>
      </c>
      <c r="H33" s="431">
        <v>419038</v>
      </c>
      <c r="I33" s="431">
        <v>403336</v>
      </c>
      <c r="J33" s="431">
        <v>15701</v>
      </c>
      <c r="K33" s="431">
        <v>431045</v>
      </c>
      <c r="L33" s="431">
        <v>414848</v>
      </c>
      <c r="M33" s="431">
        <v>16197</v>
      </c>
      <c r="N33" s="431">
        <v>573615</v>
      </c>
      <c r="O33" s="431">
        <v>567716</v>
      </c>
      <c r="P33" s="431">
        <v>5899</v>
      </c>
      <c r="Q33" s="431">
        <v>129004</v>
      </c>
      <c r="R33" s="431">
        <v>125352</v>
      </c>
      <c r="S33" s="431">
        <v>3652</v>
      </c>
      <c r="T33" s="431">
        <v>99397</v>
      </c>
      <c r="U33" s="431">
        <v>97325</v>
      </c>
      <c r="V33" s="431">
        <v>2072</v>
      </c>
      <c r="W33" s="431">
        <v>345214</v>
      </c>
      <c r="X33" s="431">
        <v>345039</v>
      </c>
      <c r="Y33" s="431">
        <v>175</v>
      </c>
    </row>
    <row r="34" spans="1:25" ht="10.5" customHeight="1">
      <c r="A34" s="432" t="s">
        <v>413</v>
      </c>
      <c r="B34" s="431">
        <v>379613</v>
      </c>
      <c r="C34" s="431">
        <v>337309</v>
      </c>
      <c r="D34" s="431">
        <v>42303</v>
      </c>
      <c r="E34" s="431">
        <v>177451</v>
      </c>
      <c r="F34" s="431">
        <v>145860</v>
      </c>
      <c r="G34" s="431">
        <v>31591</v>
      </c>
      <c r="H34" s="431">
        <v>121289</v>
      </c>
      <c r="I34" s="431">
        <v>116289</v>
      </c>
      <c r="J34" s="431">
        <v>5000</v>
      </c>
      <c r="K34" s="431">
        <v>80872</v>
      </c>
      <c r="L34" s="431">
        <v>75160</v>
      </c>
      <c r="M34" s="431">
        <v>5712</v>
      </c>
      <c r="N34" s="431">
        <v>227332</v>
      </c>
      <c r="O34" s="431">
        <v>219441</v>
      </c>
      <c r="P34" s="431">
        <v>7891</v>
      </c>
      <c r="Q34" s="431">
        <v>108170</v>
      </c>
      <c r="R34" s="431">
        <v>100738</v>
      </c>
      <c r="S34" s="431">
        <v>7432</v>
      </c>
      <c r="T34" s="431">
        <v>41483</v>
      </c>
      <c r="U34" s="431">
        <v>41073</v>
      </c>
      <c r="V34" s="431">
        <v>410</v>
      </c>
      <c r="W34" s="431">
        <v>77679</v>
      </c>
      <c r="X34" s="431">
        <v>77630</v>
      </c>
      <c r="Y34" s="431">
        <v>49</v>
      </c>
    </row>
    <row r="35" spans="1:25" ht="10.5" customHeight="1">
      <c r="A35" s="432" t="s">
        <v>414</v>
      </c>
      <c r="B35" s="431">
        <v>160224</v>
      </c>
      <c r="C35" s="431">
        <v>127894</v>
      </c>
      <c r="D35" s="431">
        <v>32330</v>
      </c>
      <c r="E35" s="431">
        <v>96425</v>
      </c>
      <c r="F35" s="431">
        <v>68851</v>
      </c>
      <c r="G35" s="431">
        <v>27574</v>
      </c>
      <c r="H35" s="431">
        <v>42812</v>
      </c>
      <c r="I35" s="431">
        <v>40382</v>
      </c>
      <c r="J35" s="431">
        <v>2430</v>
      </c>
      <c r="K35" s="431">
        <v>20987</v>
      </c>
      <c r="L35" s="431">
        <v>18661</v>
      </c>
      <c r="M35" s="431">
        <v>2326</v>
      </c>
      <c r="N35" s="431">
        <v>54772</v>
      </c>
      <c r="O35" s="431">
        <v>42535</v>
      </c>
      <c r="P35" s="431">
        <v>12237</v>
      </c>
      <c r="Q35" s="431">
        <v>41095</v>
      </c>
      <c r="R35" s="431">
        <v>30153</v>
      </c>
      <c r="S35" s="431">
        <v>10941</v>
      </c>
      <c r="T35" s="431">
        <v>5898</v>
      </c>
      <c r="U35" s="431">
        <v>5367</v>
      </c>
      <c r="V35" s="431">
        <v>531</v>
      </c>
      <c r="W35" s="431">
        <v>7780</v>
      </c>
      <c r="X35" s="431">
        <v>7015</v>
      </c>
      <c r="Y35" s="431">
        <v>765</v>
      </c>
    </row>
    <row r="36" spans="1:25" ht="10.5" customHeight="1">
      <c r="A36" s="432" t="s">
        <v>415</v>
      </c>
      <c r="B36" s="431">
        <v>105486</v>
      </c>
      <c r="C36" s="431">
        <v>86889</v>
      </c>
      <c r="D36" s="431">
        <v>18596</v>
      </c>
      <c r="E36" s="431">
        <v>48657</v>
      </c>
      <c r="F36" s="431">
        <v>35044</v>
      </c>
      <c r="G36" s="431">
        <v>13613</v>
      </c>
      <c r="H36" s="431">
        <v>26095</v>
      </c>
      <c r="I36" s="431">
        <v>23255</v>
      </c>
      <c r="J36" s="431">
        <v>2840</v>
      </c>
      <c r="K36" s="431">
        <v>30734</v>
      </c>
      <c r="L36" s="431">
        <v>28591</v>
      </c>
      <c r="M36" s="431">
        <v>2144</v>
      </c>
      <c r="N36" s="431">
        <v>34393</v>
      </c>
      <c r="O36" s="431">
        <v>32384</v>
      </c>
      <c r="P36" s="431">
        <v>2009</v>
      </c>
      <c r="Q36" s="431">
        <v>11224</v>
      </c>
      <c r="R36" s="431">
        <v>9768</v>
      </c>
      <c r="S36" s="431">
        <v>1457</v>
      </c>
      <c r="T36" s="431">
        <v>8333</v>
      </c>
      <c r="U36" s="431">
        <v>7836</v>
      </c>
      <c r="V36" s="431">
        <v>497</v>
      </c>
      <c r="W36" s="431">
        <v>14836</v>
      </c>
      <c r="X36" s="431">
        <v>14781</v>
      </c>
      <c r="Y36" s="431">
        <v>55</v>
      </c>
    </row>
    <row r="37" spans="1:25" ht="10.5" customHeight="1">
      <c r="A37" s="432" t="s">
        <v>416</v>
      </c>
      <c r="B37" s="431">
        <v>75219</v>
      </c>
      <c r="C37" s="431">
        <v>67199</v>
      </c>
      <c r="D37" s="431">
        <v>8020</v>
      </c>
      <c r="E37" s="431">
        <v>46350</v>
      </c>
      <c r="F37" s="431">
        <v>38401</v>
      </c>
      <c r="G37" s="431">
        <v>7949</v>
      </c>
      <c r="H37" s="431">
        <v>25755</v>
      </c>
      <c r="I37" s="431">
        <v>25726</v>
      </c>
      <c r="J37" s="431">
        <v>29</v>
      </c>
      <c r="K37" s="431">
        <v>3114</v>
      </c>
      <c r="L37" s="431">
        <v>3072</v>
      </c>
      <c r="M37" s="431">
        <v>42</v>
      </c>
      <c r="N37" s="431">
        <v>14320</v>
      </c>
      <c r="O37" s="431">
        <v>13729</v>
      </c>
      <c r="P37" s="431">
        <v>592</v>
      </c>
      <c r="Q37" s="431">
        <v>6032</v>
      </c>
      <c r="R37" s="431">
        <v>5440</v>
      </c>
      <c r="S37" s="431">
        <v>592</v>
      </c>
      <c r="T37" s="431">
        <v>465</v>
      </c>
      <c r="U37" s="431">
        <v>465</v>
      </c>
      <c r="V37" s="431" t="s">
        <v>386</v>
      </c>
      <c r="W37" s="431">
        <v>7824</v>
      </c>
      <c r="X37" s="431">
        <v>7824</v>
      </c>
      <c r="Y37" s="431" t="s">
        <v>386</v>
      </c>
    </row>
    <row r="38" spans="1:25" ht="10.5" customHeight="1">
      <c r="A38" s="432" t="s">
        <v>417</v>
      </c>
      <c r="B38" s="431">
        <v>175746</v>
      </c>
      <c r="C38" s="431">
        <v>156628</v>
      </c>
      <c r="D38" s="431">
        <v>19118</v>
      </c>
      <c r="E38" s="431">
        <v>93172</v>
      </c>
      <c r="F38" s="431">
        <v>79757</v>
      </c>
      <c r="G38" s="431">
        <v>13416</v>
      </c>
      <c r="H38" s="431">
        <v>43878</v>
      </c>
      <c r="I38" s="431">
        <v>39242</v>
      </c>
      <c r="J38" s="431">
        <v>4636</v>
      </c>
      <c r="K38" s="431">
        <v>38695</v>
      </c>
      <c r="L38" s="431">
        <v>37629</v>
      </c>
      <c r="M38" s="431">
        <v>1066</v>
      </c>
      <c r="N38" s="431">
        <v>33115</v>
      </c>
      <c r="O38" s="431">
        <v>28584</v>
      </c>
      <c r="P38" s="431">
        <v>4531</v>
      </c>
      <c r="Q38" s="431">
        <v>24916</v>
      </c>
      <c r="R38" s="431">
        <v>21296</v>
      </c>
      <c r="S38" s="431">
        <v>3620</v>
      </c>
      <c r="T38" s="431">
        <v>3818</v>
      </c>
      <c r="U38" s="431">
        <v>2907</v>
      </c>
      <c r="V38" s="431">
        <v>911</v>
      </c>
      <c r="W38" s="431">
        <v>4381</v>
      </c>
      <c r="X38" s="431">
        <v>4381</v>
      </c>
      <c r="Y38" s="431" t="s">
        <v>386</v>
      </c>
    </row>
    <row r="39" spans="1:25" ht="10.5" customHeight="1">
      <c r="A39" s="432" t="s">
        <v>418</v>
      </c>
      <c r="B39" s="431">
        <v>647846</v>
      </c>
      <c r="C39" s="431">
        <v>617545</v>
      </c>
      <c r="D39" s="431">
        <v>30301</v>
      </c>
      <c r="E39" s="431">
        <v>383702</v>
      </c>
      <c r="F39" s="431">
        <v>359010</v>
      </c>
      <c r="G39" s="431">
        <v>24692</v>
      </c>
      <c r="H39" s="431">
        <v>199811</v>
      </c>
      <c r="I39" s="431">
        <v>195490</v>
      </c>
      <c r="J39" s="431">
        <v>4321</v>
      </c>
      <c r="K39" s="431">
        <v>64333</v>
      </c>
      <c r="L39" s="431">
        <v>63045</v>
      </c>
      <c r="M39" s="431">
        <v>1288</v>
      </c>
      <c r="N39" s="431">
        <v>391809</v>
      </c>
      <c r="O39" s="431">
        <v>384549</v>
      </c>
      <c r="P39" s="431">
        <v>7260</v>
      </c>
      <c r="Q39" s="431">
        <v>300046</v>
      </c>
      <c r="R39" s="431">
        <v>293325</v>
      </c>
      <c r="S39" s="431">
        <v>6721</v>
      </c>
      <c r="T39" s="431">
        <v>63739</v>
      </c>
      <c r="U39" s="431">
        <v>63211</v>
      </c>
      <c r="V39" s="431">
        <v>529</v>
      </c>
      <c r="W39" s="431">
        <v>28024</v>
      </c>
      <c r="X39" s="431">
        <v>28013</v>
      </c>
      <c r="Y39" s="431">
        <v>11</v>
      </c>
    </row>
    <row r="40" spans="1:25" ht="10.5" customHeight="1">
      <c r="A40" s="432" t="s">
        <v>419</v>
      </c>
      <c r="B40" s="431">
        <v>172096</v>
      </c>
      <c r="C40" s="431">
        <v>155563</v>
      </c>
      <c r="D40" s="431">
        <v>16533</v>
      </c>
      <c r="E40" s="431">
        <v>109768</v>
      </c>
      <c r="F40" s="431">
        <v>96874</v>
      </c>
      <c r="G40" s="431">
        <v>12894</v>
      </c>
      <c r="H40" s="431">
        <v>44040</v>
      </c>
      <c r="I40" s="431">
        <v>43279</v>
      </c>
      <c r="J40" s="431">
        <v>762</v>
      </c>
      <c r="K40" s="431">
        <v>18288</v>
      </c>
      <c r="L40" s="431">
        <v>15411</v>
      </c>
      <c r="M40" s="431">
        <v>2877</v>
      </c>
      <c r="N40" s="431">
        <v>95559</v>
      </c>
      <c r="O40" s="431">
        <v>94007</v>
      </c>
      <c r="P40" s="431">
        <v>1552</v>
      </c>
      <c r="Q40" s="431">
        <v>72625</v>
      </c>
      <c r="R40" s="431">
        <v>71100</v>
      </c>
      <c r="S40" s="431">
        <v>1525</v>
      </c>
      <c r="T40" s="431">
        <v>12047</v>
      </c>
      <c r="U40" s="431">
        <v>12021</v>
      </c>
      <c r="V40" s="431">
        <v>26</v>
      </c>
      <c r="W40" s="431">
        <v>10886</v>
      </c>
      <c r="X40" s="431">
        <v>10886</v>
      </c>
      <c r="Y40" s="431" t="s">
        <v>386</v>
      </c>
    </row>
    <row r="41" spans="1:25" ht="10.5" customHeight="1">
      <c r="A41" s="432" t="s">
        <v>420</v>
      </c>
      <c r="B41" s="431">
        <v>553521</v>
      </c>
      <c r="C41" s="431">
        <v>531820</v>
      </c>
      <c r="D41" s="431">
        <v>21701</v>
      </c>
      <c r="E41" s="431">
        <v>323366</v>
      </c>
      <c r="F41" s="431">
        <v>304742</v>
      </c>
      <c r="G41" s="431">
        <v>18624</v>
      </c>
      <c r="H41" s="431">
        <v>177386</v>
      </c>
      <c r="I41" s="431">
        <v>175170</v>
      </c>
      <c r="J41" s="431">
        <v>2216</v>
      </c>
      <c r="K41" s="431">
        <v>52769</v>
      </c>
      <c r="L41" s="431">
        <v>51909</v>
      </c>
      <c r="M41" s="431">
        <v>860</v>
      </c>
      <c r="N41" s="431">
        <v>284490</v>
      </c>
      <c r="O41" s="431">
        <v>280775</v>
      </c>
      <c r="P41" s="431">
        <v>3715</v>
      </c>
      <c r="Q41" s="431">
        <v>203234</v>
      </c>
      <c r="R41" s="431">
        <v>199742</v>
      </c>
      <c r="S41" s="431">
        <v>3492</v>
      </c>
      <c r="T41" s="431">
        <v>51944</v>
      </c>
      <c r="U41" s="431">
        <v>51720</v>
      </c>
      <c r="V41" s="431">
        <v>223</v>
      </c>
      <c r="W41" s="431">
        <v>29313</v>
      </c>
      <c r="X41" s="431">
        <v>29313</v>
      </c>
      <c r="Y41" s="431" t="s">
        <v>386</v>
      </c>
    </row>
    <row r="42" spans="1:25" ht="10.5" customHeight="1">
      <c r="A42" s="432" t="s">
        <v>421</v>
      </c>
      <c r="B42" s="437">
        <v>2408742</v>
      </c>
      <c r="C42" s="438">
        <v>2282770</v>
      </c>
      <c r="D42" s="438">
        <v>125972</v>
      </c>
      <c r="E42" s="438">
        <v>1715721</v>
      </c>
      <c r="F42" s="438">
        <v>1620841</v>
      </c>
      <c r="G42" s="438">
        <v>94880</v>
      </c>
      <c r="H42" s="438">
        <v>282577</v>
      </c>
      <c r="I42" s="438">
        <v>265743</v>
      </c>
      <c r="J42" s="438">
        <v>16835</v>
      </c>
      <c r="K42" s="438">
        <v>410444</v>
      </c>
      <c r="L42" s="438">
        <v>396187</v>
      </c>
      <c r="M42" s="438">
        <v>14257</v>
      </c>
      <c r="N42" s="438" t="s">
        <v>409</v>
      </c>
      <c r="O42" s="438" t="s">
        <v>409</v>
      </c>
      <c r="P42" s="438" t="s">
        <v>409</v>
      </c>
      <c r="Q42" s="438" t="s">
        <v>409</v>
      </c>
      <c r="R42" s="438" t="s">
        <v>409</v>
      </c>
      <c r="S42" s="438" t="s">
        <v>409</v>
      </c>
      <c r="T42" s="438" t="s">
        <v>409</v>
      </c>
      <c r="U42" s="438" t="s">
        <v>409</v>
      </c>
      <c r="V42" s="438" t="s">
        <v>409</v>
      </c>
      <c r="W42" s="438" t="s">
        <v>409</v>
      </c>
      <c r="X42" s="438" t="s">
        <v>409</v>
      </c>
      <c r="Y42" s="438" t="s">
        <v>409</v>
      </c>
    </row>
    <row r="43" spans="1:25" ht="10.5" customHeight="1">
      <c r="A43" s="432" t="s">
        <v>422</v>
      </c>
      <c r="B43" s="437">
        <v>1750953</v>
      </c>
      <c r="C43" s="438">
        <v>1469201</v>
      </c>
      <c r="D43" s="438">
        <v>281751</v>
      </c>
      <c r="E43" s="438">
        <v>1013297</v>
      </c>
      <c r="F43" s="438">
        <v>799870</v>
      </c>
      <c r="G43" s="438">
        <v>213428</v>
      </c>
      <c r="H43" s="438">
        <v>440128</v>
      </c>
      <c r="I43" s="438">
        <v>411659</v>
      </c>
      <c r="J43" s="438">
        <v>28468</v>
      </c>
      <c r="K43" s="438">
        <v>297528</v>
      </c>
      <c r="L43" s="438">
        <v>257672</v>
      </c>
      <c r="M43" s="438">
        <v>39855</v>
      </c>
      <c r="N43" s="438">
        <v>498485</v>
      </c>
      <c r="O43" s="438">
        <v>470187</v>
      </c>
      <c r="P43" s="438">
        <v>28298</v>
      </c>
      <c r="Q43" s="438">
        <v>365210</v>
      </c>
      <c r="R43" s="438">
        <v>340094</v>
      </c>
      <c r="S43" s="438">
        <v>25116</v>
      </c>
      <c r="T43" s="438">
        <v>60811</v>
      </c>
      <c r="U43" s="438">
        <v>59583</v>
      </c>
      <c r="V43" s="438">
        <v>1228</v>
      </c>
      <c r="W43" s="438">
        <v>72463</v>
      </c>
      <c r="X43" s="438">
        <v>70510</v>
      </c>
      <c r="Y43" s="438">
        <v>1954</v>
      </c>
    </row>
    <row r="44" spans="1:25" ht="10.5" customHeight="1">
      <c r="A44" s="432" t="s">
        <v>423</v>
      </c>
      <c r="B44" s="431">
        <v>1863363</v>
      </c>
      <c r="C44" s="431">
        <v>1406994</v>
      </c>
      <c r="D44" s="431">
        <v>456369</v>
      </c>
      <c r="E44" s="431">
        <v>1181167</v>
      </c>
      <c r="F44" s="431">
        <v>789875</v>
      </c>
      <c r="G44" s="431">
        <v>391292</v>
      </c>
      <c r="H44" s="431">
        <v>507327</v>
      </c>
      <c r="I44" s="431">
        <v>474088</v>
      </c>
      <c r="J44" s="431">
        <v>33239</v>
      </c>
      <c r="K44" s="431">
        <v>174868</v>
      </c>
      <c r="L44" s="431">
        <v>143031</v>
      </c>
      <c r="M44" s="431">
        <v>31838</v>
      </c>
      <c r="N44" s="435">
        <v>850717</v>
      </c>
      <c r="O44" s="435">
        <v>690165</v>
      </c>
      <c r="P44" s="435">
        <v>160552</v>
      </c>
      <c r="Q44" s="435">
        <v>688479</v>
      </c>
      <c r="R44" s="435">
        <v>539233</v>
      </c>
      <c r="S44" s="435">
        <v>149245</v>
      </c>
      <c r="T44" s="435">
        <v>104053</v>
      </c>
      <c r="U44" s="435">
        <v>99870</v>
      </c>
      <c r="V44" s="435">
        <v>4183</v>
      </c>
      <c r="W44" s="435">
        <v>58185</v>
      </c>
      <c r="X44" s="435">
        <v>51062</v>
      </c>
      <c r="Y44" s="435">
        <v>7123</v>
      </c>
    </row>
    <row r="45" spans="1:25" ht="10.5" customHeight="1">
      <c r="A45" s="432" t="s">
        <v>424</v>
      </c>
      <c r="B45" s="431">
        <v>92343</v>
      </c>
      <c r="C45" s="431">
        <v>77153</v>
      </c>
      <c r="D45" s="431">
        <v>15190</v>
      </c>
      <c r="E45" s="431">
        <v>62682</v>
      </c>
      <c r="F45" s="431">
        <v>48656</v>
      </c>
      <c r="G45" s="431">
        <v>14027</v>
      </c>
      <c r="H45" s="431">
        <v>26943</v>
      </c>
      <c r="I45" s="431">
        <v>26161</v>
      </c>
      <c r="J45" s="431">
        <v>782</v>
      </c>
      <c r="K45" s="431">
        <v>2718</v>
      </c>
      <c r="L45" s="431">
        <v>2336</v>
      </c>
      <c r="M45" s="431">
        <v>382</v>
      </c>
      <c r="N45" s="431">
        <v>65466</v>
      </c>
      <c r="O45" s="431">
        <v>55293</v>
      </c>
      <c r="P45" s="431">
        <v>10174</v>
      </c>
      <c r="Q45" s="431">
        <v>54875</v>
      </c>
      <c r="R45" s="431">
        <v>45558</v>
      </c>
      <c r="S45" s="431">
        <v>9316</v>
      </c>
      <c r="T45" s="431">
        <v>8852</v>
      </c>
      <c r="U45" s="431">
        <v>8798</v>
      </c>
      <c r="V45" s="431">
        <v>54</v>
      </c>
      <c r="W45" s="431">
        <v>1739</v>
      </c>
      <c r="X45" s="431">
        <v>936</v>
      </c>
      <c r="Y45" s="431">
        <v>803</v>
      </c>
    </row>
    <row r="46" spans="1:25" ht="10.5" customHeight="1">
      <c r="A46" s="432" t="s">
        <v>425</v>
      </c>
      <c r="B46" s="431">
        <v>63051</v>
      </c>
      <c r="C46" s="431">
        <v>46295</v>
      </c>
      <c r="D46" s="431">
        <v>16756</v>
      </c>
      <c r="E46" s="431">
        <v>43614</v>
      </c>
      <c r="F46" s="431">
        <v>28878</v>
      </c>
      <c r="G46" s="431">
        <v>14736</v>
      </c>
      <c r="H46" s="431">
        <v>16134</v>
      </c>
      <c r="I46" s="431">
        <v>14743</v>
      </c>
      <c r="J46" s="431">
        <v>1390</v>
      </c>
      <c r="K46" s="431">
        <v>3303</v>
      </c>
      <c r="L46" s="431">
        <v>2674</v>
      </c>
      <c r="M46" s="431">
        <v>629</v>
      </c>
      <c r="N46" s="431">
        <v>31058</v>
      </c>
      <c r="O46" s="431">
        <v>23719</v>
      </c>
      <c r="P46" s="431">
        <v>7339</v>
      </c>
      <c r="Q46" s="431">
        <v>26418</v>
      </c>
      <c r="R46" s="431">
        <v>19350</v>
      </c>
      <c r="S46" s="431">
        <v>7068</v>
      </c>
      <c r="T46" s="431">
        <v>2638</v>
      </c>
      <c r="U46" s="431">
        <v>2583</v>
      </c>
      <c r="V46" s="431">
        <v>55</v>
      </c>
      <c r="W46" s="431">
        <v>2001</v>
      </c>
      <c r="X46" s="431">
        <v>1785</v>
      </c>
      <c r="Y46" s="431">
        <v>216</v>
      </c>
    </row>
    <row r="47" spans="1:25" ht="10.5" customHeight="1">
      <c r="A47" s="432" t="s">
        <v>426</v>
      </c>
      <c r="B47" s="431">
        <v>113225</v>
      </c>
      <c r="C47" s="431">
        <v>77515</v>
      </c>
      <c r="D47" s="431">
        <v>35710</v>
      </c>
      <c r="E47" s="431">
        <v>76543</v>
      </c>
      <c r="F47" s="431">
        <v>44068</v>
      </c>
      <c r="G47" s="431">
        <v>32474</v>
      </c>
      <c r="H47" s="431">
        <v>23703</v>
      </c>
      <c r="I47" s="431">
        <v>20843</v>
      </c>
      <c r="J47" s="431">
        <v>2859</v>
      </c>
      <c r="K47" s="431">
        <v>12979</v>
      </c>
      <c r="L47" s="431">
        <v>12603</v>
      </c>
      <c r="M47" s="431">
        <v>376</v>
      </c>
      <c r="N47" s="431">
        <v>46353</v>
      </c>
      <c r="O47" s="431">
        <v>34431</v>
      </c>
      <c r="P47" s="431">
        <v>11922</v>
      </c>
      <c r="Q47" s="431">
        <v>40604</v>
      </c>
      <c r="R47" s="431">
        <v>30450</v>
      </c>
      <c r="S47" s="431">
        <v>10154</v>
      </c>
      <c r="T47" s="431">
        <v>3763</v>
      </c>
      <c r="U47" s="431">
        <v>2536</v>
      </c>
      <c r="V47" s="431">
        <v>1228</v>
      </c>
      <c r="W47" s="431">
        <v>1986</v>
      </c>
      <c r="X47" s="431">
        <v>1446</v>
      </c>
      <c r="Y47" s="431">
        <v>540</v>
      </c>
    </row>
    <row r="48" spans="1:25" ht="10.5" customHeight="1">
      <c r="A48" s="432" t="s">
        <v>427</v>
      </c>
      <c r="B48" s="431">
        <v>104859</v>
      </c>
      <c r="C48" s="431">
        <v>71560</v>
      </c>
      <c r="D48" s="431">
        <v>33299</v>
      </c>
      <c r="E48" s="431">
        <v>77176</v>
      </c>
      <c r="F48" s="431">
        <v>45614</v>
      </c>
      <c r="G48" s="431">
        <v>31562</v>
      </c>
      <c r="H48" s="431">
        <v>20399</v>
      </c>
      <c r="I48" s="431">
        <v>19908</v>
      </c>
      <c r="J48" s="431">
        <v>491</v>
      </c>
      <c r="K48" s="431">
        <v>7284</v>
      </c>
      <c r="L48" s="431">
        <v>6038</v>
      </c>
      <c r="M48" s="431">
        <v>1246</v>
      </c>
      <c r="N48" s="431">
        <v>44978</v>
      </c>
      <c r="O48" s="431">
        <v>26382</v>
      </c>
      <c r="P48" s="431">
        <v>18596</v>
      </c>
      <c r="Q48" s="431">
        <v>38244</v>
      </c>
      <c r="R48" s="431">
        <v>20542</v>
      </c>
      <c r="S48" s="431">
        <v>17702</v>
      </c>
      <c r="T48" s="431">
        <v>4398</v>
      </c>
      <c r="U48" s="431">
        <v>4329</v>
      </c>
      <c r="V48" s="431">
        <v>69</v>
      </c>
      <c r="W48" s="431">
        <v>2336</v>
      </c>
      <c r="X48" s="431">
        <v>1511</v>
      </c>
      <c r="Y48" s="431">
        <v>825</v>
      </c>
    </row>
    <row r="49" spans="1:25" ht="10.5" customHeight="1">
      <c r="A49" s="432" t="s">
        <v>428</v>
      </c>
      <c r="B49" s="431">
        <v>688387</v>
      </c>
      <c r="C49" s="431">
        <v>505380</v>
      </c>
      <c r="D49" s="431">
        <v>183007</v>
      </c>
      <c r="E49" s="431">
        <v>433849</v>
      </c>
      <c r="F49" s="431">
        <v>279321</v>
      </c>
      <c r="G49" s="431">
        <v>154528</v>
      </c>
      <c r="H49" s="431">
        <v>176867</v>
      </c>
      <c r="I49" s="431">
        <v>163597</v>
      </c>
      <c r="J49" s="431">
        <v>13270</v>
      </c>
      <c r="K49" s="431">
        <v>77671</v>
      </c>
      <c r="L49" s="431">
        <v>62462</v>
      </c>
      <c r="M49" s="431">
        <v>15209</v>
      </c>
      <c r="N49" s="431">
        <v>255315</v>
      </c>
      <c r="O49" s="431">
        <v>194810</v>
      </c>
      <c r="P49" s="431">
        <v>60505</v>
      </c>
      <c r="Q49" s="431">
        <v>188931</v>
      </c>
      <c r="R49" s="431">
        <v>131705</v>
      </c>
      <c r="S49" s="431">
        <v>57226</v>
      </c>
      <c r="T49" s="431">
        <v>39833</v>
      </c>
      <c r="U49" s="431">
        <v>38131</v>
      </c>
      <c r="V49" s="431">
        <v>1702</v>
      </c>
      <c r="W49" s="431">
        <v>26551</v>
      </c>
      <c r="X49" s="431">
        <v>24974</v>
      </c>
      <c r="Y49" s="431">
        <v>1577</v>
      </c>
    </row>
    <row r="50" spans="1:25" ht="10.5" customHeight="1">
      <c r="A50" s="432" t="s">
        <v>392</v>
      </c>
      <c r="B50" s="431">
        <v>365083</v>
      </c>
      <c r="C50" s="431">
        <v>288462</v>
      </c>
      <c r="D50" s="431">
        <v>76621</v>
      </c>
      <c r="E50" s="431">
        <v>213199</v>
      </c>
      <c r="F50" s="431">
        <v>151321</v>
      </c>
      <c r="G50" s="431">
        <v>61878</v>
      </c>
      <c r="H50" s="431">
        <v>105152</v>
      </c>
      <c r="I50" s="431">
        <v>96043</v>
      </c>
      <c r="J50" s="431">
        <v>9109</v>
      </c>
      <c r="K50" s="431">
        <v>46733</v>
      </c>
      <c r="L50" s="431">
        <v>41098</v>
      </c>
      <c r="M50" s="431">
        <v>5634</v>
      </c>
      <c r="N50" s="431">
        <v>158794</v>
      </c>
      <c r="O50" s="431">
        <v>137194</v>
      </c>
      <c r="P50" s="431">
        <v>21599</v>
      </c>
      <c r="Q50" s="431">
        <v>115523</v>
      </c>
      <c r="R50" s="431">
        <v>95692</v>
      </c>
      <c r="S50" s="431">
        <v>19830</v>
      </c>
      <c r="T50" s="431">
        <v>25268</v>
      </c>
      <c r="U50" s="431">
        <v>24482</v>
      </c>
      <c r="V50" s="431">
        <v>786</v>
      </c>
      <c r="W50" s="431">
        <v>18003</v>
      </c>
      <c r="X50" s="431">
        <v>17020</v>
      </c>
      <c r="Y50" s="431">
        <v>983</v>
      </c>
    </row>
    <row r="51" spans="1:25" ht="10.5" customHeight="1">
      <c r="A51" s="432" t="s">
        <v>429</v>
      </c>
      <c r="B51" s="431">
        <v>175245</v>
      </c>
      <c r="C51" s="431">
        <v>150949</v>
      </c>
      <c r="D51" s="431">
        <v>24296</v>
      </c>
      <c r="E51" s="431">
        <v>96839</v>
      </c>
      <c r="F51" s="431">
        <v>78299</v>
      </c>
      <c r="G51" s="431">
        <v>18540</v>
      </c>
      <c r="H51" s="431">
        <v>70350</v>
      </c>
      <c r="I51" s="431">
        <v>69165</v>
      </c>
      <c r="J51" s="431">
        <v>1186</v>
      </c>
      <c r="K51" s="431">
        <v>8055</v>
      </c>
      <c r="L51" s="431">
        <v>3485</v>
      </c>
      <c r="M51" s="431">
        <v>4570</v>
      </c>
      <c r="N51" s="431">
        <v>93778</v>
      </c>
      <c r="O51" s="431">
        <v>81801</v>
      </c>
      <c r="P51" s="431">
        <v>11976</v>
      </c>
      <c r="Q51" s="431">
        <v>88394</v>
      </c>
      <c r="R51" s="431">
        <v>76813</v>
      </c>
      <c r="S51" s="431">
        <v>11581</v>
      </c>
      <c r="T51" s="431">
        <v>4877</v>
      </c>
      <c r="U51" s="431">
        <v>4877</v>
      </c>
      <c r="V51" s="431" t="s">
        <v>386</v>
      </c>
      <c r="W51" s="431">
        <v>506</v>
      </c>
      <c r="X51" s="431">
        <v>111</v>
      </c>
      <c r="Y51" s="431">
        <v>395</v>
      </c>
    </row>
    <row r="52" spans="1:25" ht="10.5" customHeight="1">
      <c r="A52" s="432" t="s">
        <v>430</v>
      </c>
      <c r="B52" s="431">
        <v>76582</v>
      </c>
      <c r="C52" s="431">
        <v>52513</v>
      </c>
      <c r="D52" s="431">
        <v>24069</v>
      </c>
      <c r="E52" s="431">
        <v>55195</v>
      </c>
      <c r="F52" s="431">
        <v>35020</v>
      </c>
      <c r="G52" s="431">
        <v>20175</v>
      </c>
      <c r="H52" s="431">
        <v>18556</v>
      </c>
      <c r="I52" s="431">
        <v>16574</v>
      </c>
      <c r="J52" s="431">
        <v>1981</v>
      </c>
      <c r="K52" s="431">
        <v>2831</v>
      </c>
      <c r="L52" s="431">
        <v>918</v>
      </c>
      <c r="M52" s="431">
        <v>1913</v>
      </c>
      <c r="N52" s="431">
        <v>48159</v>
      </c>
      <c r="O52" s="431">
        <v>45763</v>
      </c>
      <c r="P52" s="431">
        <v>2396</v>
      </c>
      <c r="Q52" s="431">
        <v>41655</v>
      </c>
      <c r="R52" s="431">
        <v>39259</v>
      </c>
      <c r="S52" s="431">
        <v>2396</v>
      </c>
      <c r="T52" s="431">
        <v>5655</v>
      </c>
      <c r="U52" s="431">
        <v>5655</v>
      </c>
      <c r="V52" s="431" t="s">
        <v>386</v>
      </c>
      <c r="W52" s="431">
        <v>850</v>
      </c>
      <c r="X52" s="431">
        <v>850</v>
      </c>
      <c r="Y52" s="431" t="s">
        <v>386</v>
      </c>
    </row>
    <row r="53" spans="1:25" ht="10.5" customHeight="1">
      <c r="A53" s="432" t="s">
        <v>431</v>
      </c>
      <c r="B53" s="431">
        <v>38074</v>
      </c>
      <c r="C53" s="431">
        <v>22838</v>
      </c>
      <c r="D53" s="431">
        <v>15236</v>
      </c>
      <c r="E53" s="431">
        <v>29788</v>
      </c>
      <c r="F53" s="431">
        <v>15581</v>
      </c>
      <c r="G53" s="431">
        <v>14207</v>
      </c>
      <c r="H53" s="431">
        <v>8158</v>
      </c>
      <c r="I53" s="431">
        <v>7130</v>
      </c>
      <c r="J53" s="431">
        <v>1029</v>
      </c>
      <c r="K53" s="431">
        <v>127</v>
      </c>
      <c r="L53" s="431">
        <v>127</v>
      </c>
      <c r="M53" s="431" t="s">
        <v>386</v>
      </c>
      <c r="N53" s="431">
        <v>12335</v>
      </c>
      <c r="O53" s="431">
        <v>10674</v>
      </c>
      <c r="P53" s="431">
        <v>1661</v>
      </c>
      <c r="Q53" s="431">
        <v>11882</v>
      </c>
      <c r="R53" s="431">
        <v>10220</v>
      </c>
      <c r="S53" s="431">
        <v>1661</v>
      </c>
      <c r="T53" s="431">
        <v>354</v>
      </c>
      <c r="U53" s="431">
        <v>354</v>
      </c>
      <c r="V53" s="431" t="s">
        <v>386</v>
      </c>
      <c r="W53" s="431">
        <v>99</v>
      </c>
      <c r="X53" s="431">
        <v>99</v>
      </c>
      <c r="Y53" s="431" t="s">
        <v>386</v>
      </c>
    </row>
    <row r="54" spans="1:25" ht="10.5" customHeight="1">
      <c r="A54" s="432" t="s">
        <v>393</v>
      </c>
      <c r="B54" s="431">
        <v>21702</v>
      </c>
      <c r="C54" s="431">
        <v>19421</v>
      </c>
      <c r="D54" s="431">
        <v>2281</v>
      </c>
      <c r="E54" s="431">
        <v>13495</v>
      </c>
      <c r="F54" s="431">
        <v>11456</v>
      </c>
      <c r="G54" s="431">
        <v>2039</v>
      </c>
      <c r="H54" s="431">
        <v>5052</v>
      </c>
      <c r="I54" s="431">
        <v>4934</v>
      </c>
      <c r="J54" s="431">
        <v>118</v>
      </c>
      <c r="K54" s="431">
        <v>3155</v>
      </c>
      <c r="L54" s="431">
        <v>3031</v>
      </c>
      <c r="M54" s="431">
        <v>124</v>
      </c>
      <c r="N54" s="431">
        <v>6776</v>
      </c>
      <c r="O54" s="431">
        <v>6442</v>
      </c>
      <c r="P54" s="431">
        <v>334</v>
      </c>
      <c r="Q54" s="431">
        <v>5146</v>
      </c>
      <c r="R54" s="431">
        <v>4931</v>
      </c>
      <c r="S54" s="431">
        <v>215</v>
      </c>
      <c r="T54" s="431">
        <v>722</v>
      </c>
      <c r="U54" s="431">
        <v>647</v>
      </c>
      <c r="V54" s="431">
        <v>75</v>
      </c>
      <c r="W54" s="431">
        <v>908</v>
      </c>
      <c r="X54" s="431">
        <v>865</v>
      </c>
      <c r="Y54" s="431">
        <v>44</v>
      </c>
    </row>
    <row r="55" spans="1:25" ht="10.5" customHeight="1">
      <c r="A55" s="432" t="s">
        <v>432</v>
      </c>
      <c r="B55" s="431">
        <v>19460</v>
      </c>
      <c r="C55" s="431">
        <v>14632</v>
      </c>
      <c r="D55" s="431">
        <v>4828</v>
      </c>
      <c r="E55" s="431">
        <v>16050</v>
      </c>
      <c r="F55" s="431">
        <v>11535</v>
      </c>
      <c r="G55" s="431">
        <v>4515</v>
      </c>
      <c r="H55" s="431">
        <v>2561</v>
      </c>
      <c r="I55" s="431">
        <v>2561</v>
      </c>
      <c r="J55" s="431" t="s">
        <v>386</v>
      </c>
      <c r="K55" s="431">
        <v>849</v>
      </c>
      <c r="L55" s="431">
        <v>535</v>
      </c>
      <c r="M55" s="431">
        <v>313</v>
      </c>
      <c r="N55" s="431">
        <v>15488</v>
      </c>
      <c r="O55" s="431">
        <v>12504</v>
      </c>
      <c r="P55" s="431">
        <v>2984</v>
      </c>
      <c r="Q55" s="431">
        <v>13917</v>
      </c>
      <c r="R55" s="431">
        <v>12116</v>
      </c>
      <c r="S55" s="431">
        <v>1801</v>
      </c>
      <c r="T55" s="431">
        <v>388</v>
      </c>
      <c r="U55" s="431">
        <v>388</v>
      </c>
      <c r="V55" s="431" t="s">
        <v>386</v>
      </c>
      <c r="W55" s="431">
        <v>1183</v>
      </c>
      <c r="X55" s="431" t="s">
        <v>386</v>
      </c>
      <c r="Y55" s="431">
        <v>1183</v>
      </c>
    </row>
    <row r="56" spans="1:25" ht="10.5" customHeight="1">
      <c r="A56" s="432" t="s">
        <v>433</v>
      </c>
      <c r="B56" s="431">
        <v>28120</v>
      </c>
      <c r="C56" s="431">
        <v>22745</v>
      </c>
      <c r="D56" s="431">
        <v>5374</v>
      </c>
      <c r="E56" s="431">
        <v>13531</v>
      </c>
      <c r="F56" s="431">
        <v>8794</v>
      </c>
      <c r="G56" s="431">
        <v>4737</v>
      </c>
      <c r="H56" s="431">
        <v>12148</v>
      </c>
      <c r="I56" s="431">
        <v>11818</v>
      </c>
      <c r="J56" s="431">
        <v>330</v>
      </c>
      <c r="K56" s="431">
        <v>2441</v>
      </c>
      <c r="L56" s="431">
        <v>2133</v>
      </c>
      <c r="M56" s="431">
        <v>308</v>
      </c>
      <c r="N56" s="431">
        <v>7526</v>
      </c>
      <c r="O56" s="431">
        <v>6017</v>
      </c>
      <c r="P56" s="431">
        <v>1508</v>
      </c>
      <c r="Q56" s="431">
        <v>4606</v>
      </c>
      <c r="R56" s="431">
        <v>3098</v>
      </c>
      <c r="S56" s="431">
        <v>1508</v>
      </c>
      <c r="T56" s="431">
        <v>2919</v>
      </c>
      <c r="U56" s="431">
        <v>2919</v>
      </c>
      <c r="V56" s="431" t="s">
        <v>386</v>
      </c>
      <c r="W56" s="431" t="s">
        <v>386</v>
      </c>
      <c r="X56" s="431" t="s">
        <v>386</v>
      </c>
      <c r="Y56" s="431" t="s">
        <v>386</v>
      </c>
    </row>
    <row r="57" spans="1:25" ht="10.5" customHeight="1">
      <c r="A57" s="432" t="s">
        <v>434</v>
      </c>
      <c r="B57" s="431">
        <v>678</v>
      </c>
      <c r="C57" s="431">
        <v>466</v>
      </c>
      <c r="D57" s="431">
        <v>212</v>
      </c>
      <c r="E57" s="431">
        <v>450</v>
      </c>
      <c r="F57" s="431">
        <v>254</v>
      </c>
      <c r="G57" s="431">
        <v>197</v>
      </c>
      <c r="H57" s="431">
        <v>218</v>
      </c>
      <c r="I57" s="431">
        <v>212</v>
      </c>
      <c r="J57" s="431">
        <v>5</v>
      </c>
      <c r="K57" s="431">
        <v>10</v>
      </c>
      <c r="L57" s="431" t="s">
        <v>386</v>
      </c>
      <c r="M57" s="431">
        <v>10</v>
      </c>
      <c r="N57" s="431">
        <v>709</v>
      </c>
      <c r="O57" s="431">
        <v>57</v>
      </c>
      <c r="P57" s="431">
        <v>651</v>
      </c>
      <c r="Q57" s="431">
        <v>674</v>
      </c>
      <c r="R57" s="431">
        <v>23</v>
      </c>
      <c r="S57" s="431">
        <v>651</v>
      </c>
      <c r="T57" s="431" t="s">
        <v>386</v>
      </c>
      <c r="U57" s="431" t="s">
        <v>386</v>
      </c>
      <c r="V57" s="431" t="s">
        <v>386</v>
      </c>
      <c r="W57" s="431">
        <v>35</v>
      </c>
      <c r="X57" s="431">
        <v>35</v>
      </c>
      <c r="Y57" s="431" t="s">
        <v>386</v>
      </c>
    </row>
    <row r="58" spans="1:25" ht="10.5" customHeight="1">
      <c r="A58" s="432" t="s">
        <v>435</v>
      </c>
      <c r="B58" s="431">
        <v>16357</v>
      </c>
      <c r="C58" s="431">
        <v>14524</v>
      </c>
      <c r="D58" s="431">
        <v>1833</v>
      </c>
      <c r="E58" s="431">
        <v>6667</v>
      </c>
      <c r="F58" s="431">
        <v>4961</v>
      </c>
      <c r="G58" s="431">
        <v>1705</v>
      </c>
      <c r="H58" s="431">
        <v>8595</v>
      </c>
      <c r="I58" s="431">
        <v>8468</v>
      </c>
      <c r="J58" s="431">
        <v>127</v>
      </c>
      <c r="K58" s="431">
        <v>1095</v>
      </c>
      <c r="L58" s="431">
        <v>1095</v>
      </c>
      <c r="M58" s="431" t="s">
        <v>386</v>
      </c>
      <c r="N58" s="431">
        <v>6723</v>
      </c>
      <c r="O58" s="431">
        <v>5537</v>
      </c>
      <c r="P58" s="431">
        <v>1186</v>
      </c>
      <c r="Q58" s="431">
        <v>5683</v>
      </c>
      <c r="R58" s="431">
        <v>4498</v>
      </c>
      <c r="S58" s="431">
        <v>1186</v>
      </c>
      <c r="T58" s="431">
        <v>1022</v>
      </c>
      <c r="U58" s="431">
        <v>1022</v>
      </c>
      <c r="V58" s="431" t="s">
        <v>386</v>
      </c>
      <c r="W58" s="431">
        <v>17</v>
      </c>
      <c r="X58" s="431">
        <v>17</v>
      </c>
      <c r="Y58" s="431" t="s">
        <v>386</v>
      </c>
    </row>
    <row r="59" spans="1:25" ht="10.5" customHeight="1">
      <c r="A59" s="432" t="s">
        <v>385</v>
      </c>
      <c r="B59" s="431">
        <v>1529</v>
      </c>
      <c r="C59" s="431">
        <v>860</v>
      </c>
      <c r="D59" s="431">
        <v>668</v>
      </c>
      <c r="E59" s="431">
        <v>856</v>
      </c>
      <c r="F59" s="431">
        <v>382</v>
      </c>
      <c r="G59" s="431">
        <v>474</v>
      </c>
      <c r="H59" s="431">
        <v>673</v>
      </c>
      <c r="I59" s="431">
        <v>479</v>
      </c>
      <c r="J59" s="431">
        <v>194</v>
      </c>
      <c r="K59" s="431" t="s">
        <v>386</v>
      </c>
      <c r="L59" s="431" t="s">
        <v>386</v>
      </c>
      <c r="M59" s="431" t="s">
        <v>386</v>
      </c>
      <c r="N59" s="431">
        <v>5543</v>
      </c>
      <c r="O59" s="431">
        <v>4324</v>
      </c>
      <c r="P59" s="431">
        <v>1219</v>
      </c>
      <c r="Q59" s="431">
        <v>4390</v>
      </c>
      <c r="R59" s="431">
        <v>3171</v>
      </c>
      <c r="S59" s="431">
        <v>1219</v>
      </c>
      <c r="T59" s="431">
        <v>865</v>
      </c>
      <c r="U59" s="431">
        <v>865</v>
      </c>
      <c r="V59" s="431" t="s">
        <v>386</v>
      </c>
      <c r="W59" s="431">
        <v>288</v>
      </c>
      <c r="X59" s="431">
        <v>288</v>
      </c>
      <c r="Y59" s="431" t="s">
        <v>386</v>
      </c>
    </row>
    <row r="60" spans="1:25" ht="10.5" customHeight="1">
      <c r="A60" s="432" t="s">
        <v>436</v>
      </c>
      <c r="B60" s="431">
        <v>58670</v>
      </c>
      <c r="C60" s="431">
        <v>41681</v>
      </c>
      <c r="D60" s="431">
        <v>16989</v>
      </c>
      <c r="E60" s="431">
        <v>41233</v>
      </c>
      <c r="F60" s="431">
        <v>25735</v>
      </c>
      <c r="G60" s="431">
        <v>15498</v>
      </c>
      <c r="H60" s="431">
        <v>11820</v>
      </c>
      <c r="I60" s="431">
        <v>11452</v>
      </c>
      <c r="J60" s="431">
        <v>368</v>
      </c>
      <c r="K60" s="431">
        <v>5617</v>
      </c>
      <c r="L60" s="431">
        <v>4493</v>
      </c>
      <c r="M60" s="431">
        <v>1124</v>
      </c>
      <c r="N60" s="436">
        <v>51717</v>
      </c>
      <c r="O60" s="436">
        <v>45216</v>
      </c>
      <c r="P60" s="436">
        <v>6501</v>
      </c>
      <c r="Q60" s="436">
        <v>47536</v>
      </c>
      <c r="R60" s="436">
        <v>41806</v>
      </c>
      <c r="S60" s="436">
        <v>5730</v>
      </c>
      <c r="T60" s="436">
        <v>2499</v>
      </c>
      <c r="U60" s="436">
        <v>2285</v>
      </c>
      <c r="V60" s="436">
        <v>214</v>
      </c>
      <c r="W60" s="436">
        <v>1682</v>
      </c>
      <c r="X60" s="436">
        <v>1125</v>
      </c>
      <c r="Y60" s="436">
        <v>557</v>
      </c>
    </row>
    <row r="61" spans="1:25" ht="10.5" customHeight="1">
      <c r="A61" s="432" t="s">
        <v>437</v>
      </c>
      <c r="B61" s="435">
        <v>660133</v>
      </c>
      <c r="C61" s="435">
        <v>539839</v>
      </c>
      <c r="D61" s="435">
        <v>120294</v>
      </c>
      <c r="E61" s="435">
        <v>517840</v>
      </c>
      <c r="F61" s="435">
        <v>413310</v>
      </c>
      <c r="G61" s="435">
        <v>104530</v>
      </c>
      <c r="H61" s="435">
        <v>96683</v>
      </c>
      <c r="I61" s="435">
        <v>89209</v>
      </c>
      <c r="J61" s="435">
        <v>7473</v>
      </c>
      <c r="K61" s="435">
        <v>45611</v>
      </c>
      <c r="L61" s="435">
        <v>37320</v>
      </c>
      <c r="M61" s="435">
        <v>8291</v>
      </c>
      <c r="N61" s="431">
        <v>348812</v>
      </c>
      <c r="O61" s="431">
        <v>327741</v>
      </c>
      <c r="P61" s="431">
        <v>21071</v>
      </c>
      <c r="Q61" s="431">
        <v>327225</v>
      </c>
      <c r="R61" s="431">
        <v>306742</v>
      </c>
      <c r="S61" s="431">
        <v>20484</v>
      </c>
      <c r="T61" s="431">
        <v>13585</v>
      </c>
      <c r="U61" s="431">
        <v>13311</v>
      </c>
      <c r="V61" s="431">
        <v>273</v>
      </c>
      <c r="W61" s="431">
        <v>8002</v>
      </c>
      <c r="X61" s="431">
        <v>7688</v>
      </c>
      <c r="Y61" s="431">
        <v>314</v>
      </c>
    </row>
    <row r="62" spans="1:25" ht="10.5" customHeight="1">
      <c r="A62" s="432" t="s">
        <v>438</v>
      </c>
      <c r="B62" s="431">
        <v>54781</v>
      </c>
      <c r="C62" s="431">
        <v>46909</v>
      </c>
      <c r="D62" s="431">
        <v>7872</v>
      </c>
      <c r="E62" s="431">
        <v>37253</v>
      </c>
      <c r="F62" s="431">
        <v>31734</v>
      </c>
      <c r="G62" s="431">
        <v>5519</v>
      </c>
      <c r="H62" s="431">
        <v>13223</v>
      </c>
      <c r="I62" s="431">
        <v>10923</v>
      </c>
      <c r="J62" s="431">
        <v>2300</v>
      </c>
      <c r="K62" s="431">
        <v>4304</v>
      </c>
      <c r="L62" s="431">
        <v>4252</v>
      </c>
      <c r="M62" s="431">
        <v>53</v>
      </c>
      <c r="N62" s="431">
        <v>43053</v>
      </c>
      <c r="O62" s="431">
        <v>40903</v>
      </c>
      <c r="P62" s="431">
        <v>2150</v>
      </c>
      <c r="Q62" s="431">
        <v>41222</v>
      </c>
      <c r="R62" s="431">
        <v>39094</v>
      </c>
      <c r="S62" s="431">
        <v>2128</v>
      </c>
      <c r="T62" s="431">
        <v>1697</v>
      </c>
      <c r="U62" s="431">
        <v>1676</v>
      </c>
      <c r="V62" s="431">
        <v>22</v>
      </c>
      <c r="W62" s="431">
        <v>134</v>
      </c>
      <c r="X62" s="431">
        <v>134</v>
      </c>
      <c r="Y62" s="431" t="s">
        <v>386</v>
      </c>
    </row>
    <row r="63" spans="1:25" ht="10.5" customHeight="1">
      <c r="A63" s="432" t="s">
        <v>439</v>
      </c>
      <c r="B63" s="431">
        <v>203522</v>
      </c>
      <c r="C63" s="431">
        <v>176832</v>
      </c>
      <c r="D63" s="431">
        <v>26690</v>
      </c>
      <c r="E63" s="431">
        <v>173889</v>
      </c>
      <c r="F63" s="431">
        <v>148230</v>
      </c>
      <c r="G63" s="431">
        <v>25660</v>
      </c>
      <c r="H63" s="431">
        <v>27516</v>
      </c>
      <c r="I63" s="431">
        <v>26661</v>
      </c>
      <c r="J63" s="431">
        <v>854</v>
      </c>
      <c r="K63" s="431">
        <v>2116</v>
      </c>
      <c r="L63" s="431">
        <v>1941</v>
      </c>
      <c r="M63" s="431">
        <v>176</v>
      </c>
      <c r="N63" s="431">
        <v>103501</v>
      </c>
      <c r="O63" s="431">
        <v>97793</v>
      </c>
      <c r="P63" s="431">
        <v>5708</v>
      </c>
      <c r="Q63" s="431">
        <v>100761</v>
      </c>
      <c r="R63" s="431">
        <v>95053</v>
      </c>
      <c r="S63" s="431">
        <v>5708</v>
      </c>
      <c r="T63" s="431">
        <v>2009</v>
      </c>
      <c r="U63" s="431">
        <v>2009</v>
      </c>
      <c r="V63" s="431" t="s">
        <v>386</v>
      </c>
      <c r="W63" s="431">
        <v>732</v>
      </c>
      <c r="X63" s="431">
        <v>732</v>
      </c>
      <c r="Y63" s="431" t="s">
        <v>386</v>
      </c>
    </row>
    <row r="64" spans="1:25" ht="10.5" customHeight="1">
      <c r="A64" s="432" t="s">
        <v>440</v>
      </c>
      <c r="B64" s="431">
        <v>84550</v>
      </c>
      <c r="C64" s="431">
        <v>67978</v>
      </c>
      <c r="D64" s="431">
        <v>16571</v>
      </c>
      <c r="E64" s="431">
        <v>70531</v>
      </c>
      <c r="F64" s="431">
        <v>55784</v>
      </c>
      <c r="G64" s="431">
        <v>14747</v>
      </c>
      <c r="H64" s="431">
        <v>10987</v>
      </c>
      <c r="I64" s="431">
        <v>9960</v>
      </c>
      <c r="J64" s="431">
        <v>1026</v>
      </c>
      <c r="K64" s="431">
        <v>3032</v>
      </c>
      <c r="L64" s="431">
        <v>2234</v>
      </c>
      <c r="M64" s="431">
        <v>798</v>
      </c>
      <c r="N64" s="431">
        <v>36055</v>
      </c>
      <c r="O64" s="431">
        <v>33300</v>
      </c>
      <c r="P64" s="431">
        <v>2755</v>
      </c>
      <c r="Q64" s="431">
        <v>34546</v>
      </c>
      <c r="R64" s="431">
        <v>31792</v>
      </c>
      <c r="S64" s="431">
        <v>2755</v>
      </c>
      <c r="T64" s="431">
        <v>912</v>
      </c>
      <c r="U64" s="431">
        <v>912</v>
      </c>
      <c r="V64" s="431" t="s">
        <v>386</v>
      </c>
      <c r="W64" s="431">
        <v>596</v>
      </c>
      <c r="X64" s="431">
        <v>596</v>
      </c>
      <c r="Y64" s="431" t="s">
        <v>386</v>
      </c>
    </row>
    <row r="65" spans="1:25" ht="10.5" customHeight="1">
      <c r="A65" s="432" t="s">
        <v>441</v>
      </c>
      <c r="B65" s="431">
        <v>70498</v>
      </c>
      <c r="C65" s="431">
        <v>57769</v>
      </c>
      <c r="D65" s="431">
        <v>12729</v>
      </c>
      <c r="E65" s="431">
        <v>45951</v>
      </c>
      <c r="F65" s="431">
        <v>37338</v>
      </c>
      <c r="G65" s="431">
        <v>8613</v>
      </c>
      <c r="H65" s="431">
        <v>5773</v>
      </c>
      <c r="I65" s="431">
        <v>5610</v>
      </c>
      <c r="J65" s="431">
        <v>163</v>
      </c>
      <c r="K65" s="431">
        <v>18774</v>
      </c>
      <c r="L65" s="431">
        <v>14821</v>
      </c>
      <c r="M65" s="431">
        <v>3954</v>
      </c>
      <c r="N65" s="431">
        <v>47407</v>
      </c>
      <c r="O65" s="431">
        <v>45213</v>
      </c>
      <c r="P65" s="431">
        <v>2194</v>
      </c>
      <c r="Q65" s="431">
        <v>44161</v>
      </c>
      <c r="R65" s="431">
        <v>41967</v>
      </c>
      <c r="S65" s="431">
        <v>2194</v>
      </c>
      <c r="T65" s="431">
        <v>2312</v>
      </c>
      <c r="U65" s="431">
        <v>2312</v>
      </c>
      <c r="V65" s="431" t="s">
        <v>386</v>
      </c>
      <c r="W65" s="431">
        <v>934</v>
      </c>
      <c r="X65" s="431">
        <v>934</v>
      </c>
      <c r="Y65" s="431" t="s">
        <v>386</v>
      </c>
    </row>
    <row r="66" spans="1:25" ht="10.5" customHeight="1">
      <c r="A66" s="432" t="s">
        <v>442</v>
      </c>
      <c r="B66" s="431">
        <v>22444</v>
      </c>
      <c r="C66" s="431">
        <v>19310</v>
      </c>
      <c r="D66" s="431">
        <v>3134</v>
      </c>
      <c r="E66" s="431">
        <v>19706</v>
      </c>
      <c r="F66" s="431">
        <v>16760</v>
      </c>
      <c r="G66" s="431">
        <v>2946</v>
      </c>
      <c r="H66" s="431">
        <v>1531</v>
      </c>
      <c r="I66" s="431">
        <v>1531</v>
      </c>
      <c r="J66" s="431" t="s">
        <v>386</v>
      </c>
      <c r="K66" s="431">
        <v>1207</v>
      </c>
      <c r="L66" s="431">
        <v>1019</v>
      </c>
      <c r="M66" s="431">
        <v>188</v>
      </c>
      <c r="N66" s="431">
        <v>12669</v>
      </c>
      <c r="O66" s="431">
        <v>12559</v>
      </c>
      <c r="P66" s="431">
        <v>110</v>
      </c>
      <c r="Q66" s="431">
        <v>12669</v>
      </c>
      <c r="R66" s="431">
        <v>12559</v>
      </c>
      <c r="S66" s="431">
        <v>110</v>
      </c>
      <c r="T66" s="431" t="s">
        <v>386</v>
      </c>
      <c r="U66" s="431" t="s">
        <v>386</v>
      </c>
      <c r="V66" s="431" t="s">
        <v>386</v>
      </c>
      <c r="W66" s="431" t="s">
        <v>386</v>
      </c>
      <c r="X66" s="431" t="s">
        <v>386</v>
      </c>
      <c r="Y66" s="431" t="s">
        <v>386</v>
      </c>
    </row>
    <row r="67" spans="1:25" ht="10.5" customHeight="1">
      <c r="A67" s="432" t="s">
        <v>443</v>
      </c>
      <c r="B67" s="431" t="s">
        <v>409</v>
      </c>
      <c r="C67" s="431" t="s">
        <v>409</v>
      </c>
      <c r="D67" s="431" t="s">
        <v>409</v>
      </c>
      <c r="E67" s="431" t="s">
        <v>409</v>
      </c>
      <c r="F67" s="431" t="s">
        <v>409</v>
      </c>
      <c r="G67" s="431" t="s">
        <v>409</v>
      </c>
      <c r="H67" s="431" t="s">
        <v>409</v>
      </c>
      <c r="I67" s="431" t="s">
        <v>409</v>
      </c>
      <c r="J67" s="431" t="s">
        <v>409</v>
      </c>
      <c r="K67" s="431" t="s">
        <v>409</v>
      </c>
      <c r="L67" s="431" t="s">
        <v>409</v>
      </c>
      <c r="M67" s="431" t="s">
        <v>409</v>
      </c>
      <c r="N67" s="431">
        <v>686</v>
      </c>
      <c r="O67" s="431">
        <v>643</v>
      </c>
      <c r="P67" s="431">
        <v>44</v>
      </c>
      <c r="Q67" s="431">
        <v>686</v>
      </c>
      <c r="R67" s="431">
        <v>643</v>
      </c>
      <c r="S67" s="431">
        <v>44</v>
      </c>
      <c r="T67" s="431" t="s">
        <v>386</v>
      </c>
      <c r="U67" s="431" t="s">
        <v>386</v>
      </c>
      <c r="V67" s="431" t="s">
        <v>386</v>
      </c>
      <c r="W67" s="431" t="s">
        <v>409</v>
      </c>
      <c r="X67" s="431" t="s">
        <v>409</v>
      </c>
      <c r="Y67" s="431" t="s">
        <v>409</v>
      </c>
    </row>
    <row r="68" spans="1:25" ht="10.5" customHeight="1">
      <c r="A68" s="432" t="s">
        <v>444</v>
      </c>
      <c r="B68" s="431">
        <v>53293</v>
      </c>
      <c r="C68" s="431">
        <v>46024</v>
      </c>
      <c r="D68" s="431">
        <v>7269</v>
      </c>
      <c r="E68" s="431">
        <v>49120</v>
      </c>
      <c r="F68" s="431">
        <v>41968</v>
      </c>
      <c r="G68" s="431">
        <v>7152</v>
      </c>
      <c r="H68" s="431">
        <v>2888</v>
      </c>
      <c r="I68" s="431">
        <v>2771</v>
      </c>
      <c r="J68" s="431">
        <v>117</v>
      </c>
      <c r="K68" s="431">
        <v>1285</v>
      </c>
      <c r="L68" s="431">
        <v>1285</v>
      </c>
      <c r="M68" s="431" t="s">
        <v>386</v>
      </c>
      <c r="N68" s="431">
        <v>52738</v>
      </c>
      <c r="O68" s="431">
        <v>51348</v>
      </c>
      <c r="P68" s="431">
        <v>1390</v>
      </c>
      <c r="Q68" s="431">
        <v>48834</v>
      </c>
      <c r="R68" s="431">
        <v>47444</v>
      </c>
      <c r="S68" s="431">
        <v>1390</v>
      </c>
      <c r="T68" s="431">
        <v>588</v>
      </c>
      <c r="U68" s="431">
        <v>588</v>
      </c>
      <c r="V68" s="431" t="s">
        <v>386</v>
      </c>
      <c r="W68" s="431">
        <v>3315</v>
      </c>
      <c r="X68" s="431">
        <v>3315</v>
      </c>
      <c r="Y68" s="431" t="s">
        <v>386</v>
      </c>
    </row>
    <row r="69" spans="1:25" ht="10.5" customHeight="1">
      <c r="A69" s="432" t="s">
        <v>445</v>
      </c>
      <c r="B69" s="431">
        <v>11476</v>
      </c>
      <c r="C69" s="431">
        <v>8516</v>
      </c>
      <c r="D69" s="431">
        <v>2960</v>
      </c>
      <c r="E69" s="431">
        <v>4566</v>
      </c>
      <c r="F69" s="431">
        <v>3623</v>
      </c>
      <c r="G69" s="431">
        <v>943</v>
      </c>
      <c r="H69" s="431">
        <v>1303</v>
      </c>
      <c r="I69" s="431">
        <v>1303</v>
      </c>
      <c r="J69" s="431" t="s">
        <v>386</v>
      </c>
      <c r="K69" s="431">
        <v>5607</v>
      </c>
      <c r="L69" s="431">
        <v>3590</v>
      </c>
      <c r="M69" s="431">
        <v>2017</v>
      </c>
      <c r="N69" s="431">
        <v>7004</v>
      </c>
      <c r="O69" s="431">
        <v>6721</v>
      </c>
      <c r="P69" s="431">
        <v>283</v>
      </c>
      <c r="Q69" s="431">
        <v>4260</v>
      </c>
      <c r="R69" s="431">
        <v>3976</v>
      </c>
      <c r="S69" s="431">
        <v>283</v>
      </c>
      <c r="T69" s="431">
        <v>943</v>
      </c>
      <c r="U69" s="431">
        <v>943</v>
      </c>
      <c r="V69" s="431" t="s">
        <v>386</v>
      </c>
      <c r="W69" s="431">
        <v>1801</v>
      </c>
      <c r="X69" s="431">
        <v>1801</v>
      </c>
      <c r="Y69" s="431" t="s">
        <v>386</v>
      </c>
    </row>
    <row r="70" spans="1:25" ht="10.5" customHeight="1">
      <c r="A70" s="432" t="s">
        <v>446</v>
      </c>
      <c r="B70" s="431">
        <v>7277</v>
      </c>
      <c r="C70" s="431">
        <v>5305</v>
      </c>
      <c r="D70" s="431">
        <v>1972</v>
      </c>
      <c r="E70" s="431">
        <v>5481</v>
      </c>
      <c r="F70" s="431">
        <v>4506</v>
      </c>
      <c r="G70" s="431">
        <v>976</v>
      </c>
      <c r="H70" s="431">
        <v>1632</v>
      </c>
      <c r="I70" s="431">
        <v>691</v>
      </c>
      <c r="J70" s="431">
        <v>941</v>
      </c>
      <c r="K70" s="431">
        <v>164</v>
      </c>
      <c r="L70" s="431">
        <v>108</v>
      </c>
      <c r="M70" s="431">
        <v>55</v>
      </c>
      <c r="N70" s="431">
        <v>5904</v>
      </c>
      <c r="O70" s="431">
        <v>4516</v>
      </c>
      <c r="P70" s="431">
        <v>1388</v>
      </c>
      <c r="Q70" s="431">
        <v>5039</v>
      </c>
      <c r="R70" s="431">
        <v>4188</v>
      </c>
      <c r="S70" s="431">
        <v>851</v>
      </c>
      <c r="T70" s="431">
        <v>535</v>
      </c>
      <c r="U70" s="431">
        <v>312</v>
      </c>
      <c r="V70" s="431">
        <v>223</v>
      </c>
      <c r="W70" s="431">
        <v>330</v>
      </c>
      <c r="X70" s="431">
        <v>16</v>
      </c>
      <c r="Y70" s="431">
        <v>314</v>
      </c>
    </row>
    <row r="71" spans="1:25" ht="10.5" customHeight="1">
      <c r="A71" s="432" t="s">
        <v>447</v>
      </c>
      <c r="B71" s="431">
        <v>13746</v>
      </c>
      <c r="C71" s="431">
        <v>10152</v>
      </c>
      <c r="D71" s="431">
        <v>3594</v>
      </c>
      <c r="E71" s="431">
        <v>12070</v>
      </c>
      <c r="F71" s="431">
        <v>8578</v>
      </c>
      <c r="G71" s="431">
        <v>3492</v>
      </c>
      <c r="H71" s="431">
        <v>1675</v>
      </c>
      <c r="I71" s="431">
        <v>1574</v>
      </c>
      <c r="J71" s="431">
        <v>102</v>
      </c>
      <c r="K71" s="431" t="s">
        <v>386</v>
      </c>
      <c r="L71" s="431" t="s">
        <v>386</v>
      </c>
      <c r="M71" s="431" t="s">
        <v>386</v>
      </c>
      <c r="N71" s="431">
        <v>8033</v>
      </c>
      <c r="O71" s="431">
        <v>7132</v>
      </c>
      <c r="P71" s="431">
        <v>901</v>
      </c>
      <c r="Q71" s="431">
        <v>7916</v>
      </c>
      <c r="R71" s="431">
        <v>7016</v>
      </c>
      <c r="S71" s="431">
        <v>901</v>
      </c>
      <c r="T71" s="431">
        <v>116</v>
      </c>
      <c r="U71" s="431">
        <v>116</v>
      </c>
      <c r="V71" s="431" t="s">
        <v>386</v>
      </c>
      <c r="W71" s="431" t="s">
        <v>386</v>
      </c>
      <c r="X71" s="431" t="s">
        <v>386</v>
      </c>
      <c r="Y71" s="431" t="s">
        <v>386</v>
      </c>
    </row>
    <row r="72" spans="1:25" ht="10.5" customHeight="1">
      <c r="A72" s="432" t="s">
        <v>448</v>
      </c>
      <c r="B72" s="431">
        <v>31082</v>
      </c>
      <c r="C72" s="431">
        <v>21915</v>
      </c>
      <c r="D72" s="431">
        <v>9167</v>
      </c>
      <c r="E72" s="431">
        <v>28974</v>
      </c>
      <c r="F72" s="431">
        <v>19807</v>
      </c>
      <c r="G72" s="431">
        <v>9167</v>
      </c>
      <c r="H72" s="431">
        <v>1637</v>
      </c>
      <c r="I72" s="431">
        <v>1637</v>
      </c>
      <c r="J72" s="431" t="s">
        <v>386</v>
      </c>
      <c r="K72" s="431">
        <v>471</v>
      </c>
      <c r="L72" s="431">
        <v>471</v>
      </c>
      <c r="M72" s="431" t="s">
        <v>386</v>
      </c>
      <c r="N72" s="431">
        <v>3161</v>
      </c>
      <c r="O72" s="431">
        <v>2887</v>
      </c>
      <c r="P72" s="431">
        <v>274</v>
      </c>
      <c r="Q72" s="431">
        <v>3117</v>
      </c>
      <c r="R72" s="431">
        <v>2842</v>
      </c>
      <c r="S72" s="431">
        <v>274</v>
      </c>
      <c r="T72" s="431" t="s">
        <v>386</v>
      </c>
      <c r="U72" s="431" t="s">
        <v>386</v>
      </c>
      <c r="V72" s="431" t="s">
        <v>386</v>
      </c>
      <c r="W72" s="431">
        <v>44</v>
      </c>
      <c r="X72" s="431">
        <v>44</v>
      </c>
      <c r="Y72" s="431" t="s">
        <v>386</v>
      </c>
    </row>
    <row r="73" spans="1:25" ht="10.5" customHeight="1">
      <c r="A73" s="432" t="s">
        <v>449</v>
      </c>
      <c r="B73" s="431">
        <v>14409</v>
      </c>
      <c r="C73" s="431">
        <v>11110</v>
      </c>
      <c r="D73" s="431">
        <v>3299</v>
      </c>
      <c r="E73" s="431">
        <v>12361</v>
      </c>
      <c r="F73" s="431">
        <v>9623</v>
      </c>
      <c r="G73" s="431">
        <v>2737</v>
      </c>
      <c r="H73" s="431">
        <v>996</v>
      </c>
      <c r="I73" s="431">
        <v>726</v>
      </c>
      <c r="J73" s="431">
        <v>271</v>
      </c>
      <c r="K73" s="431">
        <v>1052</v>
      </c>
      <c r="L73" s="431">
        <v>761</v>
      </c>
      <c r="M73" s="431">
        <v>291</v>
      </c>
      <c r="N73" s="431">
        <v>5493</v>
      </c>
      <c r="O73" s="431">
        <v>5009</v>
      </c>
      <c r="P73" s="431">
        <v>485</v>
      </c>
      <c r="Q73" s="431">
        <v>5493</v>
      </c>
      <c r="R73" s="431">
        <v>5009</v>
      </c>
      <c r="S73" s="431">
        <v>485</v>
      </c>
      <c r="T73" s="431" t="s">
        <v>386</v>
      </c>
      <c r="U73" s="431" t="s">
        <v>386</v>
      </c>
      <c r="V73" s="431" t="s">
        <v>386</v>
      </c>
      <c r="W73" s="431" t="s">
        <v>386</v>
      </c>
      <c r="X73" s="431" t="s">
        <v>386</v>
      </c>
      <c r="Y73" s="431" t="s">
        <v>386</v>
      </c>
    </row>
    <row r="74" spans="1:25" ht="10.5" customHeight="1">
      <c r="A74" s="432" t="s">
        <v>450</v>
      </c>
      <c r="B74" s="431">
        <v>20022</v>
      </c>
      <c r="C74" s="431">
        <v>14241</v>
      </c>
      <c r="D74" s="431">
        <v>5781</v>
      </c>
      <c r="E74" s="431">
        <v>14947</v>
      </c>
      <c r="F74" s="431">
        <v>9449</v>
      </c>
      <c r="G74" s="431">
        <v>5498</v>
      </c>
      <c r="H74" s="431">
        <v>2997</v>
      </c>
      <c r="I74" s="431">
        <v>2997</v>
      </c>
      <c r="J74" s="431" t="s">
        <v>386</v>
      </c>
      <c r="K74" s="431">
        <v>2078</v>
      </c>
      <c r="L74" s="431">
        <v>1795</v>
      </c>
      <c r="M74" s="431">
        <v>283</v>
      </c>
      <c r="N74" s="431">
        <v>6650</v>
      </c>
      <c r="O74" s="431">
        <v>6464</v>
      </c>
      <c r="P74" s="431">
        <v>186</v>
      </c>
      <c r="Q74" s="431">
        <v>5334</v>
      </c>
      <c r="R74" s="431">
        <v>5148</v>
      </c>
      <c r="S74" s="431">
        <v>186</v>
      </c>
      <c r="T74" s="431">
        <v>1315</v>
      </c>
      <c r="U74" s="431">
        <v>1315</v>
      </c>
      <c r="V74" s="431" t="s">
        <v>386</v>
      </c>
      <c r="W74" s="431" t="s">
        <v>386</v>
      </c>
      <c r="X74" s="431" t="s">
        <v>386</v>
      </c>
      <c r="Y74" s="431" t="s">
        <v>386</v>
      </c>
    </row>
    <row r="75" spans="1:25" ht="10.5" customHeight="1">
      <c r="A75" s="432" t="s">
        <v>451</v>
      </c>
      <c r="B75" s="431">
        <v>12078</v>
      </c>
      <c r="C75" s="431">
        <v>6975</v>
      </c>
      <c r="D75" s="431">
        <v>5103</v>
      </c>
      <c r="E75" s="431">
        <v>8954</v>
      </c>
      <c r="F75" s="431">
        <v>4121</v>
      </c>
      <c r="G75" s="431">
        <v>4833</v>
      </c>
      <c r="H75" s="431">
        <v>2661</v>
      </c>
      <c r="I75" s="431">
        <v>2411</v>
      </c>
      <c r="J75" s="431">
        <v>250</v>
      </c>
      <c r="K75" s="431">
        <v>463</v>
      </c>
      <c r="L75" s="431">
        <v>443</v>
      </c>
      <c r="M75" s="431">
        <v>19</v>
      </c>
      <c r="N75" s="431">
        <v>4563</v>
      </c>
      <c r="O75" s="431">
        <v>3046</v>
      </c>
      <c r="P75" s="431">
        <v>1517</v>
      </c>
      <c r="Q75" s="431">
        <v>4185</v>
      </c>
      <c r="R75" s="431">
        <v>2696</v>
      </c>
      <c r="S75" s="431">
        <v>1489</v>
      </c>
      <c r="T75" s="431">
        <v>378</v>
      </c>
      <c r="U75" s="431">
        <v>349</v>
      </c>
      <c r="V75" s="431">
        <v>29</v>
      </c>
      <c r="W75" s="431" t="s">
        <v>386</v>
      </c>
      <c r="X75" s="431" t="s">
        <v>386</v>
      </c>
      <c r="Y75" s="431" t="s">
        <v>386</v>
      </c>
    </row>
    <row r="76" spans="1:25" ht="10.5" customHeight="1">
      <c r="A76" s="432" t="s">
        <v>452</v>
      </c>
      <c r="B76" s="431">
        <v>1944</v>
      </c>
      <c r="C76" s="431">
        <v>1543</v>
      </c>
      <c r="D76" s="431">
        <v>401</v>
      </c>
      <c r="E76" s="431">
        <v>748</v>
      </c>
      <c r="F76" s="431">
        <v>407</v>
      </c>
      <c r="G76" s="431">
        <v>341</v>
      </c>
      <c r="H76" s="431">
        <v>517</v>
      </c>
      <c r="I76" s="431">
        <v>458</v>
      </c>
      <c r="J76" s="431">
        <v>59</v>
      </c>
      <c r="K76" s="431">
        <v>678</v>
      </c>
      <c r="L76" s="431">
        <v>678</v>
      </c>
      <c r="M76" s="431" t="s">
        <v>386</v>
      </c>
      <c r="N76" s="431">
        <v>341</v>
      </c>
      <c r="O76" s="431">
        <v>254</v>
      </c>
      <c r="P76" s="431">
        <v>87</v>
      </c>
      <c r="Q76" s="431">
        <v>239</v>
      </c>
      <c r="R76" s="431">
        <v>152</v>
      </c>
      <c r="S76" s="431">
        <v>87</v>
      </c>
      <c r="T76" s="431">
        <v>89</v>
      </c>
      <c r="U76" s="431">
        <v>89</v>
      </c>
      <c r="V76" s="431" t="s">
        <v>386</v>
      </c>
      <c r="W76" s="431">
        <v>13</v>
      </c>
      <c r="X76" s="431">
        <v>13</v>
      </c>
      <c r="Y76" s="431" t="s">
        <v>386</v>
      </c>
    </row>
    <row r="77" spans="1:25" ht="10.5" customHeight="1">
      <c r="A77" s="432" t="s">
        <v>453</v>
      </c>
      <c r="B77" s="433">
        <v>40896</v>
      </c>
      <c r="C77" s="431">
        <v>29861</v>
      </c>
      <c r="D77" s="431">
        <v>11035</v>
      </c>
      <c r="E77" s="431">
        <v>21596</v>
      </c>
      <c r="F77" s="431">
        <v>12208</v>
      </c>
      <c r="G77" s="431">
        <v>9388</v>
      </c>
      <c r="H77" s="431">
        <v>15666</v>
      </c>
      <c r="I77" s="431">
        <v>14476</v>
      </c>
      <c r="J77" s="431">
        <v>1190</v>
      </c>
      <c r="K77" s="431">
        <v>3634</v>
      </c>
      <c r="L77" s="431">
        <v>3176</v>
      </c>
      <c r="M77" s="431">
        <v>457</v>
      </c>
      <c r="N77" s="431">
        <v>4223</v>
      </c>
      <c r="O77" s="431">
        <v>3685</v>
      </c>
      <c r="P77" s="431">
        <v>537</v>
      </c>
      <c r="Q77" s="431">
        <v>2542</v>
      </c>
      <c r="R77" s="431">
        <v>2005</v>
      </c>
      <c r="S77" s="431">
        <v>537</v>
      </c>
      <c r="T77" s="431">
        <v>1680</v>
      </c>
      <c r="U77" s="431">
        <v>1680</v>
      </c>
      <c r="V77" s="431" t="s">
        <v>386</v>
      </c>
      <c r="W77" s="431" t="s">
        <v>386</v>
      </c>
      <c r="X77" s="431" t="s">
        <v>386</v>
      </c>
      <c r="Y77" s="431" t="s">
        <v>386</v>
      </c>
    </row>
    <row r="78" spans="1:25" ht="10.5" customHeight="1">
      <c r="A78" s="439" t="s">
        <v>454</v>
      </c>
      <c r="B78" s="440">
        <v>18117</v>
      </c>
      <c r="C78" s="441">
        <v>15399</v>
      </c>
      <c r="D78" s="441">
        <v>2717</v>
      </c>
      <c r="E78" s="441">
        <v>11691</v>
      </c>
      <c r="F78" s="441">
        <v>9175</v>
      </c>
      <c r="G78" s="441">
        <v>2516</v>
      </c>
      <c r="H78" s="441">
        <v>5680</v>
      </c>
      <c r="I78" s="441">
        <v>5480</v>
      </c>
      <c r="J78" s="441">
        <v>201</v>
      </c>
      <c r="K78" s="441">
        <v>745</v>
      </c>
      <c r="L78" s="441">
        <v>745</v>
      </c>
      <c r="M78" s="441" t="s">
        <v>386</v>
      </c>
      <c r="N78" s="441">
        <v>7331</v>
      </c>
      <c r="O78" s="441">
        <v>6269</v>
      </c>
      <c r="P78" s="441">
        <v>1062</v>
      </c>
      <c r="Q78" s="441">
        <v>6219</v>
      </c>
      <c r="R78" s="441">
        <v>5157</v>
      </c>
      <c r="S78" s="441">
        <v>1062</v>
      </c>
      <c r="T78" s="441">
        <v>1009</v>
      </c>
      <c r="U78" s="441">
        <v>1009</v>
      </c>
      <c r="V78" s="441" t="s">
        <v>386</v>
      </c>
      <c r="W78" s="441">
        <v>103</v>
      </c>
      <c r="X78" s="441">
        <v>103</v>
      </c>
      <c r="Y78" s="441" t="s">
        <v>386</v>
      </c>
    </row>
    <row r="79" spans="1:25" s="444" customFormat="1" ht="9.75" customHeight="1">
      <c r="A79" s="442"/>
      <c r="B79" s="443"/>
      <c r="N79" s="445" t="s">
        <v>455</v>
      </c>
    </row>
  </sheetData>
  <sheetProtection sheet="1" objects="1" scenarios="1"/>
  <mergeCells count="6">
    <mergeCell ref="B1:M1"/>
    <mergeCell ref="N1:Y1"/>
    <mergeCell ref="E4:E5"/>
    <mergeCell ref="H4:H5"/>
    <mergeCell ref="Q4:Q5"/>
    <mergeCell ref="T4:T5"/>
  </mergeCells>
  <phoneticPr fontId="4"/>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colBreaks count="1" manualBreakCount="1">
    <brk id="13" max="7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3"/>
    <pageSetUpPr fitToPage="1"/>
  </sheetPr>
  <dimension ref="A1:AX61"/>
  <sheetViews>
    <sheetView topLeftCell="Q1" zoomScaleNormal="100" zoomScaleSheetLayoutView="100" workbookViewId="0">
      <selection activeCell="X14" sqref="X14"/>
    </sheetView>
  </sheetViews>
  <sheetFormatPr defaultColWidth="12.28515625" defaultRowHeight="12"/>
  <cols>
    <col min="1" max="1" width="3.7109375" style="447" customWidth="1"/>
    <col min="2" max="2" width="10.7109375" style="643" customWidth="1"/>
    <col min="3" max="3" width="5.7109375" style="447" customWidth="1"/>
    <col min="4" max="4" width="40.7109375" style="455" customWidth="1"/>
    <col min="5" max="5" width="12.28515625" style="451"/>
    <col min="6" max="6" width="14.85546875" style="451" bestFit="1" customWidth="1"/>
    <col min="7" max="11" width="12.28515625" style="451"/>
    <col min="12" max="12" width="13.42578125" style="451" customWidth="1"/>
    <col min="13" max="13" width="15.28515625" style="451" customWidth="1"/>
    <col min="14" max="14" width="11.28515625" style="451" customWidth="1"/>
    <col min="15" max="15" width="8.140625" style="644" customWidth="1"/>
    <col min="16" max="16" width="15.7109375" style="644" customWidth="1"/>
    <col min="17" max="17" width="12.28515625" style="451"/>
    <col min="18" max="18" width="14.85546875" style="451" bestFit="1" customWidth="1"/>
    <col min="19" max="23" width="12.28515625" style="451"/>
    <col min="24" max="24" width="13.42578125" style="451" customWidth="1"/>
    <col min="25" max="25" width="15.28515625" style="451" customWidth="1"/>
    <col min="26" max="26" width="10.42578125" style="451" customWidth="1"/>
    <col min="27" max="27" width="8.140625" style="644" customWidth="1"/>
    <col min="28" max="28" width="14.42578125" style="644" customWidth="1"/>
    <col min="29" max="29" width="11.7109375" style="644" bestFit="1" customWidth="1"/>
    <col min="30" max="30" width="25.85546875" style="644" customWidth="1"/>
    <col min="31" max="31" width="23.140625" style="644" customWidth="1"/>
    <col min="32" max="32" width="2.42578125" style="455" customWidth="1"/>
    <col min="33" max="33" width="9" style="455" customWidth="1"/>
    <col min="34" max="34" width="27" style="455" customWidth="1"/>
    <col min="35" max="35" width="13.85546875" style="455" customWidth="1"/>
    <col min="36" max="36" width="2.85546875" style="455" customWidth="1"/>
    <col min="37" max="46" width="2.42578125" style="455" customWidth="1"/>
    <col min="47" max="48" width="2.42578125" style="451" customWidth="1"/>
    <col min="49" max="16384" width="12.28515625" style="451"/>
  </cols>
  <sheetData>
    <row r="1" spans="1:50" ht="24.95" customHeight="1">
      <c r="A1" s="447" t="s">
        <v>581</v>
      </c>
      <c r="E1" s="454"/>
      <c r="Q1" s="454"/>
    </row>
    <row r="2" spans="1:50" ht="8.25" customHeight="1"/>
    <row r="3" spans="1:50" ht="20.100000000000001" customHeight="1">
      <c r="A3" s="451"/>
      <c r="B3" s="1221" t="s">
        <v>620</v>
      </c>
      <c r="C3" s="1222"/>
      <c r="D3" s="1223"/>
      <c r="E3" s="1227" t="s">
        <v>595</v>
      </c>
      <c r="F3" s="1228"/>
      <c r="G3" s="1229"/>
      <c r="H3" s="1230" t="s">
        <v>617</v>
      </c>
      <c r="I3" s="1231"/>
      <c r="J3" s="1231"/>
      <c r="K3" s="1231"/>
      <c r="L3" s="1231"/>
      <c r="M3" s="1231"/>
      <c r="N3" s="1232"/>
      <c r="O3" s="1233" t="s">
        <v>590</v>
      </c>
      <c r="P3" s="1233" t="s">
        <v>596</v>
      </c>
      <c r="Q3" s="1235" t="s">
        <v>583</v>
      </c>
      <c r="R3" s="1236"/>
      <c r="S3" s="1237"/>
      <c r="T3" s="1238" t="s">
        <v>618</v>
      </c>
      <c r="U3" s="1239"/>
      <c r="V3" s="1239"/>
      <c r="W3" s="1239"/>
      <c r="X3" s="1239"/>
      <c r="Y3" s="1239"/>
      <c r="Z3" s="1240"/>
      <c r="AA3" s="1241" t="s">
        <v>590</v>
      </c>
      <c r="AB3" s="1241" t="s">
        <v>605</v>
      </c>
      <c r="AC3" s="1243" t="s">
        <v>584</v>
      </c>
      <c r="AD3" s="1219" t="s">
        <v>506</v>
      </c>
      <c r="AE3" s="740"/>
      <c r="AF3" s="451"/>
      <c r="AG3" s="645" t="s">
        <v>507</v>
      </c>
      <c r="AH3" s="646"/>
      <c r="AI3" s="644"/>
      <c r="AU3" s="455"/>
      <c r="AV3" s="455"/>
      <c r="AW3" s="455"/>
      <c r="AX3" s="455"/>
    </row>
    <row r="4" spans="1:50" ht="42" customHeight="1">
      <c r="A4" s="451"/>
      <c r="B4" s="1224"/>
      <c r="C4" s="1225"/>
      <c r="D4" s="1226"/>
      <c r="E4" s="912" t="s">
        <v>516</v>
      </c>
      <c r="F4" s="913" t="s">
        <v>517</v>
      </c>
      <c r="G4" s="914" t="s">
        <v>508</v>
      </c>
      <c r="H4" s="915" t="s">
        <v>518</v>
      </c>
      <c r="I4" s="951" t="s">
        <v>591</v>
      </c>
      <c r="J4" s="915" t="s">
        <v>517</v>
      </c>
      <c r="K4" s="951" t="s">
        <v>592</v>
      </c>
      <c r="L4" s="916" t="s">
        <v>508</v>
      </c>
      <c r="M4" s="951" t="s">
        <v>593</v>
      </c>
      <c r="N4" s="917" t="s">
        <v>594</v>
      </c>
      <c r="O4" s="1234"/>
      <c r="P4" s="1234"/>
      <c r="Q4" s="918" t="s">
        <v>516</v>
      </c>
      <c r="R4" s="919" t="s">
        <v>517</v>
      </c>
      <c r="S4" s="920" t="s">
        <v>508</v>
      </c>
      <c r="T4" s="921" t="s">
        <v>518</v>
      </c>
      <c r="U4" s="974" t="s">
        <v>591</v>
      </c>
      <c r="V4" s="921" t="s">
        <v>517</v>
      </c>
      <c r="W4" s="974" t="s">
        <v>603</v>
      </c>
      <c r="X4" s="922" t="s">
        <v>508</v>
      </c>
      <c r="Y4" s="974" t="s">
        <v>604</v>
      </c>
      <c r="Z4" s="923" t="s">
        <v>594</v>
      </c>
      <c r="AA4" s="1242"/>
      <c r="AB4" s="1242"/>
      <c r="AC4" s="1244"/>
      <c r="AD4" s="1220"/>
      <c r="AE4" s="741"/>
      <c r="AF4" s="451"/>
      <c r="AG4" s="647" t="s">
        <v>56</v>
      </c>
      <c r="AH4" s="647" t="s">
        <v>509</v>
      </c>
      <c r="AI4" s="648" t="s">
        <v>619</v>
      </c>
      <c r="AU4" s="455"/>
      <c r="AV4" s="455"/>
      <c r="AW4" s="455"/>
      <c r="AX4" s="455"/>
    </row>
    <row r="5" spans="1:50" ht="13.5" customHeight="1">
      <c r="A5" s="451"/>
      <c r="B5" s="1216" t="s">
        <v>474</v>
      </c>
      <c r="C5" s="686">
        <v>1</v>
      </c>
      <c r="D5" s="781" t="s">
        <v>654</v>
      </c>
      <c r="E5" s="898">
        <f>宿泊!R26</f>
        <v>2.8453444959837086E-2</v>
      </c>
      <c r="F5" s="899">
        <f>宿泊!R26</f>
        <v>2.8453444959837086E-2</v>
      </c>
      <c r="G5" s="782">
        <f>日帰り!R26</f>
        <v>2.0787319734961673E-3</v>
      </c>
      <c r="H5" s="930">
        <f>与件データ計算!$J$28*E5</f>
        <v>0</v>
      </c>
      <c r="I5" s="799">
        <f t="shared" ref="I5:I49" si="0">+ROUND(H5,0)</f>
        <v>0</v>
      </c>
      <c r="J5" s="701">
        <f>与件データ計算!$J$29*F5</f>
        <v>0</v>
      </c>
      <c r="K5" s="702">
        <f t="shared" ref="K5:K49" si="1">+ROUND(SUM(J5:J5),0)</f>
        <v>0</v>
      </c>
      <c r="L5" s="701">
        <f>与件データ計算!$J$30*G5</f>
        <v>0</v>
      </c>
      <c r="M5" s="702">
        <f t="shared" ref="M5:M49" si="2">+ROUND(SUM(L5:L5),0)</f>
        <v>0</v>
      </c>
      <c r="N5" s="703">
        <f t="shared" ref="N5:N49" si="3">I5+K5+M5</f>
        <v>0</v>
      </c>
      <c r="O5" s="783"/>
      <c r="P5" s="941">
        <f>SUM(N5:O5)</f>
        <v>0</v>
      </c>
      <c r="Q5" s="898">
        <f>宿泊!$L26</f>
        <v>0.16248180215679409</v>
      </c>
      <c r="R5" s="899">
        <f>宿泊!$L26</f>
        <v>0.16248180215679409</v>
      </c>
      <c r="S5" s="782">
        <f>日帰り!$L26</f>
        <v>9.7748695188843663E-3</v>
      </c>
      <c r="T5" s="792">
        <f>与件データ計算!$K$40*Q5</f>
        <v>0</v>
      </c>
      <c r="U5" s="799">
        <f>+ROUND(T5,0)</f>
        <v>0</v>
      </c>
      <c r="V5" s="701">
        <f>与件データ計算!$K$41*R5</f>
        <v>0</v>
      </c>
      <c r="W5" s="702">
        <f>ROUND(V5,0)</f>
        <v>0</v>
      </c>
      <c r="X5" s="701">
        <f>与件データ計算!$K$42*S5</f>
        <v>0</v>
      </c>
      <c r="Y5" s="702">
        <f>+ROUND(X5,0)</f>
        <v>0</v>
      </c>
      <c r="Z5" s="703">
        <f t="shared" ref="Z5:Z49" si="4">U5+W5+Y5</f>
        <v>0</v>
      </c>
      <c r="AA5" s="783"/>
      <c r="AB5" s="941">
        <f>SUM(Z5:AA5)</f>
        <v>0</v>
      </c>
      <c r="AC5" s="941">
        <f>P5+AB5</f>
        <v>0</v>
      </c>
      <c r="AD5" s="649">
        <v>28</v>
      </c>
      <c r="AE5" s="650" t="str">
        <f>VLOOKUP(AD5,$AG$5:$AH$44,2,FALSE)</f>
        <v>運輸・郵便</v>
      </c>
      <c r="AF5" s="451"/>
      <c r="AG5" s="651">
        <v>1</v>
      </c>
      <c r="AH5" s="652" t="s">
        <v>166</v>
      </c>
      <c r="AI5" s="653">
        <f>SUMIF($AD$5:$AD$49,AG5,$AC$5:$AC$49)</f>
        <v>0</v>
      </c>
      <c r="AU5" s="455"/>
      <c r="AV5" s="455"/>
      <c r="AW5" s="455"/>
      <c r="AX5" s="455"/>
    </row>
    <row r="6" spans="1:50" ht="13.5" customHeight="1">
      <c r="A6" s="451"/>
      <c r="B6" s="1217"/>
      <c r="C6" s="657">
        <v>2</v>
      </c>
      <c r="D6" s="707" t="s">
        <v>655</v>
      </c>
      <c r="E6" s="900">
        <f>宿泊!R27</f>
        <v>0</v>
      </c>
      <c r="F6" s="901">
        <f>宿泊!R27</f>
        <v>0</v>
      </c>
      <c r="G6" s="708">
        <f>日帰り!R27</f>
        <v>0</v>
      </c>
      <c r="H6" s="931">
        <f>与件データ計算!$J$28*E6</f>
        <v>0</v>
      </c>
      <c r="I6" s="800">
        <f t="shared" si="0"/>
        <v>0</v>
      </c>
      <c r="J6" s="709">
        <f>与件データ計算!$J$29*F6</f>
        <v>0</v>
      </c>
      <c r="K6" s="710">
        <f t="shared" si="1"/>
        <v>0</v>
      </c>
      <c r="L6" s="709">
        <f>与件データ計算!$J$30*G6</f>
        <v>0</v>
      </c>
      <c r="M6" s="710">
        <f t="shared" si="2"/>
        <v>0</v>
      </c>
      <c r="N6" s="711">
        <f t="shared" si="3"/>
        <v>0</v>
      </c>
      <c r="O6" s="712"/>
      <c r="P6" s="942">
        <f t="shared" ref="P6:P49" si="5">SUM(N6:O6)</f>
        <v>0</v>
      </c>
      <c r="Q6" s="900">
        <f>宿泊!$L27</f>
        <v>0</v>
      </c>
      <c r="R6" s="901">
        <f>宿泊!$L27</f>
        <v>0</v>
      </c>
      <c r="S6" s="708">
        <f>日帰り!$L27</f>
        <v>0</v>
      </c>
      <c r="T6" s="793">
        <f>与件データ計算!$K$40*Q6</f>
        <v>0</v>
      </c>
      <c r="U6" s="800">
        <f t="shared" ref="U6:U49" si="6">+ROUND(T6,0)</f>
        <v>0</v>
      </c>
      <c r="V6" s="709">
        <f>与件データ計算!$K$41*R6</f>
        <v>0</v>
      </c>
      <c r="W6" s="710">
        <f t="shared" ref="W6:W49" si="7">ROUND(V6,0)</f>
        <v>0</v>
      </c>
      <c r="X6" s="709">
        <f>与件データ計算!$K$42*S6</f>
        <v>0</v>
      </c>
      <c r="Y6" s="710">
        <f t="shared" ref="Y6:Y49" si="8">+ROUND(X6,0)</f>
        <v>0</v>
      </c>
      <c r="Z6" s="711">
        <f t="shared" si="4"/>
        <v>0</v>
      </c>
      <c r="AA6" s="712"/>
      <c r="AB6" s="942">
        <f t="shared" ref="AB6:AB49" si="9">SUM(Z6:AA6)</f>
        <v>0</v>
      </c>
      <c r="AC6" s="942">
        <f t="shared" ref="AC6:AC49" si="10">P6+AB6</f>
        <v>0</v>
      </c>
      <c r="AD6" s="654">
        <v>28</v>
      </c>
      <c r="AE6" s="655" t="str">
        <f t="shared" ref="AE6:AE49" si="11">VLOOKUP(AD6,$AG$5:$AH$44,2,FALSE)</f>
        <v>運輸・郵便</v>
      </c>
      <c r="AF6" s="451"/>
      <c r="AG6" s="55">
        <v>2</v>
      </c>
      <c r="AH6" s="56" t="s">
        <v>2</v>
      </c>
      <c r="AI6" s="656">
        <f t="shared" ref="AI6:AI45" si="12">SUMIF($AD$5:$AD$49,AG6,$AC$5:$AC$49)</f>
        <v>0</v>
      </c>
      <c r="AU6" s="455"/>
      <c r="AV6" s="455"/>
      <c r="AW6" s="455"/>
      <c r="AX6" s="455"/>
    </row>
    <row r="7" spans="1:50" ht="13.5" customHeight="1">
      <c r="A7" s="451"/>
      <c r="B7" s="1217"/>
      <c r="C7" s="657">
        <v>3</v>
      </c>
      <c r="D7" s="553" t="s">
        <v>656</v>
      </c>
      <c r="E7" s="900">
        <f>宿泊!R28</f>
        <v>2.3984613644077384E-2</v>
      </c>
      <c r="F7" s="901">
        <f>宿泊!R28</f>
        <v>2.3984613644077384E-2</v>
      </c>
      <c r="G7" s="708">
        <f>日帰り!R28</f>
        <v>3.0401455112381449E-2</v>
      </c>
      <c r="H7" s="931">
        <f>与件データ計算!$J$28*E7</f>
        <v>0</v>
      </c>
      <c r="I7" s="800">
        <f t="shared" si="0"/>
        <v>0</v>
      </c>
      <c r="J7" s="658">
        <f>与件データ計算!$J$29*F7</f>
        <v>0</v>
      </c>
      <c r="K7" s="659">
        <f t="shared" si="1"/>
        <v>0</v>
      </c>
      <c r="L7" s="658">
        <f>与件データ計算!$J$30*G7</f>
        <v>0</v>
      </c>
      <c r="M7" s="659">
        <f t="shared" si="2"/>
        <v>0</v>
      </c>
      <c r="N7" s="660">
        <f t="shared" si="3"/>
        <v>0</v>
      </c>
      <c r="O7" s="661"/>
      <c r="P7" s="943">
        <f t="shared" si="5"/>
        <v>0</v>
      </c>
      <c r="Q7" s="900">
        <f>宿泊!$L28</f>
        <v>0.13691217024526819</v>
      </c>
      <c r="R7" s="901">
        <f>宿泊!$L28</f>
        <v>0.13691217024526819</v>
      </c>
      <c r="S7" s="708">
        <f>日帰り!$L28</f>
        <v>0.14167937519901702</v>
      </c>
      <c r="T7" s="793">
        <f>与件データ計算!$K$40*Q7</f>
        <v>0</v>
      </c>
      <c r="U7" s="800">
        <f t="shared" si="6"/>
        <v>0</v>
      </c>
      <c r="V7" s="658">
        <f>与件データ計算!$K$41*R7</f>
        <v>0</v>
      </c>
      <c r="W7" s="659">
        <f t="shared" si="7"/>
        <v>0</v>
      </c>
      <c r="X7" s="658">
        <f>与件データ計算!$K$42*S7</f>
        <v>0</v>
      </c>
      <c r="Y7" s="659">
        <f t="shared" si="8"/>
        <v>0</v>
      </c>
      <c r="Z7" s="660">
        <f t="shared" si="4"/>
        <v>0</v>
      </c>
      <c r="AA7" s="661"/>
      <c r="AB7" s="943">
        <f t="shared" si="9"/>
        <v>0</v>
      </c>
      <c r="AC7" s="943">
        <f t="shared" si="10"/>
        <v>0</v>
      </c>
      <c r="AD7" s="654">
        <v>28</v>
      </c>
      <c r="AE7" s="655" t="str">
        <f t="shared" si="11"/>
        <v>運輸・郵便</v>
      </c>
      <c r="AF7" s="451"/>
      <c r="AG7" s="55">
        <v>3</v>
      </c>
      <c r="AH7" s="56" t="s">
        <v>3</v>
      </c>
      <c r="AI7" s="656">
        <f t="shared" si="12"/>
        <v>0</v>
      </c>
      <c r="AU7" s="455"/>
      <c r="AV7" s="455"/>
      <c r="AW7" s="455"/>
      <c r="AX7" s="455"/>
    </row>
    <row r="8" spans="1:50" ht="13.5" customHeight="1">
      <c r="A8" s="451"/>
      <c r="B8" s="1217"/>
      <c r="C8" s="657">
        <v>4</v>
      </c>
      <c r="D8" s="553" t="s">
        <v>657</v>
      </c>
      <c r="E8" s="900">
        <f>宿泊!R29</f>
        <v>1.5838895802692612E-2</v>
      </c>
      <c r="F8" s="901">
        <f>宿泊!R29</f>
        <v>1.5838895802692612E-2</v>
      </c>
      <c r="G8" s="708">
        <f>日帰り!R29</f>
        <v>3.0661296609068467E-2</v>
      </c>
      <c r="H8" s="931">
        <f>与件データ計算!$J$28*E8</f>
        <v>0</v>
      </c>
      <c r="I8" s="800">
        <f t="shared" si="0"/>
        <v>0</v>
      </c>
      <c r="J8" s="658">
        <f>与件データ計算!$J$29*F8</f>
        <v>0</v>
      </c>
      <c r="K8" s="659">
        <f t="shared" si="1"/>
        <v>0</v>
      </c>
      <c r="L8" s="658">
        <f>与件データ計算!$J$30*G8</f>
        <v>0</v>
      </c>
      <c r="M8" s="659">
        <f t="shared" si="2"/>
        <v>0</v>
      </c>
      <c r="N8" s="660">
        <f t="shared" si="3"/>
        <v>0</v>
      </c>
      <c r="O8" s="661"/>
      <c r="P8" s="943">
        <f t="shared" si="5"/>
        <v>0</v>
      </c>
      <c r="Q8" s="900">
        <f>宿泊!$L29</f>
        <v>9.044091851955352E-2</v>
      </c>
      <c r="R8" s="901">
        <f>宿泊!$L29</f>
        <v>9.044091851955352E-2</v>
      </c>
      <c r="S8" s="708">
        <f>日帰り!$L29</f>
        <v>0.14289654548166938</v>
      </c>
      <c r="T8" s="793">
        <f>与件データ計算!$K$40*Q8</f>
        <v>0</v>
      </c>
      <c r="U8" s="800">
        <f t="shared" si="6"/>
        <v>0</v>
      </c>
      <c r="V8" s="658">
        <f>与件データ計算!$K$41*R8</f>
        <v>0</v>
      </c>
      <c r="W8" s="659">
        <f t="shared" si="7"/>
        <v>0</v>
      </c>
      <c r="X8" s="658">
        <f>与件データ計算!$K$42*S8</f>
        <v>0</v>
      </c>
      <c r="Y8" s="659">
        <f t="shared" si="8"/>
        <v>0</v>
      </c>
      <c r="Z8" s="660">
        <f t="shared" si="4"/>
        <v>0</v>
      </c>
      <c r="AA8" s="661"/>
      <c r="AB8" s="943">
        <f t="shared" si="9"/>
        <v>0</v>
      </c>
      <c r="AC8" s="943">
        <f t="shared" si="10"/>
        <v>0</v>
      </c>
      <c r="AD8" s="654">
        <v>28</v>
      </c>
      <c r="AE8" s="655" t="str">
        <f t="shared" si="11"/>
        <v>運輸・郵便</v>
      </c>
      <c r="AF8" s="451"/>
      <c r="AG8" s="55">
        <v>4</v>
      </c>
      <c r="AH8" s="56" t="s">
        <v>167</v>
      </c>
      <c r="AI8" s="656">
        <f t="shared" si="12"/>
        <v>0</v>
      </c>
      <c r="AU8" s="455"/>
      <c r="AV8" s="455"/>
      <c r="AW8" s="455"/>
      <c r="AX8" s="455"/>
    </row>
    <row r="9" spans="1:50" ht="13.5" customHeight="1">
      <c r="A9" s="451"/>
      <c r="B9" s="1217"/>
      <c r="C9" s="657">
        <v>5</v>
      </c>
      <c r="D9" s="553" t="s">
        <v>658</v>
      </c>
      <c r="E9" s="900">
        <f>宿泊!R30</f>
        <v>4.7799524833125918E-3</v>
      </c>
      <c r="F9" s="901">
        <f>宿泊!R30</f>
        <v>4.7799524833125918E-3</v>
      </c>
      <c r="G9" s="708">
        <f>日帰り!R30</f>
        <v>2.7283357152137195E-3</v>
      </c>
      <c r="H9" s="931">
        <f>与件データ計算!$J$28*E9</f>
        <v>0</v>
      </c>
      <c r="I9" s="800">
        <f t="shared" si="0"/>
        <v>0</v>
      </c>
      <c r="J9" s="658">
        <f>与件データ計算!$J$29*F9</f>
        <v>0</v>
      </c>
      <c r="K9" s="659">
        <f t="shared" si="1"/>
        <v>0</v>
      </c>
      <c r="L9" s="658">
        <f>与件データ計算!$J$30*G9</f>
        <v>0</v>
      </c>
      <c r="M9" s="659">
        <f t="shared" si="2"/>
        <v>0</v>
      </c>
      <c r="N9" s="660">
        <f t="shared" si="3"/>
        <v>0</v>
      </c>
      <c r="O9" s="661"/>
      <c r="P9" s="943">
        <f t="shared" si="5"/>
        <v>0</v>
      </c>
      <c r="Q9" s="900">
        <f>宿泊!$L30</f>
        <v>2.7221631118072187E-2</v>
      </c>
      <c r="R9" s="901">
        <f>宿泊!$L30</f>
        <v>2.7221631118072187E-2</v>
      </c>
      <c r="S9" s="708">
        <f>日帰り!$L30</f>
        <v>1.2598577286802432E-2</v>
      </c>
      <c r="T9" s="793">
        <f>与件データ計算!$K$40*Q9</f>
        <v>0</v>
      </c>
      <c r="U9" s="800">
        <f t="shared" si="6"/>
        <v>0</v>
      </c>
      <c r="V9" s="658">
        <f>与件データ計算!$K$41*R9</f>
        <v>0</v>
      </c>
      <c r="W9" s="659">
        <f t="shared" si="7"/>
        <v>0</v>
      </c>
      <c r="X9" s="658">
        <f>与件データ計算!$K$42*S9</f>
        <v>0</v>
      </c>
      <c r="Y9" s="659">
        <f t="shared" si="8"/>
        <v>0</v>
      </c>
      <c r="Z9" s="660">
        <f t="shared" si="4"/>
        <v>0</v>
      </c>
      <c r="AA9" s="661"/>
      <c r="AB9" s="943">
        <f t="shared" si="9"/>
        <v>0</v>
      </c>
      <c r="AC9" s="943">
        <f t="shared" si="10"/>
        <v>0</v>
      </c>
      <c r="AD9" s="654">
        <v>28</v>
      </c>
      <c r="AE9" s="655" t="str">
        <f t="shared" si="11"/>
        <v>運輸・郵便</v>
      </c>
      <c r="AF9" s="451"/>
      <c r="AG9" s="57">
        <v>5</v>
      </c>
      <c r="AH9" s="58" t="s">
        <v>168</v>
      </c>
      <c r="AI9" s="662">
        <f t="shared" si="12"/>
        <v>0</v>
      </c>
      <c r="AU9" s="455"/>
      <c r="AV9" s="455"/>
      <c r="AW9" s="455"/>
      <c r="AX9" s="455"/>
    </row>
    <row r="10" spans="1:50" ht="13.5" customHeight="1">
      <c r="A10" s="451"/>
      <c r="B10" s="1217"/>
      <c r="C10" s="657">
        <v>6</v>
      </c>
      <c r="D10" s="553" t="s">
        <v>659</v>
      </c>
      <c r="E10" s="900">
        <f>宿泊!R31</f>
        <v>7.1275031112116756E-3</v>
      </c>
      <c r="F10" s="901">
        <f>宿泊!R31</f>
        <v>7.1275031112116756E-3</v>
      </c>
      <c r="G10" s="708">
        <f>日帰り!R31</f>
        <v>2.3385734701831884E-3</v>
      </c>
      <c r="H10" s="931">
        <f>与件データ計算!$J$28*E10</f>
        <v>0</v>
      </c>
      <c r="I10" s="800">
        <f t="shared" si="0"/>
        <v>0</v>
      </c>
      <c r="J10" s="658">
        <f>与件データ計算!$J$29*F10</f>
        <v>0</v>
      </c>
      <c r="K10" s="659">
        <f t="shared" si="1"/>
        <v>0</v>
      </c>
      <c r="L10" s="658">
        <f>与件データ計算!$J$30*G10</f>
        <v>0</v>
      </c>
      <c r="M10" s="659">
        <f t="shared" si="2"/>
        <v>0</v>
      </c>
      <c r="N10" s="660">
        <f t="shared" si="3"/>
        <v>0</v>
      </c>
      <c r="O10" s="661"/>
      <c r="P10" s="943">
        <f t="shared" si="5"/>
        <v>0</v>
      </c>
      <c r="Q10" s="900">
        <f>宿泊!$L31</f>
        <v>4.0757057802782826E-2</v>
      </c>
      <c r="R10" s="901">
        <f>宿泊!$L31</f>
        <v>4.0757057802782826E-2</v>
      </c>
      <c r="S10" s="708">
        <f>日帰り!$L31</f>
        <v>1.0962872478764301E-2</v>
      </c>
      <c r="T10" s="793">
        <f>与件データ計算!$K$40*Q10</f>
        <v>0</v>
      </c>
      <c r="U10" s="800">
        <f t="shared" si="6"/>
        <v>0</v>
      </c>
      <c r="V10" s="658">
        <f>与件データ計算!$K$41*R10</f>
        <v>0</v>
      </c>
      <c r="W10" s="659">
        <f t="shared" si="7"/>
        <v>0</v>
      </c>
      <c r="X10" s="658">
        <f>与件データ計算!$K$42*S10</f>
        <v>0</v>
      </c>
      <c r="Y10" s="659">
        <f t="shared" si="8"/>
        <v>0</v>
      </c>
      <c r="Z10" s="660">
        <f t="shared" si="4"/>
        <v>0</v>
      </c>
      <c r="AA10" s="661"/>
      <c r="AB10" s="943">
        <f t="shared" si="9"/>
        <v>0</v>
      </c>
      <c r="AC10" s="943">
        <f t="shared" si="10"/>
        <v>0</v>
      </c>
      <c r="AD10" s="654">
        <v>28</v>
      </c>
      <c r="AE10" s="655" t="str">
        <f t="shared" si="11"/>
        <v>運輸・郵便</v>
      </c>
      <c r="AF10" s="451"/>
      <c r="AG10" s="55">
        <v>6</v>
      </c>
      <c r="AH10" s="56" t="s">
        <v>169</v>
      </c>
      <c r="AI10" s="656">
        <f t="shared" si="12"/>
        <v>0</v>
      </c>
      <c r="AU10" s="455"/>
      <c r="AV10" s="455"/>
      <c r="AW10" s="455"/>
      <c r="AX10" s="455"/>
    </row>
    <row r="11" spans="1:50" ht="13.5" customHeight="1">
      <c r="A11" s="451"/>
      <c r="B11" s="1217"/>
      <c r="C11" s="657">
        <v>7</v>
      </c>
      <c r="D11" s="553" t="s">
        <v>660</v>
      </c>
      <c r="E11" s="900">
        <f>宿泊!R32</f>
        <v>1.4933816042538749E-2</v>
      </c>
      <c r="F11" s="901">
        <f>宿泊!R32</f>
        <v>1.4933816042538749E-2</v>
      </c>
      <c r="G11" s="708">
        <f>日帰り!R32</f>
        <v>7.6653241522671167E-3</v>
      </c>
      <c r="H11" s="931">
        <f>与件データ計算!$J$28*E11</f>
        <v>0</v>
      </c>
      <c r="I11" s="800">
        <f t="shared" si="0"/>
        <v>0</v>
      </c>
      <c r="J11" s="658">
        <f>与件データ計算!$J$29*F11</f>
        <v>0</v>
      </c>
      <c r="K11" s="659">
        <f t="shared" si="1"/>
        <v>0</v>
      </c>
      <c r="L11" s="658">
        <f>与件データ計算!$J$30*G11</f>
        <v>0</v>
      </c>
      <c r="M11" s="659">
        <f t="shared" si="2"/>
        <v>0</v>
      </c>
      <c r="N11" s="660">
        <f t="shared" si="3"/>
        <v>0</v>
      </c>
      <c r="O11" s="661"/>
      <c r="P11" s="943">
        <f t="shared" si="5"/>
        <v>0</v>
      </c>
      <c r="Q11" s="900">
        <f>宿泊!$L32</f>
        <v>8.5199588335558754E-2</v>
      </c>
      <c r="R11" s="901">
        <f>宿泊!$L32</f>
        <v>8.5199588335558754E-2</v>
      </c>
      <c r="S11" s="708">
        <f>日帰り!$L32</f>
        <v>3.5653008399442521E-2</v>
      </c>
      <c r="T11" s="793">
        <f>与件データ計算!$K$40*Q11</f>
        <v>0</v>
      </c>
      <c r="U11" s="800">
        <f t="shared" si="6"/>
        <v>0</v>
      </c>
      <c r="V11" s="658">
        <f>与件データ計算!$K$41*R11</f>
        <v>0</v>
      </c>
      <c r="W11" s="659">
        <f t="shared" si="7"/>
        <v>0</v>
      </c>
      <c r="X11" s="658">
        <f>与件データ計算!$K$42*S11</f>
        <v>0</v>
      </c>
      <c r="Y11" s="659">
        <f t="shared" si="8"/>
        <v>0</v>
      </c>
      <c r="Z11" s="660">
        <f t="shared" si="4"/>
        <v>0</v>
      </c>
      <c r="AA11" s="661"/>
      <c r="AB11" s="943">
        <f t="shared" si="9"/>
        <v>0</v>
      </c>
      <c r="AC11" s="943">
        <f t="shared" si="10"/>
        <v>0</v>
      </c>
      <c r="AD11" s="663">
        <v>34</v>
      </c>
      <c r="AE11" s="664" t="str">
        <f t="shared" si="11"/>
        <v>物品賃貸サービス</v>
      </c>
      <c r="AF11" s="451"/>
      <c r="AG11" s="55">
        <v>7</v>
      </c>
      <c r="AH11" s="56" t="s">
        <v>7</v>
      </c>
      <c r="AI11" s="656">
        <f t="shared" si="12"/>
        <v>0</v>
      </c>
      <c r="AU11" s="455"/>
      <c r="AV11" s="455"/>
      <c r="AW11" s="455"/>
      <c r="AX11" s="455"/>
    </row>
    <row r="12" spans="1:50" ht="13.5" customHeight="1">
      <c r="A12" s="451"/>
      <c r="B12" s="1217"/>
      <c r="C12" s="657">
        <v>8</v>
      </c>
      <c r="D12" s="553" t="s">
        <v>661</v>
      </c>
      <c r="E12" s="900">
        <f>宿泊!R33</f>
        <v>3.7589093788890145E-2</v>
      </c>
      <c r="F12" s="901">
        <f>宿泊!R33</f>
        <v>3.7589093788890145E-2</v>
      </c>
      <c r="G12" s="708">
        <f>日帰り!R33</f>
        <v>7.210601533064831E-2</v>
      </c>
      <c r="H12" s="931">
        <f>与件データ計算!$J$28*E12</f>
        <v>0</v>
      </c>
      <c r="I12" s="800">
        <f t="shared" si="0"/>
        <v>0</v>
      </c>
      <c r="J12" s="658">
        <f>与件データ計算!$J$29*F12</f>
        <v>0</v>
      </c>
      <c r="K12" s="659">
        <f t="shared" si="1"/>
        <v>0</v>
      </c>
      <c r="L12" s="658">
        <f>与件データ計算!$J$30*G12</f>
        <v>0</v>
      </c>
      <c r="M12" s="659">
        <f t="shared" si="2"/>
        <v>0</v>
      </c>
      <c r="N12" s="660">
        <f t="shared" si="3"/>
        <v>0</v>
      </c>
      <c r="O12" s="661"/>
      <c r="P12" s="943">
        <f t="shared" si="5"/>
        <v>0</v>
      </c>
      <c r="Q12" s="900">
        <f>宿泊!$L33</f>
        <v>0.21466580971425558</v>
      </c>
      <c r="R12" s="901">
        <f>宿泊!$L33</f>
        <v>0.21466580971425558</v>
      </c>
      <c r="S12" s="708">
        <f>日帰り!$L33</f>
        <v>0.33679193875587332</v>
      </c>
      <c r="T12" s="793">
        <f>与件データ計算!$K$40*Q12</f>
        <v>0</v>
      </c>
      <c r="U12" s="800">
        <f t="shared" si="6"/>
        <v>0</v>
      </c>
      <c r="V12" s="658">
        <f>与件データ計算!$K$41*R12</f>
        <v>0</v>
      </c>
      <c r="W12" s="659">
        <f t="shared" si="7"/>
        <v>0</v>
      </c>
      <c r="X12" s="658">
        <f>与件データ計算!$K$42*S12</f>
        <v>0</v>
      </c>
      <c r="Y12" s="659">
        <f t="shared" si="8"/>
        <v>0</v>
      </c>
      <c r="Z12" s="660">
        <f t="shared" si="4"/>
        <v>0</v>
      </c>
      <c r="AA12" s="661"/>
      <c r="AB12" s="943">
        <f t="shared" si="9"/>
        <v>0</v>
      </c>
      <c r="AC12" s="943">
        <f t="shared" si="10"/>
        <v>0</v>
      </c>
      <c r="AD12" s="663">
        <v>10</v>
      </c>
      <c r="AE12" s="664" t="str">
        <f t="shared" si="11"/>
        <v>石油・石炭製品</v>
      </c>
      <c r="AF12" s="451"/>
      <c r="AG12" s="55">
        <v>8</v>
      </c>
      <c r="AH12" s="56" t="s">
        <v>291</v>
      </c>
      <c r="AI12" s="656">
        <f t="shared" si="12"/>
        <v>0</v>
      </c>
      <c r="AU12" s="455"/>
      <c r="AV12" s="455"/>
      <c r="AW12" s="455"/>
      <c r="AX12" s="455"/>
    </row>
    <row r="13" spans="1:50" ht="13.5" customHeight="1">
      <c r="A13" s="451"/>
      <c r="B13" s="1217"/>
      <c r="C13" s="657">
        <v>9</v>
      </c>
      <c r="D13" s="553" t="s">
        <v>662</v>
      </c>
      <c r="E13" s="902">
        <f>宿泊!R34</f>
        <v>1.074782215182713E-2</v>
      </c>
      <c r="F13" s="903">
        <f>宿泊!R34</f>
        <v>1.074782215182713E-2</v>
      </c>
      <c r="G13" s="785">
        <f>日帰り!R34</f>
        <v>1.7409380278030403E-2</v>
      </c>
      <c r="H13" s="932">
        <f>与件データ計算!$J$28*E13</f>
        <v>0</v>
      </c>
      <c r="I13" s="801">
        <f t="shared" si="0"/>
        <v>0</v>
      </c>
      <c r="J13" s="665">
        <f>与件データ計算!$J$29*F13</f>
        <v>0</v>
      </c>
      <c r="K13" s="666">
        <f t="shared" si="1"/>
        <v>0</v>
      </c>
      <c r="L13" s="665">
        <f>与件データ計算!$J$30*G13</f>
        <v>0</v>
      </c>
      <c r="M13" s="666">
        <f t="shared" si="2"/>
        <v>0</v>
      </c>
      <c r="N13" s="667">
        <f t="shared" si="3"/>
        <v>0</v>
      </c>
      <c r="O13" s="668"/>
      <c r="P13" s="944">
        <f t="shared" si="5"/>
        <v>0</v>
      </c>
      <c r="Q13" s="902">
        <f>宿泊!$L34</f>
        <v>6.1410773466686143E-2</v>
      </c>
      <c r="R13" s="903">
        <f>宿泊!$L34</f>
        <v>6.1410773466686143E-2</v>
      </c>
      <c r="S13" s="785">
        <f>日帰り!$L34</f>
        <v>8.151921556076501E-2</v>
      </c>
      <c r="T13" s="794">
        <f>与件データ計算!$K$40*Q13</f>
        <v>0</v>
      </c>
      <c r="U13" s="801">
        <f t="shared" si="6"/>
        <v>0</v>
      </c>
      <c r="V13" s="665">
        <f>与件データ計算!$K$41*R13</f>
        <v>0</v>
      </c>
      <c r="W13" s="666">
        <f t="shared" si="7"/>
        <v>0</v>
      </c>
      <c r="X13" s="665">
        <f>与件データ計算!$K$42*S13</f>
        <v>0</v>
      </c>
      <c r="Y13" s="666">
        <f t="shared" si="8"/>
        <v>0</v>
      </c>
      <c r="Z13" s="667">
        <f t="shared" si="4"/>
        <v>0</v>
      </c>
      <c r="AA13" s="668"/>
      <c r="AB13" s="944">
        <f t="shared" si="9"/>
        <v>0</v>
      </c>
      <c r="AC13" s="944">
        <f t="shared" si="10"/>
        <v>0</v>
      </c>
      <c r="AD13" s="654">
        <v>28</v>
      </c>
      <c r="AE13" s="655" t="str">
        <f t="shared" si="11"/>
        <v>運輸・郵便</v>
      </c>
      <c r="AF13" s="451"/>
      <c r="AG13" s="55">
        <v>9</v>
      </c>
      <c r="AH13" s="56" t="s">
        <v>170</v>
      </c>
      <c r="AI13" s="656">
        <f t="shared" si="12"/>
        <v>0</v>
      </c>
      <c r="AU13" s="455"/>
      <c r="AV13" s="455"/>
      <c r="AW13" s="455"/>
      <c r="AX13" s="455"/>
    </row>
    <row r="14" spans="1:50" ht="13.5" customHeight="1">
      <c r="A14" s="451"/>
      <c r="B14" s="1218"/>
      <c r="C14" s="669">
        <v>10</v>
      </c>
      <c r="D14" s="670" t="s">
        <v>663</v>
      </c>
      <c r="E14" s="902">
        <f>宿泊!R35</f>
        <v>3.1677791605385225E-2</v>
      </c>
      <c r="F14" s="903">
        <f>宿泊!R35</f>
        <v>3.1677791605385225E-2</v>
      </c>
      <c r="G14" s="785">
        <f>日帰り!R35</f>
        <v>4.8850201377159931E-2</v>
      </c>
      <c r="H14" s="932">
        <f>与件データ計算!$J$28*E14</f>
        <v>0</v>
      </c>
      <c r="I14" s="801">
        <f t="shared" si="0"/>
        <v>0</v>
      </c>
      <c r="J14" s="665">
        <f>与件データ計算!$J$29*F14</f>
        <v>0</v>
      </c>
      <c r="K14" s="666">
        <f t="shared" si="1"/>
        <v>0</v>
      </c>
      <c r="L14" s="665">
        <f>与件データ計算!$J$30*G14</f>
        <v>0</v>
      </c>
      <c r="M14" s="666">
        <f t="shared" si="2"/>
        <v>0</v>
      </c>
      <c r="N14" s="667">
        <f t="shared" si="3"/>
        <v>0</v>
      </c>
      <c r="O14" s="668"/>
      <c r="P14" s="944">
        <f t="shared" si="5"/>
        <v>0</v>
      </c>
      <c r="Q14" s="902">
        <f>宿泊!$L35</f>
        <v>0.18091024864102867</v>
      </c>
      <c r="R14" s="903">
        <f>宿泊!$L35</f>
        <v>0.18091024864102867</v>
      </c>
      <c r="S14" s="785">
        <f>日帰り!$L35</f>
        <v>0.22812359731878165</v>
      </c>
      <c r="T14" s="794">
        <f>与件データ計算!$K$40*Q14</f>
        <v>0</v>
      </c>
      <c r="U14" s="801">
        <f t="shared" si="6"/>
        <v>0</v>
      </c>
      <c r="V14" s="665">
        <f>与件データ計算!$K$41*R14</f>
        <v>0</v>
      </c>
      <c r="W14" s="666">
        <f t="shared" si="7"/>
        <v>0</v>
      </c>
      <c r="X14" s="665">
        <f>与件データ計算!$K$42*S14</f>
        <v>0</v>
      </c>
      <c r="Y14" s="666">
        <f t="shared" si="8"/>
        <v>0</v>
      </c>
      <c r="Z14" s="667">
        <f t="shared" si="4"/>
        <v>0</v>
      </c>
      <c r="AA14" s="668"/>
      <c r="AB14" s="944">
        <f t="shared" si="9"/>
        <v>0</v>
      </c>
      <c r="AC14" s="944">
        <f t="shared" si="10"/>
        <v>0</v>
      </c>
      <c r="AD14" s="671">
        <v>28</v>
      </c>
      <c r="AE14" s="672" t="str">
        <f t="shared" si="11"/>
        <v>運輸・郵便</v>
      </c>
      <c r="AF14" s="451"/>
      <c r="AG14" s="57">
        <v>10</v>
      </c>
      <c r="AH14" s="58" t="s">
        <v>171</v>
      </c>
      <c r="AI14" s="662">
        <f t="shared" si="12"/>
        <v>0</v>
      </c>
      <c r="AU14" s="455"/>
      <c r="AV14" s="455"/>
      <c r="AW14" s="455"/>
      <c r="AX14" s="455"/>
    </row>
    <row r="15" spans="1:50" ht="13.5" customHeight="1">
      <c r="A15" s="451"/>
      <c r="B15" s="673" t="s">
        <v>475</v>
      </c>
      <c r="C15" s="674">
        <v>11</v>
      </c>
      <c r="D15" s="675" t="s">
        <v>664</v>
      </c>
      <c r="E15" s="904">
        <f>宿泊!R36</f>
        <v>0.44781649507862881</v>
      </c>
      <c r="F15" s="905">
        <f>宿泊!R36</f>
        <v>0.44781649507862881</v>
      </c>
      <c r="G15" s="786">
        <f>日帰り!R36</f>
        <v>0</v>
      </c>
      <c r="H15" s="933">
        <f>与件データ計算!$J$28*E15</f>
        <v>0</v>
      </c>
      <c r="I15" s="802">
        <f t="shared" si="0"/>
        <v>0</v>
      </c>
      <c r="J15" s="676">
        <f>与件データ計算!$J$29*F15</f>
        <v>0</v>
      </c>
      <c r="K15" s="677">
        <f t="shared" si="1"/>
        <v>0</v>
      </c>
      <c r="L15" s="676">
        <f>与件データ計算!$J$30*G15</f>
        <v>0</v>
      </c>
      <c r="M15" s="677">
        <f t="shared" si="2"/>
        <v>0</v>
      </c>
      <c r="N15" s="678">
        <f t="shared" si="3"/>
        <v>0</v>
      </c>
      <c r="O15" s="679"/>
      <c r="P15" s="945">
        <f t="shared" si="5"/>
        <v>0</v>
      </c>
      <c r="Q15" s="904">
        <f>宿泊!$L36</f>
        <v>1</v>
      </c>
      <c r="R15" s="905">
        <f>宿泊!$L36</f>
        <v>1</v>
      </c>
      <c r="S15" s="786">
        <f>日帰り!$L36</f>
        <v>0</v>
      </c>
      <c r="T15" s="795">
        <f>与件データ計算!$L$40*Q15</f>
        <v>0</v>
      </c>
      <c r="U15" s="802">
        <f t="shared" si="6"/>
        <v>0</v>
      </c>
      <c r="V15" s="676">
        <f>与件データ計算!$L$41</f>
        <v>0</v>
      </c>
      <c r="W15" s="677">
        <f t="shared" si="7"/>
        <v>0</v>
      </c>
      <c r="X15" s="676">
        <f>与件データ計算!$L$42*S15</f>
        <v>0</v>
      </c>
      <c r="Y15" s="677">
        <f t="shared" si="8"/>
        <v>0</v>
      </c>
      <c r="Z15" s="678">
        <f t="shared" si="4"/>
        <v>0</v>
      </c>
      <c r="AA15" s="679"/>
      <c r="AB15" s="945">
        <f t="shared" si="9"/>
        <v>0</v>
      </c>
      <c r="AC15" s="945">
        <f t="shared" si="10"/>
        <v>0</v>
      </c>
      <c r="AD15" s="680">
        <v>36</v>
      </c>
      <c r="AE15" s="681" t="str">
        <f t="shared" si="11"/>
        <v>宿泊業</v>
      </c>
      <c r="AF15" s="451"/>
      <c r="AG15" s="55">
        <v>11</v>
      </c>
      <c r="AH15" s="56" t="s">
        <v>172</v>
      </c>
      <c r="AI15" s="656">
        <f t="shared" si="12"/>
        <v>0</v>
      </c>
      <c r="AU15" s="455"/>
      <c r="AV15" s="455"/>
      <c r="AW15" s="455"/>
      <c r="AX15" s="455"/>
    </row>
    <row r="16" spans="1:50" ht="13.5" customHeight="1">
      <c r="A16" s="451"/>
      <c r="B16" s="673" t="s">
        <v>477</v>
      </c>
      <c r="C16" s="674">
        <v>12</v>
      </c>
      <c r="D16" s="675" t="s">
        <v>647</v>
      </c>
      <c r="E16" s="906">
        <f>宿泊!R37</f>
        <v>0.11305011879171852</v>
      </c>
      <c r="F16" s="907">
        <f>宿泊!R37</f>
        <v>0.11305011879171852</v>
      </c>
      <c r="G16" s="787">
        <f>日帰り!R37</f>
        <v>0.20137715993244121</v>
      </c>
      <c r="H16" s="934">
        <f>与件データ計算!$J$28*E16</f>
        <v>0</v>
      </c>
      <c r="I16" s="803">
        <f t="shared" si="0"/>
        <v>0</v>
      </c>
      <c r="J16" s="682">
        <f>与件データ計算!$J$29*F16</f>
        <v>0</v>
      </c>
      <c r="K16" s="683">
        <f t="shared" si="1"/>
        <v>0</v>
      </c>
      <c r="L16" s="682">
        <f>与件データ計算!$J$30*G16</f>
        <v>0</v>
      </c>
      <c r="M16" s="683">
        <f t="shared" si="2"/>
        <v>0</v>
      </c>
      <c r="N16" s="684">
        <f t="shared" si="3"/>
        <v>0</v>
      </c>
      <c r="O16" s="685"/>
      <c r="P16" s="946">
        <f t="shared" si="5"/>
        <v>0</v>
      </c>
      <c r="Q16" s="906">
        <f>宿泊!$L37</f>
        <v>1</v>
      </c>
      <c r="R16" s="907">
        <f>宿泊!$L37</f>
        <v>1</v>
      </c>
      <c r="S16" s="787">
        <f>日帰り!$L37</f>
        <v>1</v>
      </c>
      <c r="T16" s="796">
        <f>与件データ計算!$M$40*Q16</f>
        <v>0</v>
      </c>
      <c r="U16" s="803">
        <f t="shared" si="6"/>
        <v>0</v>
      </c>
      <c r="V16" s="682">
        <f>与件データ計算!$M$41*R16</f>
        <v>0</v>
      </c>
      <c r="W16" s="683">
        <f t="shared" si="7"/>
        <v>0</v>
      </c>
      <c r="X16" s="682">
        <f>与件データ計算!$M$42*S16</f>
        <v>0</v>
      </c>
      <c r="Y16" s="683">
        <f t="shared" si="8"/>
        <v>0</v>
      </c>
      <c r="Z16" s="684">
        <f t="shared" si="4"/>
        <v>0</v>
      </c>
      <c r="AA16" s="685"/>
      <c r="AB16" s="946">
        <f t="shared" si="9"/>
        <v>0</v>
      </c>
      <c r="AC16" s="946">
        <f t="shared" si="10"/>
        <v>0</v>
      </c>
      <c r="AD16" s="680">
        <v>37</v>
      </c>
      <c r="AE16" s="681" t="str">
        <f t="shared" si="11"/>
        <v>飲食サービス</v>
      </c>
      <c r="AF16" s="451"/>
      <c r="AG16" s="55">
        <v>12</v>
      </c>
      <c r="AH16" s="56" t="s">
        <v>173</v>
      </c>
      <c r="AI16" s="656">
        <f t="shared" si="12"/>
        <v>0</v>
      </c>
      <c r="AU16" s="455"/>
      <c r="AV16" s="455"/>
      <c r="AW16" s="455"/>
      <c r="AX16" s="455"/>
    </row>
    <row r="17" spans="1:50" ht="13.5" customHeight="1">
      <c r="A17" s="451"/>
      <c r="B17" s="1216" t="s">
        <v>476</v>
      </c>
      <c r="C17" s="686">
        <v>13</v>
      </c>
      <c r="D17" s="687" t="s">
        <v>665</v>
      </c>
      <c r="E17" s="898">
        <f>宿泊!R38</f>
        <v>8.9659463740242116E-3</v>
      </c>
      <c r="F17" s="908">
        <f>宿泊!R38</f>
        <v>8.9659463740242116E-3</v>
      </c>
      <c r="G17" s="700">
        <f>日帰り!R38</f>
        <v>2.7413277900480707E-2</v>
      </c>
      <c r="H17" s="930">
        <f>与件データ計算!$J$28*E17</f>
        <v>0</v>
      </c>
      <c r="I17" s="804">
        <f t="shared" si="0"/>
        <v>0</v>
      </c>
      <c r="J17" s="688">
        <f>与件データ計算!$J$29*F17</f>
        <v>0</v>
      </c>
      <c r="K17" s="689">
        <f t="shared" si="1"/>
        <v>0</v>
      </c>
      <c r="L17" s="688">
        <f>与件データ計算!$J$30*G17</f>
        <v>0</v>
      </c>
      <c r="M17" s="689">
        <f t="shared" si="2"/>
        <v>0</v>
      </c>
      <c r="N17" s="690">
        <f t="shared" si="3"/>
        <v>0</v>
      </c>
      <c r="O17" s="691"/>
      <c r="P17" s="947">
        <f t="shared" si="5"/>
        <v>0</v>
      </c>
      <c r="Q17" s="898">
        <f>宿泊!$L38</f>
        <v>5.3067855773146398E-2</v>
      </c>
      <c r="R17" s="908">
        <f>宿泊!$L38</f>
        <v>5.3067855773146398E-2</v>
      </c>
      <c r="S17" s="700">
        <f>日帰り!$L38</f>
        <v>7.9704798119910852E-2</v>
      </c>
      <c r="T17" s="792">
        <f>与件データ計算!$N$40*Q17</f>
        <v>0</v>
      </c>
      <c r="U17" s="804">
        <f t="shared" si="6"/>
        <v>0</v>
      </c>
      <c r="V17" s="688">
        <f>与件データ計算!$N$41*R17</f>
        <v>0</v>
      </c>
      <c r="W17" s="689">
        <f t="shared" si="7"/>
        <v>0</v>
      </c>
      <c r="X17" s="688">
        <f>与件データ計算!$N$42*S17</f>
        <v>0</v>
      </c>
      <c r="Y17" s="689">
        <f t="shared" si="8"/>
        <v>0</v>
      </c>
      <c r="Z17" s="690">
        <f t="shared" si="4"/>
        <v>0</v>
      </c>
      <c r="AA17" s="691"/>
      <c r="AB17" s="947">
        <f t="shared" si="9"/>
        <v>0</v>
      </c>
      <c r="AC17" s="947">
        <f t="shared" si="10"/>
        <v>0</v>
      </c>
      <c r="AD17" s="692">
        <v>1</v>
      </c>
      <c r="AE17" s="693" t="str">
        <f t="shared" si="11"/>
        <v>農業</v>
      </c>
      <c r="AF17" s="451"/>
      <c r="AG17" s="55">
        <v>13</v>
      </c>
      <c r="AH17" s="56" t="s">
        <v>174</v>
      </c>
      <c r="AI17" s="656">
        <f t="shared" si="12"/>
        <v>0</v>
      </c>
      <c r="AU17" s="455"/>
      <c r="AV17" s="455"/>
      <c r="AW17" s="455"/>
      <c r="AX17" s="455"/>
    </row>
    <row r="18" spans="1:50" ht="13.5" customHeight="1">
      <c r="A18" s="451"/>
      <c r="B18" s="1217"/>
      <c r="C18" s="657">
        <v>14</v>
      </c>
      <c r="D18" s="553" t="s">
        <v>666</v>
      </c>
      <c r="E18" s="900">
        <f>宿泊!R39</f>
        <v>6.2224233510578117E-3</v>
      </c>
      <c r="F18" s="901">
        <f>宿泊!R39</f>
        <v>6.2224233510578117E-3</v>
      </c>
      <c r="G18" s="708">
        <f>日帰り!R39</f>
        <v>1.3251916331038067E-2</v>
      </c>
      <c r="H18" s="931">
        <f>与件データ計算!$J$28*E18</f>
        <v>0</v>
      </c>
      <c r="I18" s="800">
        <f t="shared" si="0"/>
        <v>0</v>
      </c>
      <c r="J18" s="658">
        <f>与件データ計算!$J$29*F18</f>
        <v>0</v>
      </c>
      <c r="K18" s="659">
        <f t="shared" si="1"/>
        <v>0</v>
      </c>
      <c r="L18" s="658">
        <f>与件データ計算!$J$30*G18</f>
        <v>0</v>
      </c>
      <c r="M18" s="659">
        <f t="shared" si="2"/>
        <v>0</v>
      </c>
      <c r="N18" s="660">
        <f t="shared" si="3"/>
        <v>0</v>
      </c>
      <c r="O18" s="661"/>
      <c r="P18" s="943">
        <f t="shared" si="5"/>
        <v>0</v>
      </c>
      <c r="Q18" s="900">
        <f>宿泊!$L39</f>
        <v>3.6924499245237975E-2</v>
      </c>
      <c r="R18" s="901">
        <f>宿泊!$L39</f>
        <v>3.6924499245237975E-2</v>
      </c>
      <c r="S18" s="708">
        <f>日帰り!$L39</f>
        <v>3.837159647802834E-2</v>
      </c>
      <c r="T18" s="793">
        <f>与件データ計算!$N$40*Q18</f>
        <v>0</v>
      </c>
      <c r="U18" s="800">
        <f t="shared" si="6"/>
        <v>0</v>
      </c>
      <c r="V18" s="658">
        <f>与件データ計算!$N$41*R18</f>
        <v>0</v>
      </c>
      <c r="W18" s="659">
        <f t="shared" si="7"/>
        <v>0</v>
      </c>
      <c r="X18" s="658">
        <f>与件データ計算!$N$42*S18</f>
        <v>0</v>
      </c>
      <c r="Y18" s="659">
        <f t="shared" si="8"/>
        <v>0</v>
      </c>
      <c r="Z18" s="660">
        <f t="shared" si="4"/>
        <v>0</v>
      </c>
      <c r="AA18" s="661"/>
      <c r="AB18" s="943">
        <f t="shared" si="9"/>
        <v>0</v>
      </c>
      <c r="AC18" s="943">
        <f t="shared" si="10"/>
        <v>0</v>
      </c>
      <c r="AD18" s="654">
        <v>5</v>
      </c>
      <c r="AE18" s="655" t="str">
        <f t="shared" si="11"/>
        <v>飲食料品</v>
      </c>
      <c r="AF18" s="451"/>
      <c r="AG18" s="55">
        <v>14</v>
      </c>
      <c r="AH18" s="56" t="s">
        <v>175</v>
      </c>
      <c r="AI18" s="656">
        <f t="shared" si="12"/>
        <v>0</v>
      </c>
      <c r="AU18" s="455"/>
      <c r="AV18" s="455"/>
      <c r="AW18" s="455"/>
      <c r="AX18" s="455"/>
    </row>
    <row r="19" spans="1:50" ht="13.5" customHeight="1">
      <c r="A19" s="451"/>
      <c r="B19" s="1217"/>
      <c r="C19" s="657">
        <v>15</v>
      </c>
      <c r="D19" s="553" t="s">
        <v>667</v>
      </c>
      <c r="E19" s="900">
        <f>宿泊!R40</f>
        <v>1.0945808349360788E-2</v>
      </c>
      <c r="F19" s="901">
        <f>宿泊!R40</f>
        <v>1.0945808349360788E-2</v>
      </c>
      <c r="G19" s="708">
        <f>日帰り!R40</f>
        <v>2.026763674158763E-2</v>
      </c>
      <c r="H19" s="931">
        <f>与件データ計算!$J$28*E19</f>
        <v>0</v>
      </c>
      <c r="I19" s="800">
        <f t="shared" si="0"/>
        <v>0</v>
      </c>
      <c r="J19" s="658">
        <f>与件データ計算!$J$29*F19</f>
        <v>0</v>
      </c>
      <c r="K19" s="659">
        <f t="shared" si="1"/>
        <v>0</v>
      </c>
      <c r="L19" s="658">
        <f>与件データ計算!$J$30*G19</f>
        <v>0</v>
      </c>
      <c r="M19" s="659">
        <f t="shared" si="2"/>
        <v>0</v>
      </c>
      <c r="N19" s="660">
        <f t="shared" si="3"/>
        <v>0</v>
      </c>
      <c r="O19" s="661"/>
      <c r="P19" s="943">
        <f t="shared" si="5"/>
        <v>0</v>
      </c>
      <c r="Q19" s="900">
        <f>宿泊!$L40</f>
        <v>6.4802860222136258E-2</v>
      </c>
      <c r="R19" s="901">
        <f>宿泊!$L40</f>
        <v>6.4802860222136258E-2</v>
      </c>
      <c r="S19" s="708">
        <f>日帰り!$L40</f>
        <v>5.8976466931405208E-2</v>
      </c>
      <c r="T19" s="793">
        <f>与件データ計算!$N$40*Q19</f>
        <v>0</v>
      </c>
      <c r="U19" s="800">
        <f t="shared" si="6"/>
        <v>0</v>
      </c>
      <c r="V19" s="658">
        <f>与件データ計算!$N$41*R19</f>
        <v>0</v>
      </c>
      <c r="W19" s="659">
        <f t="shared" si="7"/>
        <v>0</v>
      </c>
      <c r="X19" s="658">
        <f>与件データ計算!$N$42*S19</f>
        <v>0</v>
      </c>
      <c r="Y19" s="659">
        <f t="shared" si="8"/>
        <v>0</v>
      </c>
      <c r="Z19" s="660">
        <f t="shared" si="4"/>
        <v>0</v>
      </c>
      <c r="AA19" s="661"/>
      <c r="AB19" s="943">
        <f t="shared" si="9"/>
        <v>0</v>
      </c>
      <c r="AC19" s="943">
        <f t="shared" si="10"/>
        <v>0</v>
      </c>
      <c r="AD19" s="654">
        <v>3</v>
      </c>
      <c r="AE19" s="655" t="str">
        <f t="shared" si="11"/>
        <v>漁業</v>
      </c>
      <c r="AF19" s="451"/>
      <c r="AG19" s="57">
        <v>15</v>
      </c>
      <c r="AH19" s="58" t="s">
        <v>176</v>
      </c>
      <c r="AI19" s="662">
        <f t="shared" si="12"/>
        <v>0</v>
      </c>
      <c r="AU19" s="455"/>
      <c r="AV19" s="455"/>
      <c r="AW19" s="455"/>
      <c r="AX19" s="455"/>
    </row>
    <row r="20" spans="1:50" ht="13.5" customHeight="1">
      <c r="A20" s="451"/>
      <c r="B20" s="1217"/>
      <c r="C20" s="657">
        <v>16</v>
      </c>
      <c r="D20" s="553" t="s">
        <v>668</v>
      </c>
      <c r="E20" s="900">
        <f>宿泊!R41</f>
        <v>1.1030659576875212E-2</v>
      </c>
      <c r="F20" s="901">
        <f>宿泊!R41</f>
        <v>1.1030659576875212E-2</v>
      </c>
      <c r="G20" s="708">
        <f>日帰り!R41</f>
        <v>1.9098350006496036E-2</v>
      </c>
      <c r="H20" s="931">
        <f>与件データ計算!$J$28*E20</f>
        <v>0</v>
      </c>
      <c r="I20" s="800">
        <f t="shared" si="0"/>
        <v>0</v>
      </c>
      <c r="J20" s="658">
        <f>与件データ計算!$J$29*F20</f>
        <v>0</v>
      </c>
      <c r="K20" s="659">
        <f t="shared" si="1"/>
        <v>0</v>
      </c>
      <c r="L20" s="658">
        <f>与件データ計算!$J$30*G20</f>
        <v>0</v>
      </c>
      <c r="M20" s="659">
        <f t="shared" si="2"/>
        <v>0</v>
      </c>
      <c r="N20" s="660">
        <f t="shared" si="3"/>
        <v>0</v>
      </c>
      <c r="O20" s="661"/>
      <c r="P20" s="943">
        <f t="shared" si="5"/>
        <v>0</v>
      </c>
      <c r="Q20" s="900">
        <f>宿泊!$L41</f>
        <v>6.5338770893531573E-2</v>
      </c>
      <c r="R20" s="901">
        <f>宿泊!$L41</f>
        <v>6.5338770893531573E-2</v>
      </c>
      <c r="S20" s="708">
        <f>日帰り!$L41</f>
        <v>5.5548615932535232E-2</v>
      </c>
      <c r="T20" s="793">
        <f>与件データ計算!$N$40*Q20</f>
        <v>0</v>
      </c>
      <c r="U20" s="800">
        <f t="shared" si="6"/>
        <v>0</v>
      </c>
      <c r="V20" s="658">
        <f>与件データ計算!$N$41*R20</f>
        <v>0</v>
      </c>
      <c r="W20" s="659">
        <f t="shared" si="7"/>
        <v>0</v>
      </c>
      <c r="X20" s="658">
        <f>与件データ計算!$N$42*S20</f>
        <v>0</v>
      </c>
      <c r="Y20" s="659">
        <f t="shared" si="8"/>
        <v>0</v>
      </c>
      <c r="Z20" s="660">
        <f t="shared" si="4"/>
        <v>0</v>
      </c>
      <c r="AA20" s="661"/>
      <c r="AB20" s="943">
        <f t="shared" si="9"/>
        <v>0</v>
      </c>
      <c r="AC20" s="943">
        <f t="shared" si="10"/>
        <v>0</v>
      </c>
      <c r="AD20" s="654">
        <v>5</v>
      </c>
      <c r="AE20" s="655" t="str">
        <f t="shared" si="11"/>
        <v>飲食料品</v>
      </c>
      <c r="AF20" s="451"/>
      <c r="AG20" s="55">
        <v>16</v>
      </c>
      <c r="AH20" s="56" t="s">
        <v>178</v>
      </c>
      <c r="AI20" s="656">
        <f t="shared" si="12"/>
        <v>0</v>
      </c>
      <c r="AU20" s="455"/>
      <c r="AV20" s="455"/>
      <c r="AW20" s="455"/>
      <c r="AX20" s="455"/>
    </row>
    <row r="21" spans="1:50" ht="13.5" customHeight="1">
      <c r="A21" s="451"/>
      <c r="B21" s="1217"/>
      <c r="C21" s="657">
        <v>17</v>
      </c>
      <c r="D21" s="553" t="s">
        <v>639</v>
      </c>
      <c r="E21" s="900">
        <f>宿泊!R42</f>
        <v>6.1969679828034849E-2</v>
      </c>
      <c r="F21" s="901">
        <f>宿泊!R42</f>
        <v>6.1969679828034849E-2</v>
      </c>
      <c r="G21" s="708">
        <f>日帰り!R42</f>
        <v>9.4582304794075617E-2</v>
      </c>
      <c r="H21" s="931">
        <f>与件データ計算!$J$28*E21</f>
        <v>0</v>
      </c>
      <c r="I21" s="800">
        <f t="shared" si="0"/>
        <v>0</v>
      </c>
      <c r="J21" s="658">
        <f>与件データ計算!$J$29*F21</f>
        <v>0</v>
      </c>
      <c r="K21" s="659">
        <f t="shared" si="1"/>
        <v>0</v>
      </c>
      <c r="L21" s="658">
        <f>与件データ計算!$J$30*G21</f>
        <v>0</v>
      </c>
      <c r="M21" s="659">
        <f t="shared" si="2"/>
        <v>0</v>
      </c>
      <c r="N21" s="660">
        <f t="shared" si="3"/>
        <v>0</v>
      </c>
      <c r="O21" s="661"/>
      <c r="P21" s="943">
        <f t="shared" si="5"/>
        <v>0</v>
      </c>
      <c r="Q21" s="900">
        <f>宿泊!$L42</f>
        <v>0.36730538526728235</v>
      </c>
      <c r="R21" s="901">
        <f>宿泊!$L42</f>
        <v>0.36730538526728235</v>
      </c>
      <c r="S21" s="708">
        <f>日帰り!$L42</f>
        <v>0.27441835468961967</v>
      </c>
      <c r="T21" s="793">
        <f>与件データ計算!$N$40*Q21</f>
        <v>0</v>
      </c>
      <c r="U21" s="800">
        <f t="shared" si="6"/>
        <v>0</v>
      </c>
      <c r="V21" s="658">
        <f>与件データ計算!$N$41*R21</f>
        <v>0</v>
      </c>
      <c r="W21" s="659">
        <f t="shared" si="7"/>
        <v>0</v>
      </c>
      <c r="X21" s="658">
        <f>与件データ計算!$N$42*S21</f>
        <v>0</v>
      </c>
      <c r="Y21" s="659">
        <f t="shared" si="8"/>
        <v>0</v>
      </c>
      <c r="Z21" s="660">
        <f t="shared" si="4"/>
        <v>0</v>
      </c>
      <c r="AA21" s="661"/>
      <c r="AB21" s="943">
        <f t="shared" si="9"/>
        <v>0</v>
      </c>
      <c r="AC21" s="943">
        <f t="shared" si="10"/>
        <v>0</v>
      </c>
      <c r="AD21" s="654">
        <v>5</v>
      </c>
      <c r="AE21" s="655" t="str">
        <f t="shared" si="11"/>
        <v>飲食料品</v>
      </c>
      <c r="AF21" s="451"/>
      <c r="AG21" s="55">
        <v>17</v>
      </c>
      <c r="AH21" s="56" t="s">
        <v>292</v>
      </c>
      <c r="AI21" s="656">
        <f t="shared" si="12"/>
        <v>0</v>
      </c>
      <c r="AU21" s="455"/>
      <c r="AV21" s="455"/>
      <c r="AW21" s="455"/>
      <c r="AX21" s="455"/>
    </row>
    <row r="22" spans="1:50" ht="13.5" customHeight="1">
      <c r="A22" s="451"/>
      <c r="B22" s="1217"/>
      <c r="C22" s="657">
        <v>18</v>
      </c>
      <c r="D22" s="553" t="s">
        <v>640</v>
      </c>
      <c r="E22" s="900">
        <f>宿泊!R43</f>
        <v>3.0461590677678469E-2</v>
      </c>
      <c r="F22" s="901">
        <f>宿泊!R43</f>
        <v>3.0461590677678469E-2</v>
      </c>
      <c r="G22" s="708">
        <f>日帰り!R43</f>
        <v>5.7814733012862156E-2</v>
      </c>
      <c r="H22" s="931">
        <f>与件データ計算!$J$28*E22</f>
        <v>0</v>
      </c>
      <c r="I22" s="800">
        <f t="shared" si="0"/>
        <v>0</v>
      </c>
      <c r="J22" s="658">
        <f>与件データ計算!$J$29*F22</f>
        <v>0</v>
      </c>
      <c r="K22" s="659">
        <f t="shared" si="1"/>
        <v>0</v>
      </c>
      <c r="L22" s="658">
        <f>与件データ計算!$J$30*G22</f>
        <v>0</v>
      </c>
      <c r="M22" s="659">
        <f t="shared" si="2"/>
        <v>0</v>
      </c>
      <c r="N22" s="660">
        <f t="shared" si="3"/>
        <v>0</v>
      </c>
      <c r="O22" s="661"/>
      <c r="P22" s="943">
        <f t="shared" si="5"/>
        <v>0</v>
      </c>
      <c r="Q22" s="900">
        <f>宿泊!$L43</f>
        <v>0.18049860857948116</v>
      </c>
      <c r="R22" s="901">
        <f>宿泊!$L43</f>
        <v>0.18049860857948116</v>
      </c>
      <c r="S22" s="708">
        <f>日帰り!$L43</f>
        <v>0.16779475887392187</v>
      </c>
      <c r="T22" s="793">
        <f>与件データ計算!$N$40*Q22</f>
        <v>0</v>
      </c>
      <c r="U22" s="800">
        <f t="shared" si="6"/>
        <v>0</v>
      </c>
      <c r="V22" s="658">
        <f>与件データ計算!$N$41*R22</f>
        <v>0</v>
      </c>
      <c r="W22" s="659">
        <f t="shared" si="7"/>
        <v>0</v>
      </c>
      <c r="X22" s="658">
        <f>与件データ計算!$N$42*S22</f>
        <v>0</v>
      </c>
      <c r="Y22" s="659">
        <f t="shared" si="8"/>
        <v>0</v>
      </c>
      <c r="Z22" s="660">
        <f t="shared" si="4"/>
        <v>0</v>
      </c>
      <c r="AA22" s="661"/>
      <c r="AB22" s="943">
        <f t="shared" si="9"/>
        <v>0</v>
      </c>
      <c r="AC22" s="943">
        <f t="shared" si="10"/>
        <v>0</v>
      </c>
      <c r="AD22" s="654">
        <v>5</v>
      </c>
      <c r="AE22" s="655" t="str">
        <f t="shared" si="11"/>
        <v>飲食料品</v>
      </c>
      <c r="AF22" s="451"/>
      <c r="AG22" s="55">
        <v>18</v>
      </c>
      <c r="AH22" s="56" t="s">
        <v>293</v>
      </c>
      <c r="AI22" s="656">
        <f t="shared" si="12"/>
        <v>0</v>
      </c>
      <c r="AU22" s="455"/>
      <c r="AV22" s="455"/>
      <c r="AW22" s="455"/>
      <c r="AX22" s="455"/>
    </row>
    <row r="23" spans="1:50" ht="13.5" customHeight="1">
      <c r="A23" s="451"/>
      <c r="B23" s="1217"/>
      <c r="C23" s="657">
        <v>19</v>
      </c>
      <c r="D23" s="553" t="s">
        <v>169</v>
      </c>
      <c r="E23" s="900">
        <f>宿泊!R44</f>
        <v>1.3830750084851228E-2</v>
      </c>
      <c r="F23" s="901">
        <f>宿泊!R44</f>
        <v>1.3830750084851228E-2</v>
      </c>
      <c r="G23" s="708">
        <f>日帰り!R44</f>
        <v>4.4173054436793556E-2</v>
      </c>
      <c r="H23" s="931">
        <f>与件データ計算!$J$28*E23</f>
        <v>0</v>
      </c>
      <c r="I23" s="800">
        <f t="shared" si="0"/>
        <v>0</v>
      </c>
      <c r="J23" s="658">
        <f>与件データ計算!$J$29*F23</f>
        <v>0</v>
      </c>
      <c r="K23" s="659">
        <f t="shared" si="1"/>
        <v>0</v>
      </c>
      <c r="L23" s="658">
        <f>与件データ計算!$J$30*G23</f>
        <v>0</v>
      </c>
      <c r="M23" s="659">
        <f t="shared" si="2"/>
        <v>0</v>
      </c>
      <c r="N23" s="660">
        <f t="shared" si="3"/>
        <v>0</v>
      </c>
      <c r="O23" s="661"/>
      <c r="P23" s="943">
        <f t="shared" si="5"/>
        <v>0</v>
      </c>
      <c r="Q23" s="900">
        <f>宿泊!$L44</f>
        <v>8.1985866520144918E-2</v>
      </c>
      <c r="R23" s="901">
        <f>宿泊!$L44</f>
        <v>8.1985866520144918E-2</v>
      </c>
      <c r="S23" s="708">
        <f>日帰り!$L44</f>
        <v>0.12839044965852212</v>
      </c>
      <c r="T23" s="793">
        <f>与件データ計算!$N$40*Q23</f>
        <v>0</v>
      </c>
      <c r="U23" s="800">
        <f t="shared" si="6"/>
        <v>0</v>
      </c>
      <c r="V23" s="658">
        <f>与件データ計算!$N$41*R23</f>
        <v>0</v>
      </c>
      <c r="W23" s="659">
        <f t="shared" si="7"/>
        <v>0</v>
      </c>
      <c r="X23" s="658">
        <f>与件データ計算!$N$42*S23</f>
        <v>0</v>
      </c>
      <c r="Y23" s="659">
        <f t="shared" si="8"/>
        <v>0</v>
      </c>
      <c r="Z23" s="660">
        <f t="shared" si="4"/>
        <v>0</v>
      </c>
      <c r="AA23" s="661"/>
      <c r="AB23" s="943">
        <f t="shared" si="9"/>
        <v>0</v>
      </c>
      <c r="AC23" s="943">
        <f t="shared" si="10"/>
        <v>0</v>
      </c>
      <c r="AD23" s="654">
        <v>6</v>
      </c>
      <c r="AE23" s="655" t="str">
        <f t="shared" si="11"/>
        <v>繊維製品</v>
      </c>
      <c r="AF23" s="451"/>
      <c r="AG23" s="55">
        <v>19</v>
      </c>
      <c r="AH23" s="56" t="s">
        <v>179</v>
      </c>
      <c r="AI23" s="656">
        <f t="shared" si="12"/>
        <v>0</v>
      </c>
      <c r="AU23" s="455"/>
      <c r="AV23" s="455"/>
      <c r="AW23" s="455"/>
      <c r="AX23" s="455"/>
    </row>
    <row r="24" spans="1:50" ht="13.5" customHeight="1">
      <c r="A24" s="451"/>
      <c r="B24" s="1217"/>
      <c r="C24" s="657">
        <v>20</v>
      </c>
      <c r="D24" s="553" t="s">
        <v>637</v>
      </c>
      <c r="E24" s="900">
        <f>宿泊!R45</f>
        <v>7.8911641588414981E-3</v>
      </c>
      <c r="F24" s="901">
        <f>宿泊!R45</f>
        <v>7.8911641588414981E-3</v>
      </c>
      <c r="G24" s="708">
        <f>日帰り!R45</f>
        <v>2.0787319734961673E-2</v>
      </c>
      <c r="H24" s="931">
        <f>与件データ計算!$J$28*E24</f>
        <v>0</v>
      </c>
      <c r="I24" s="800">
        <f t="shared" si="0"/>
        <v>0</v>
      </c>
      <c r="J24" s="658">
        <f>与件データ計算!$J$29*F24</f>
        <v>0</v>
      </c>
      <c r="K24" s="659">
        <f t="shared" si="1"/>
        <v>0</v>
      </c>
      <c r="L24" s="658">
        <f>与件データ計算!$J$30*G24</f>
        <v>0</v>
      </c>
      <c r="M24" s="659">
        <f t="shared" si="2"/>
        <v>0</v>
      </c>
      <c r="N24" s="660">
        <f t="shared" si="3"/>
        <v>0</v>
      </c>
      <c r="O24" s="661"/>
      <c r="P24" s="943">
        <f t="shared" si="5"/>
        <v>0</v>
      </c>
      <c r="Q24" s="900">
        <f>宿泊!$L45</f>
        <v>4.6729209332803917E-2</v>
      </c>
      <c r="R24" s="901">
        <f>宿泊!$L45</f>
        <v>4.6729209332803917E-2</v>
      </c>
      <c r="S24" s="708">
        <f>日帰り!$L45</f>
        <v>6.050302260929178E-2</v>
      </c>
      <c r="T24" s="793">
        <f>与件データ計算!$N$40*Q24</f>
        <v>0</v>
      </c>
      <c r="U24" s="800">
        <f t="shared" si="6"/>
        <v>0</v>
      </c>
      <c r="V24" s="658">
        <f>与件データ計算!$N$41*R24</f>
        <v>0</v>
      </c>
      <c r="W24" s="659">
        <f t="shared" si="7"/>
        <v>0</v>
      </c>
      <c r="X24" s="658">
        <f>与件データ計算!$N$42*S24</f>
        <v>0</v>
      </c>
      <c r="Y24" s="659">
        <f t="shared" si="8"/>
        <v>0</v>
      </c>
      <c r="Z24" s="660">
        <f t="shared" si="4"/>
        <v>0</v>
      </c>
      <c r="AA24" s="661"/>
      <c r="AB24" s="943">
        <f t="shared" si="9"/>
        <v>0</v>
      </c>
      <c r="AC24" s="943">
        <f t="shared" si="10"/>
        <v>0</v>
      </c>
      <c r="AD24" s="654">
        <v>20</v>
      </c>
      <c r="AE24" s="655" t="str">
        <f t="shared" si="11"/>
        <v>その他の製造工業製品</v>
      </c>
      <c r="AF24" s="451"/>
      <c r="AG24" s="57">
        <v>20</v>
      </c>
      <c r="AH24" s="58" t="s">
        <v>180</v>
      </c>
      <c r="AI24" s="662">
        <f t="shared" si="12"/>
        <v>0</v>
      </c>
      <c r="AU24" s="455"/>
      <c r="AV24" s="455"/>
      <c r="AW24" s="455"/>
      <c r="AX24" s="455"/>
    </row>
    <row r="25" spans="1:50" ht="13.5" customHeight="1">
      <c r="A25" s="451"/>
      <c r="B25" s="1217"/>
      <c r="C25" s="657">
        <v>21</v>
      </c>
      <c r="D25" s="553" t="s">
        <v>669</v>
      </c>
      <c r="E25" s="900">
        <f>宿泊!R46</f>
        <v>4.2425613757212351E-3</v>
      </c>
      <c r="F25" s="901">
        <f>宿泊!R46</f>
        <v>4.2425613757212351E-3</v>
      </c>
      <c r="G25" s="708">
        <f>日帰り!R46</f>
        <v>5.9763544238014814E-3</v>
      </c>
      <c r="H25" s="931">
        <f>与件データ計算!$J$28*E25</f>
        <v>0</v>
      </c>
      <c r="I25" s="800">
        <f t="shared" si="0"/>
        <v>0</v>
      </c>
      <c r="J25" s="658">
        <f>与件データ計算!$J$29*F25</f>
        <v>0</v>
      </c>
      <c r="K25" s="659">
        <f t="shared" si="1"/>
        <v>0</v>
      </c>
      <c r="L25" s="658">
        <f>与件データ計算!$J$30*G25</f>
        <v>0</v>
      </c>
      <c r="M25" s="659">
        <f t="shared" si="2"/>
        <v>0</v>
      </c>
      <c r="N25" s="660">
        <f t="shared" si="3"/>
        <v>0</v>
      </c>
      <c r="O25" s="661"/>
      <c r="P25" s="943">
        <f t="shared" si="5"/>
        <v>0</v>
      </c>
      <c r="Q25" s="900">
        <f>宿泊!$L46</f>
        <v>2.5219126507936646E-2</v>
      </c>
      <c r="R25" s="901">
        <f>宿泊!$L46</f>
        <v>2.5219126507936646E-2</v>
      </c>
      <c r="S25" s="708">
        <f>日帰り!$L46</f>
        <v>1.7258358291768219E-2</v>
      </c>
      <c r="T25" s="793">
        <f>与件データ計算!$N$40*Q25</f>
        <v>0</v>
      </c>
      <c r="U25" s="800">
        <f t="shared" si="6"/>
        <v>0</v>
      </c>
      <c r="V25" s="658">
        <f>与件データ計算!$N$41*R25</f>
        <v>0</v>
      </c>
      <c r="W25" s="659">
        <f t="shared" si="7"/>
        <v>0</v>
      </c>
      <c r="X25" s="658">
        <f>与件データ計算!$N$42*S25</f>
        <v>0</v>
      </c>
      <c r="Y25" s="659">
        <f t="shared" si="8"/>
        <v>0</v>
      </c>
      <c r="Z25" s="660">
        <f t="shared" si="4"/>
        <v>0</v>
      </c>
      <c r="AA25" s="661"/>
      <c r="AB25" s="943">
        <f t="shared" si="9"/>
        <v>0</v>
      </c>
      <c r="AC25" s="943">
        <f t="shared" si="10"/>
        <v>0</v>
      </c>
      <c r="AD25" s="654">
        <v>11</v>
      </c>
      <c r="AE25" s="655" t="str">
        <f t="shared" si="11"/>
        <v>窯業・土石製品</v>
      </c>
      <c r="AF25" s="451"/>
      <c r="AG25" s="55">
        <v>21</v>
      </c>
      <c r="AH25" s="56" t="s">
        <v>181</v>
      </c>
      <c r="AI25" s="656">
        <f t="shared" si="12"/>
        <v>0</v>
      </c>
      <c r="AU25" s="455"/>
      <c r="AV25" s="455"/>
      <c r="AW25" s="455"/>
      <c r="AX25" s="455"/>
    </row>
    <row r="26" spans="1:50" ht="13.5" customHeight="1">
      <c r="A26" s="451"/>
      <c r="B26" s="1217"/>
      <c r="C26" s="657">
        <v>22</v>
      </c>
      <c r="D26" s="553" t="s">
        <v>641</v>
      </c>
      <c r="E26" s="900">
        <f>宿泊!R47</f>
        <v>1.9232944903269601E-3</v>
      </c>
      <c r="F26" s="901">
        <f>宿泊!R47</f>
        <v>1.9232944903269601E-3</v>
      </c>
      <c r="G26" s="708">
        <f>日帰り!R47</f>
        <v>2.5984149668702092E-3</v>
      </c>
      <c r="H26" s="931">
        <f>与件データ計算!$J$28*E26</f>
        <v>0</v>
      </c>
      <c r="I26" s="800">
        <f t="shared" si="0"/>
        <v>0</v>
      </c>
      <c r="J26" s="658">
        <f>与件データ計算!$J$29*F26</f>
        <v>0</v>
      </c>
      <c r="K26" s="659">
        <f t="shared" si="1"/>
        <v>0</v>
      </c>
      <c r="L26" s="658">
        <f>与件データ計算!$J$30*G26</f>
        <v>0</v>
      </c>
      <c r="M26" s="659">
        <f t="shared" si="2"/>
        <v>0</v>
      </c>
      <c r="N26" s="660">
        <f t="shared" si="3"/>
        <v>0</v>
      </c>
      <c r="O26" s="661"/>
      <c r="P26" s="943">
        <f t="shared" si="5"/>
        <v>0</v>
      </c>
      <c r="Q26" s="900">
        <f>宿泊!$L47</f>
        <v>1.1425141406761281E-2</v>
      </c>
      <c r="R26" s="901">
        <f>宿泊!$L47</f>
        <v>1.1425141406761281E-2</v>
      </c>
      <c r="S26" s="708">
        <f>日帰り!$L47</f>
        <v>7.4744581526207067E-3</v>
      </c>
      <c r="T26" s="793">
        <f>与件データ計算!$N$40*Q26</f>
        <v>0</v>
      </c>
      <c r="U26" s="800">
        <f t="shared" si="6"/>
        <v>0</v>
      </c>
      <c r="V26" s="658">
        <f>与件データ計算!$N$41*R26</f>
        <v>0</v>
      </c>
      <c r="W26" s="659">
        <f t="shared" si="7"/>
        <v>0</v>
      </c>
      <c r="X26" s="658">
        <f>与件データ計算!$N$42*S26</f>
        <v>0</v>
      </c>
      <c r="Y26" s="659">
        <f t="shared" si="8"/>
        <v>0</v>
      </c>
      <c r="Z26" s="660">
        <f t="shared" si="4"/>
        <v>0</v>
      </c>
      <c r="AA26" s="661"/>
      <c r="AB26" s="943">
        <f t="shared" si="9"/>
        <v>0</v>
      </c>
      <c r="AC26" s="943">
        <f t="shared" si="10"/>
        <v>0</v>
      </c>
      <c r="AD26" s="654">
        <v>8</v>
      </c>
      <c r="AE26" s="655" t="str">
        <f t="shared" si="11"/>
        <v>印刷・製版・製本</v>
      </c>
      <c r="AF26" s="451"/>
      <c r="AG26" s="55">
        <v>22</v>
      </c>
      <c r="AH26" s="56" t="s">
        <v>182</v>
      </c>
      <c r="AI26" s="656">
        <f t="shared" si="12"/>
        <v>0</v>
      </c>
      <c r="AU26" s="455"/>
      <c r="AV26" s="455"/>
      <c r="AW26" s="455"/>
      <c r="AX26" s="455"/>
    </row>
    <row r="27" spans="1:50" ht="13.5" customHeight="1">
      <c r="A27" s="451"/>
      <c r="B27" s="1217"/>
      <c r="C27" s="657">
        <v>23</v>
      </c>
      <c r="D27" s="553" t="s">
        <v>670</v>
      </c>
      <c r="E27" s="900">
        <f>宿泊!R48</f>
        <v>2.2909831428894671E-3</v>
      </c>
      <c r="F27" s="901">
        <f>宿泊!R48</f>
        <v>2.2909831428894671E-3</v>
      </c>
      <c r="G27" s="708">
        <f>日帰り!R48</f>
        <v>7.0157204105495644E-3</v>
      </c>
      <c r="H27" s="931">
        <f>与件データ計算!$J$28*E27</f>
        <v>0</v>
      </c>
      <c r="I27" s="800">
        <f t="shared" si="0"/>
        <v>0</v>
      </c>
      <c r="J27" s="658">
        <f>与件データ計算!$J$29*F27</f>
        <v>0</v>
      </c>
      <c r="K27" s="659">
        <f t="shared" si="1"/>
        <v>0</v>
      </c>
      <c r="L27" s="658">
        <f>与件データ計算!$J$30*G27</f>
        <v>0</v>
      </c>
      <c r="M27" s="659">
        <f t="shared" si="2"/>
        <v>0</v>
      </c>
      <c r="N27" s="660">
        <f t="shared" si="3"/>
        <v>0</v>
      </c>
      <c r="O27" s="661"/>
      <c r="P27" s="943">
        <f t="shared" si="5"/>
        <v>0</v>
      </c>
      <c r="Q27" s="900">
        <f>宿泊!$L48</f>
        <v>1.3588256360023605E-2</v>
      </c>
      <c r="R27" s="901">
        <f>宿泊!$L48</f>
        <v>1.3588256360023605E-2</v>
      </c>
      <c r="S27" s="708">
        <f>日帰り!$L48</f>
        <v>2.0214153538675162E-2</v>
      </c>
      <c r="T27" s="793">
        <f>与件データ計算!$N$40*Q27</f>
        <v>0</v>
      </c>
      <c r="U27" s="800">
        <f t="shared" si="6"/>
        <v>0</v>
      </c>
      <c r="V27" s="658">
        <f>与件データ計算!$N$41*R27</f>
        <v>0</v>
      </c>
      <c r="W27" s="659">
        <f t="shared" si="7"/>
        <v>0</v>
      </c>
      <c r="X27" s="658">
        <f>与件データ計算!$N$42*S27</f>
        <v>0</v>
      </c>
      <c r="Y27" s="659">
        <f t="shared" si="8"/>
        <v>0</v>
      </c>
      <c r="Z27" s="660">
        <f t="shared" si="4"/>
        <v>0</v>
      </c>
      <c r="AA27" s="661"/>
      <c r="AB27" s="943">
        <f t="shared" si="9"/>
        <v>0</v>
      </c>
      <c r="AC27" s="943">
        <f t="shared" si="10"/>
        <v>0</v>
      </c>
      <c r="AD27" s="654">
        <v>7</v>
      </c>
      <c r="AE27" s="655" t="str">
        <f t="shared" si="11"/>
        <v>パルプ・紙・木製品</v>
      </c>
      <c r="AF27" s="451"/>
      <c r="AG27" s="55">
        <v>23</v>
      </c>
      <c r="AH27" s="56" t="s">
        <v>294</v>
      </c>
      <c r="AI27" s="656">
        <f t="shared" si="12"/>
        <v>0</v>
      </c>
      <c r="AU27" s="455"/>
      <c r="AV27" s="455"/>
      <c r="AW27" s="455"/>
      <c r="AX27" s="455"/>
    </row>
    <row r="28" spans="1:50" ht="13.5" customHeight="1">
      <c r="A28" s="451"/>
      <c r="B28" s="1217"/>
      <c r="C28" s="657">
        <v>24</v>
      </c>
      <c r="D28" s="553" t="s">
        <v>638</v>
      </c>
      <c r="E28" s="900">
        <f>宿泊!R49</f>
        <v>1.9232944903269601E-3</v>
      </c>
      <c r="F28" s="901">
        <f>宿泊!R49</f>
        <v>1.9232944903269601E-3</v>
      </c>
      <c r="G28" s="708">
        <f>日帰り!R49</f>
        <v>2.3385734701831884E-3</v>
      </c>
      <c r="H28" s="931">
        <f>与件データ計算!$J$28*E28</f>
        <v>0</v>
      </c>
      <c r="I28" s="800">
        <f t="shared" si="0"/>
        <v>0</v>
      </c>
      <c r="J28" s="658">
        <f>与件データ計算!$J$29*F28</f>
        <v>0</v>
      </c>
      <c r="K28" s="659">
        <f t="shared" si="1"/>
        <v>0</v>
      </c>
      <c r="L28" s="658">
        <f>与件データ計算!$J$30*G28</f>
        <v>0</v>
      </c>
      <c r="M28" s="659">
        <f t="shared" si="2"/>
        <v>0</v>
      </c>
      <c r="N28" s="660">
        <f t="shared" si="3"/>
        <v>0</v>
      </c>
      <c r="O28" s="661"/>
      <c r="P28" s="943">
        <f t="shared" si="5"/>
        <v>0</v>
      </c>
      <c r="Q28" s="900">
        <f>宿泊!$L49</f>
        <v>1.1455619738783765E-2</v>
      </c>
      <c r="R28" s="901">
        <f>宿泊!$L49</f>
        <v>1.1455619738783765E-2</v>
      </c>
      <c r="S28" s="708">
        <f>日帰り!$L49</f>
        <v>6.6901193647436793E-3</v>
      </c>
      <c r="T28" s="793">
        <f>与件データ計算!$N$40*Q28</f>
        <v>0</v>
      </c>
      <c r="U28" s="800">
        <f t="shared" si="6"/>
        <v>0</v>
      </c>
      <c r="V28" s="658">
        <f>与件データ計算!$N$41*R28</f>
        <v>0</v>
      </c>
      <c r="W28" s="659">
        <f t="shared" si="7"/>
        <v>0</v>
      </c>
      <c r="X28" s="658">
        <f>与件データ計算!$N$42*S28</f>
        <v>0</v>
      </c>
      <c r="Y28" s="659">
        <f t="shared" si="8"/>
        <v>0</v>
      </c>
      <c r="Z28" s="660">
        <f t="shared" si="4"/>
        <v>0</v>
      </c>
      <c r="AA28" s="661"/>
      <c r="AB28" s="943">
        <f t="shared" si="9"/>
        <v>0</v>
      </c>
      <c r="AC28" s="943">
        <f t="shared" si="10"/>
        <v>0</v>
      </c>
      <c r="AD28" s="654">
        <v>9</v>
      </c>
      <c r="AE28" s="655" t="str">
        <f t="shared" si="11"/>
        <v>化学製品</v>
      </c>
      <c r="AF28" s="451"/>
      <c r="AG28" s="55">
        <v>24</v>
      </c>
      <c r="AH28" s="56" t="s">
        <v>295</v>
      </c>
      <c r="AI28" s="656">
        <f t="shared" si="12"/>
        <v>0</v>
      </c>
      <c r="AU28" s="455"/>
      <c r="AV28" s="455"/>
      <c r="AW28" s="455"/>
      <c r="AX28" s="455"/>
    </row>
    <row r="29" spans="1:50" ht="13.5" customHeight="1">
      <c r="A29" s="451"/>
      <c r="B29" s="1217"/>
      <c r="C29" s="657">
        <v>25</v>
      </c>
      <c r="D29" s="553" t="s">
        <v>636</v>
      </c>
      <c r="E29" s="900">
        <f>宿泊!R50</f>
        <v>5.6567485009616469E-5</v>
      </c>
      <c r="F29" s="901">
        <f>宿泊!R50</f>
        <v>5.6567485009616469E-5</v>
      </c>
      <c r="G29" s="708">
        <f>日帰り!R50</f>
        <v>3.8976224503053139E-4</v>
      </c>
      <c r="H29" s="931">
        <f>与件データ計算!$J$28*E29</f>
        <v>0</v>
      </c>
      <c r="I29" s="800">
        <f t="shared" si="0"/>
        <v>0</v>
      </c>
      <c r="J29" s="658">
        <f>与件データ計算!$J$29*F29</f>
        <v>0</v>
      </c>
      <c r="K29" s="659">
        <f t="shared" si="1"/>
        <v>0</v>
      </c>
      <c r="L29" s="658">
        <f>与件データ計算!$J$30*G29</f>
        <v>0</v>
      </c>
      <c r="M29" s="659">
        <f t="shared" si="2"/>
        <v>0</v>
      </c>
      <c r="N29" s="660">
        <f t="shared" si="3"/>
        <v>0</v>
      </c>
      <c r="O29" s="661"/>
      <c r="P29" s="943">
        <f t="shared" si="5"/>
        <v>0</v>
      </c>
      <c r="Q29" s="900">
        <f>宿泊!$L50</f>
        <v>3.8097915028103565E-4</v>
      </c>
      <c r="R29" s="901">
        <f>宿泊!$L50</f>
        <v>3.8097915028103565E-4</v>
      </c>
      <c r="S29" s="708">
        <f>日帰り!$L50</f>
        <v>9.7897100560947461E-4</v>
      </c>
      <c r="T29" s="793">
        <f>与件データ計算!$N$40*Q29</f>
        <v>0</v>
      </c>
      <c r="U29" s="800">
        <f t="shared" si="6"/>
        <v>0</v>
      </c>
      <c r="V29" s="658">
        <f>与件データ計算!$N$41*R29</f>
        <v>0</v>
      </c>
      <c r="W29" s="659">
        <f t="shared" si="7"/>
        <v>0</v>
      </c>
      <c r="X29" s="658">
        <f>与件データ計算!$N$42*S29</f>
        <v>0</v>
      </c>
      <c r="Y29" s="659">
        <f t="shared" si="8"/>
        <v>0</v>
      </c>
      <c r="Z29" s="660">
        <f t="shared" si="4"/>
        <v>0</v>
      </c>
      <c r="AA29" s="661"/>
      <c r="AB29" s="943">
        <f t="shared" si="9"/>
        <v>0</v>
      </c>
      <c r="AC29" s="943">
        <f t="shared" si="10"/>
        <v>0</v>
      </c>
      <c r="AD29" s="654">
        <v>9</v>
      </c>
      <c r="AE29" s="655" t="str">
        <f t="shared" si="11"/>
        <v>化学製品</v>
      </c>
      <c r="AF29" s="451"/>
      <c r="AG29" s="57">
        <v>25</v>
      </c>
      <c r="AH29" s="58" t="s">
        <v>183</v>
      </c>
      <c r="AI29" s="662">
        <f t="shared" si="12"/>
        <v>0</v>
      </c>
      <c r="AU29" s="455"/>
      <c r="AV29" s="455"/>
      <c r="AW29" s="455"/>
      <c r="AX29" s="455"/>
    </row>
    <row r="30" spans="1:50" ht="13.5" customHeight="1">
      <c r="A30" s="451"/>
      <c r="B30" s="1217"/>
      <c r="C30" s="657">
        <v>26</v>
      </c>
      <c r="D30" s="553" t="s">
        <v>643</v>
      </c>
      <c r="E30" s="900">
        <f>宿泊!R51</f>
        <v>9.6164724516348006E-4</v>
      </c>
      <c r="F30" s="901">
        <f>宿泊!R51</f>
        <v>9.6164724516348006E-4</v>
      </c>
      <c r="G30" s="708">
        <f>日帰り!R51</f>
        <v>2.8582564635572299E-3</v>
      </c>
      <c r="H30" s="931">
        <f>与件データ計算!$J$28*E30</f>
        <v>0</v>
      </c>
      <c r="I30" s="800">
        <f t="shared" si="0"/>
        <v>0</v>
      </c>
      <c r="J30" s="658">
        <f>与件データ計算!$J$29*F30</f>
        <v>0</v>
      </c>
      <c r="K30" s="659">
        <f t="shared" si="1"/>
        <v>0</v>
      </c>
      <c r="L30" s="658">
        <f>与件データ計算!$J$30*G30</f>
        <v>0</v>
      </c>
      <c r="M30" s="659">
        <f t="shared" si="2"/>
        <v>0</v>
      </c>
      <c r="N30" s="660">
        <f t="shared" si="3"/>
        <v>0</v>
      </c>
      <c r="O30" s="661"/>
      <c r="P30" s="943">
        <f t="shared" si="5"/>
        <v>0</v>
      </c>
      <c r="Q30" s="900">
        <f>宿泊!$L51</f>
        <v>5.644417766497033E-3</v>
      </c>
      <c r="R30" s="901">
        <f>宿泊!$L51</f>
        <v>5.644417766497033E-3</v>
      </c>
      <c r="S30" s="708">
        <f>日帰り!$L51</f>
        <v>8.2544395027873054E-3</v>
      </c>
      <c r="T30" s="793">
        <f>与件データ計算!$N$40*Q30</f>
        <v>0</v>
      </c>
      <c r="U30" s="800">
        <f t="shared" si="6"/>
        <v>0</v>
      </c>
      <c r="V30" s="658">
        <f>与件データ計算!$N$41*R30</f>
        <v>0</v>
      </c>
      <c r="W30" s="659">
        <f t="shared" si="7"/>
        <v>0</v>
      </c>
      <c r="X30" s="658">
        <f>与件データ計算!$N$42*S30</f>
        <v>0</v>
      </c>
      <c r="Y30" s="659">
        <f t="shared" si="8"/>
        <v>0</v>
      </c>
      <c r="Z30" s="660">
        <f t="shared" si="4"/>
        <v>0</v>
      </c>
      <c r="AA30" s="661"/>
      <c r="AB30" s="943">
        <f t="shared" si="9"/>
        <v>0</v>
      </c>
      <c r="AC30" s="943">
        <f t="shared" si="10"/>
        <v>0</v>
      </c>
      <c r="AD30" s="654">
        <v>17</v>
      </c>
      <c r="AE30" s="655" t="str">
        <f t="shared" si="11"/>
        <v>電気機械</v>
      </c>
      <c r="AF30" s="451"/>
      <c r="AG30" s="55">
        <v>26</v>
      </c>
      <c r="AH30" s="56" t="s">
        <v>184</v>
      </c>
      <c r="AI30" s="656">
        <f t="shared" si="12"/>
        <v>0</v>
      </c>
      <c r="AU30" s="455"/>
      <c r="AV30" s="455"/>
      <c r="AW30" s="455"/>
      <c r="AX30" s="455"/>
    </row>
    <row r="31" spans="1:50" ht="13.5" customHeight="1">
      <c r="A31" s="451"/>
      <c r="B31" s="1217"/>
      <c r="C31" s="657">
        <v>27</v>
      </c>
      <c r="D31" s="553" t="s">
        <v>635</v>
      </c>
      <c r="E31" s="900">
        <f>宿泊!R52</f>
        <v>1.1313497001923294E-4</v>
      </c>
      <c r="F31" s="901">
        <f>宿泊!R52</f>
        <v>1.1313497001923294E-4</v>
      </c>
      <c r="G31" s="708">
        <f>日帰り!R52</f>
        <v>2.2086527218396776E-3</v>
      </c>
      <c r="H31" s="931">
        <f>与件データ計算!$J$28*E31</f>
        <v>0</v>
      </c>
      <c r="I31" s="800">
        <f t="shared" si="0"/>
        <v>0</v>
      </c>
      <c r="J31" s="658">
        <f>与件データ計算!$J$29*F31</f>
        <v>0</v>
      </c>
      <c r="K31" s="659">
        <f t="shared" si="1"/>
        <v>0</v>
      </c>
      <c r="L31" s="658">
        <f>与件データ計算!$J$30*G31</f>
        <v>0</v>
      </c>
      <c r="M31" s="659">
        <f t="shared" si="2"/>
        <v>0</v>
      </c>
      <c r="N31" s="660">
        <f t="shared" si="3"/>
        <v>0</v>
      </c>
      <c r="O31" s="661"/>
      <c r="P31" s="943">
        <f t="shared" si="5"/>
        <v>0</v>
      </c>
      <c r="Q31" s="900">
        <f>宿泊!$L52</f>
        <v>7.2470700586792561E-4</v>
      </c>
      <c r="R31" s="901">
        <f>宿泊!$L52</f>
        <v>7.2470700586792561E-4</v>
      </c>
      <c r="S31" s="708">
        <f>日帰り!$L52</f>
        <v>6.3763838495928685E-3</v>
      </c>
      <c r="T31" s="793">
        <f>与件データ計算!$N$40*Q31</f>
        <v>0</v>
      </c>
      <c r="U31" s="800">
        <f t="shared" si="6"/>
        <v>0</v>
      </c>
      <c r="V31" s="658">
        <f>与件データ計算!$N$41*R31</f>
        <v>0</v>
      </c>
      <c r="W31" s="659">
        <f t="shared" si="7"/>
        <v>0</v>
      </c>
      <c r="X31" s="658">
        <f>与件データ計算!$N$42*S31</f>
        <v>0</v>
      </c>
      <c r="Y31" s="659">
        <f t="shared" si="8"/>
        <v>0</v>
      </c>
      <c r="Z31" s="660">
        <f t="shared" si="4"/>
        <v>0</v>
      </c>
      <c r="AA31" s="661"/>
      <c r="AB31" s="943">
        <f t="shared" si="9"/>
        <v>0</v>
      </c>
      <c r="AC31" s="943">
        <f t="shared" si="10"/>
        <v>0</v>
      </c>
      <c r="AD31" s="654">
        <v>20</v>
      </c>
      <c r="AE31" s="655" t="str">
        <f t="shared" si="11"/>
        <v>その他の製造工業製品</v>
      </c>
      <c r="AF31" s="451"/>
      <c r="AG31" s="55">
        <v>27</v>
      </c>
      <c r="AH31" s="56" t="s">
        <v>185</v>
      </c>
      <c r="AI31" s="656">
        <f t="shared" si="12"/>
        <v>0</v>
      </c>
      <c r="AU31" s="455"/>
      <c r="AV31" s="455"/>
      <c r="AW31" s="455"/>
      <c r="AX31" s="455"/>
    </row>
    <row r="32" spans="1:50" ht="13.5" customHeight="1">
      <c r="A32" s="451"/>
      <c r="B32" s="1218"/>
      <c r="C32" s="694">
        <v>28</v>
      </c>
      <c r="D32" s="670" t="s">
        <v>671</v>
      </c>
      <c r="E32" s="909">
        <f>宿泊!R53</f>
        <v>5.9113021835049216E-3</v>
      </c>
      <c r="F32" s="910">
        <f>宿泊!R53</f>
        <v>5.9113021835049216E-3</v>
      </c>
      <c r="G32" s="788">
        <f>日帰り!R53</f>
        <v>2.3775496946862415E-2</v>
      </c>
      <c r="H32" s="935">
        <f>与件データ計算!$J$28*E32</f>
        <v>0</v>
      </c>
      <c r="I32" s="805">
        <f t="shared" si="0"/>
        <v>0</v>
      </c>
      <c r="J32" s="695">
        <f>与件データ計算!$J$29*F32</f>
        <v>0</v>
      </c>
      <c r="K32" s="696">
        <f t="shared" si="1"/>
        <v>0</v>
      </c>
      <c r="L32" s="695">
        <f>与件データ計算!$J$30*G32</f>
        <v>0</v>
      </c>
      <c r="M32" s="696">
        <f t="shared" si="2"/>
        <v>0</v>
      </c>
      <c r="N32" s="697">
        <f t="shared" si="3"/>
        <v>0</v>
      </c>
      <c r="O32" s="698"/>
      <c r="P32" s="948">
        <f t="shared" si="5"/>
        <v>0</v>
      </c>
      <c r="Q32" s="909">
        <f>宿泊!$L53</f>
        <v>3.4908696230084323E-2</v>
      </c>
      <c r="R32" s="910">
        <f>宿泊!$L53</f>
        <v>3.4908696230084323E-2</v>
      </c>
      <c r="S32" s="788">
        <f>日帰り!$L53</f>
        <v>6.9045053000967332E-2</v>
      </c>
      <c r="T32" s="797">
        <f>与件データ計算!$N$40*Q32</f>
        <v>0</v>
      </c>
      <c r="U32" s="805">
        <f t="shared" si="6"/>
        <v>0</v>
      </c>
      <c r="V32" s="695">
        <f>与件データ計算!$N$41*R32</f>
        <v>0</v>
      </c>
      <c r="W32" s="696">
        <f t="shared" si="7"/>
        <v>0</v>
      </c>
      <c r="X32" s="695">
        <f>与件データ計算!$N$42*S32</f>
        <v>0</v>
      </c>
      <c r="Y32" s="696">
        <f t="shared" si="8"/>
        <v>0</v>
      </c>
      <c r="Z32" s="697">
        <f t="shared" si="4"/>
        <v>0</v>
      </c>
      <c r="AA32" s="698"/>
      <c r="AB32" s="948">
        <f t="shared" si="9"/>
        <v>0</v>
      </c>
      <c r="AC32" s="948">
        <f t="shared" si="10"/>
        <v>0</v>
      </c>
      <c r="AD32" s="671">
        <v>20</v>
      </c>
      <c r="AE32" s="672" t="str">
        <f t="shared" si="11"/>
        <v>その他の製造工業製品</v>
      </c>
      <c r="AF32" s="451"/>
      <c r="AG32" s="55">
        <v>28</v>
      </c>
      <c r="AH32" s="56" t="s">
        <v>296</v>
      </c>
      <c r="AI32" s="656">
        <f t="shared" si="12"/>
        <v>0</v>
      </c>
      <c r="AU32" s="455"/>
      <c r="AV32" s="455"/>
      <c r="AW32" s="455"/>
      <c r="AX32" s="455"/>
    </row>
    <row r="33" spans="1:50" ht="13.5" customHeight="1">
      <c r="A33" s="451"/>
      <c r="B33" s="1216" t="s">
        <v>478</v>
      </c>
      <c r="C33" s="686">
        <v>29</v>
      </c>
      <c r="D33" s="699" t="s">
        <v>672</v>
      </c>
      <c r="E33" s="898">
        <f>宿泊!R54</f>
        <v>4.0162914356827693E-3</v>
      </c>
      <c r="F33" s="908">
        <f>宿泊!R54</f>
        <v>4.0162914356827693E-3</v>
      </c>
      <c r="G33" s="700">
        <f>日帰り!R54</f>
        <v>1.5330648304534233E-2</v>
      </c>
      <c r="H33" s="930">
        <f>与件データ計算!$J$28*E33</f>
        <v>0</v>
      </c>
      <c r="I33" s="804">
        <f t="shared" si="0"/>
        <v>0</v>
      </c>
      <c r="J33" s="701">
        <f>与件データ計算!$J$29*F33</f>
        <v>0</v>
      </c>
      <c r="K33" s="702">
        <f t="shared" si="1"/>
        <v>0</v>
      </c>
      <c r="L33" s="701">
        <f>与件データ計算!$J$30*G33</f>
        <v>0</v>
      </c>
      <c r="M33" s="702">
        <f t="shared" si="2"/>
        <v>0</v>
      </c>
      <c r="N33" s="703">
        <f t="shared" si="3"/>
        <v>0</v>
      </c>
      <c r="O33" s="704"/>
      <c r="P33" s="949">
        <f t="shared" si="5"/>
        <v>0</v>
      </c>
      <c r="Q33" s="898">
        <f>宿泊!$L54</f>
        <v>7.6039695566476301E-2</v>
      </c>
      <c r="R33" s="908">
        <f>宿泊!$L54</f>
        <v>7.6039695566476301E-2</v>
      </c>
      <c r="S33" s="700">
        <f>日帰り!$L54</f>
        <v>0.1155732209708846</v>
      </c>
      <c r="T33" s="792">
        <f>与件データ計算!$O$40*Q33</f>
        <v>0</v>
      </c>
      <c r="U33" s="804">
        <f t="shared" si="6"/>
        <v>0</v>
      </c>
      <c r="V33" s="701">
        <f>与件データ計算!$O$41*R33</f>
        <v>0</v>
      </c>
      <c r="W33" s="702">
        <f t="shared" si="7"/>
        <v>0</v>
      </c>
      <c r="X33" s="701">
        <f>与件データ計算!$O$42*S33</f>
        <v>0</v>
      </c>
      <c r="Y33" s="702">
        <f t="shared" si="8"/>
        <v>0</v>
      </c>
      <c r="Z33" s="703">
        <f t="shared" si="4"/>
        <v>0</v>
      </c>
      <c r="AA33" s="704"/>
      <c r="AB33" s="949">
        <f t="shared" si="9"/>
        <v>0</v>
      </c>
      <c r="AC33" s="949">
        <f t="shared" si="10"/>
        <v>0</v>
      </c>
      <c r="AD33" s="705">
        <v>39</v>
      </c>
      <c r="AE33" s="706" t="str">
        <f t="shared" si="11"/>
        <v>その他の対個人サービス</v>
      </c>
      <c r="AF33" s="451"/>
      <c r="AG33" s="55">
        <v>29</v>
      </c>
      <c r="AH33" s="56" t="s">
        <v>186</v>
      </c>
      <c r="AI33" s="656">
        <f t="shared" si="12"/>
        <v>0</v>
      </c>
      <c r="AU33" s="455"/>
      <c r="AV33" s="455"/>
      <c r="AW33" s="455"/>
      <c r="AX33" s="455"/>
    </row>
    <row r="34" spans="1:50" ht="13.5" customHeight="1">
      <c r="A34" s="451"/>
      <c r="B34" s="1217"/>
      <c r="C34" s="657">
        <v>30</v>
      </c>
      <c r="D34" s="707" t="s">
        <v>673</v>
      </c>
      <c r="E34" s="900">
        <f>宿泊!R55</f>
        <v>2.6501866727005316E-2</v>
      </c>
      <c r="F34" s="901">
        <f>宿泊!R55</f>
        <v>2.6501866727005316E-2</v>
      </c>
      <c r="G34" s="708">
        <f>日帰り!R55</f>
        <v>5.8724178251266725E-2</v>
      </c>
      <c r="H34" s="931">
        <f>与件データ計算!$J$28*E34</f>
        <v>0</v>
      </c>
      <c r="I34" s="800">
        <f t="shared" si="0"/>
        <v>0</v>
      </c>
      <c r="J34" s="709">
        <f>与件データ計算!$J$29*F34</f>
        <v>0</v>
      </c>
      <c r="K34" s="710">
        <f t="shared" si="1"/>
        <v>0</v>
      </c>
      <c r="L34" s="709">
        <f>与件データ計算!$J$30*G34</f>
        <v>0</v>
      </c>
      <c r="M34" s="710">
        <f t="shared" si="2"/>
        <v>0</v>
      </c>
      <c r="N34" s="711">
        <f t="shared" si="3"/>
        <v>0</v>
      </c>
      <c r="O34" s="712"/>
      <c r="P34" s="942">
        <f t="shared" si="5"/>
        <v>0</v>
      </c>
      <c r="Q34" s="900">
        <f>宿泊!$L55</f>
        <v>0.5005706753331467</v>
      </c>
      <c r="R34" s="901">
        <f>宿泊!$L55</f>
        <v>0.5005706753331467</v>
      </c>
      <c r="S34" s="708">
        <f>日帰り!$L55</f>
        <v>0.44305774522819591</v>
      </c>
      <c r="T34" s="793">
        <f>与件データ計算!$O$40*Q34</f>
        <v>0</v>
      </c>
      <c r="U34" s="800">
        <f t="shared" si="6"/>
        <v>0</v>
      </c>
      <c r="V34" s="709">
        <f>与件データ計算!$O$41*R34</f>
        <v>0</v>
      </c>
      <c r="W34" s="710">
        <f t="shared" si="7"/>
        <v>0</v>
      </c>
      <c r="X34" s="709">
        <f>与件データ計算!$O$42*S34</f>
        <v>0</v>
      </c>
      <c r="Y34" s="710">
        <f t="shared" si="8"/>
        <v>0</v>
      </c>
      <c r="Z34" s="711">
        <f t="shared" si="4"/>
        <v>0</v>
      </c>
      <c r="AA34" s="712"/>
      <c r="AB34" s="942">
        <f t="shared" si="9"/>
        <v>0</v>
      </c>
      <c r="AC34" s="942">
        <f t="shared" si="10"/>
        <v>0</v>
      </c>
      <c r="AD34" s="713">
        <v>38</v>
      </c>
      <c r="AE34" s="714" t="str">
        <f t="shared" si="11"/>
        <v>娯楽サービス</v>
      </c>
      <c r="AF34" s="451"/>
      <c r="AG34" s="57">
        <v>30</v>
      </c>
      <c r="AH34" s="58" t="s">
        <v>187</v>
      </c>
      <c r="AI34" s="662">
        <f t="shared" si="12"/>
        <v>0</v>
      </c>
      <c r="AU34" s="455"/>
      <c r="AV34" s="455"/>
      <c r="AW34" s="455"/>
      <c r="AX34" s="455"/>
    </row>
    <row r="35" spans="1:50" ht="13.5" customHeight="1">
      <c r="A35" s="451"/>
      <c r="B35" s="1217"/>
      <c r="C35" s="657">
        <v>31</v>
      </c>
      <c r="D35" s="707" t="s">
        <v>674</v>
      </c>
      <c r="E35" s="900">
        <f>宿泊!R56</f>
        <v>7.6366104762982234E-3</v>
      </c>
      <c r="F35" s="901">
        <f>宿泊!R56</f>
        <v>7.6366104762982234E-3</v>
      </c>
      <c r="G35" s="708">
        <f>日帰り!R56</f>
        <v>1.2862154086007535E-2</v>
      </c>
      <c r="H35" s="931">
        <f>与件データ計算!$J$28*E35</f>
        <v>0</v>
      </c>
      <c r="I35" s="800">
        <f t="shared" si="0"/>
        <v>0</v>
      </c>
      <c r="J35" s="709">
        <f>与件データ計算!$J$29*F35</f>
        <v>0</v>
      </c>
      <c r="K35" s="710">
        <f t="shared" si="1"/>
        <v>0</v>
      </c>
      <c r="L35" s="709">
        <f>与件データ計算!$J$30*G35</f>
        <v>0</v>
      </c>
      <c r="M35" s="710">
        <f t="shared" si="2"/>
        <v>0</v>
      </c>
      <c r="N35" s="711">
        <f t="shared" si="3"/>
        <v>0</v>
      </c>
      <c r="O35" s="712"/>
      <c r="P35" s="942">
        <f t="shared" si="5"/>
        <v>0</v>
      </c>
      <c r="Q35" s="900">
        <f>宿泊!$L56</f>
        <v>0.14396574149730598</v>
      </c>
      <c r="R35" s="901">
        <f>宿泊!$L56</f>
        <v>0.14396574149730598</v>
      </c>
      <c r="S35" s="708">
        <f>日帰り!$L56</f>
        <v>9.6855865597500826E-2</v>
      </c>
      <c r="T35" s="793">
        <f>与件データ計算!$O$40*Q35</f>
        <v>0</v>
      </c>
      <c r="U35" s="800">
        <f t="shared" si="6"/>
        <v>0</v>
      </c>
      <c r="V35" s="709">
        <f>与件データ計算!$O$41*R35</f>
        <v>0</v>
      </c>
      <c r="W35" s="710">
        <f t="shared" si="7"/>
        <v>0</v>
      </c>
      <c r="X35" s="709">
        <f>与件データ計算!$O$42*S35</f>
        <v>0</v>
      </c>
      <c r="Y35" s="710">
        <f t="shared" si="8"/>
        <v>0</v>
      </c>
      <c r="Z35" s="711">
        <f t="shared" si="4"/>
        <v>0</v>
      </c>
      <c r="AA35" s="712"/>
      <c r="AB35" s="942">
        <f t="shared" si="9"/>
        <v>0</v>
      </c>
      <c r="AC35" s="942">
        <f t="shared" si="10"/>
        <v>0</v>
      </c>
      <c r="AD35" s="713">
        <v>31</v>
      </c>
      <c r="AE35" s="714" t="str">
        <f t="shared" si="11"/>
        <v>教育・研究</v>
      </c>
      <c r="AF35" s="451"/>
      <c r="AG35" s="55">
        <v>31</v>
      </c>
      <c r="AH35" s="56" t="s">
        <v>188</v>
      </c>
      <c r="AI35" s="656">
        <f t="shared" si="12"/>
        <v>0</v>
      </c>
      <c r="AU35" s="455"/>
      <c r="AV35" s="455"/>
      <c r="AW35" s="455"/>
      <c r="AX35" s="455"/>
    </row>
    <row r="36" spans="1:50" ht="13.5" customHeight="1">
      <c r="A36" s="451"/>
      <c r="B36" s="1217"/>
      <c r="C36" s="657">
        <v>32</v>
      </c>
      <c r="D36" s="707" t="s">
        <v>675</v>
      </c>
      <c r="E36" s="900">
        <f>宿泊!R57</f>
        <v>4.9779386808462495E-3</v>
      </c>
      <c r="F36" s="901">
        <f>宿泊!R57</f>
        <v>4.9779386808462495E-3</v>
      </c>
      <c r="G36" s="708">
        <f>日帰り!R57</f>
        <v>1.6370014291282316E-2</v>
      </c>
      <c r="H36" s="931">
        <f>与件データ計算!$J$28*E36</f>
        <v>0</v>
      </c>
      <c r="I36" s="800">
        <f t="shared" si="0"/>
        <v>0</v>
      </c>
      <c r="J36" s="709">
        <f>与件データ計算!$J$29*F36</f>
        <v>0</v>
      </c>
      <c r="K36" s="710">
        <f t="shared" si="1"/>
        <v>0</v>
      </c>
      <c r="L36" s="709">
        <f>与件データ計算!$J$30*G36</f>
        <v>0</v>
      </c>
      <c r="M36" s="710">
        <f t="shared" si="2"/>
        <v>0</v>
      </c>
      <c r="N36" s="711">
        <f t="shared" si="3"/>
        <v>0</v>
      </c>
      <c r="O36" s="712"/>
      <c r="P36" s="942">
        <f t="shared" si="5"/>
        <v>0</v>
      </c>
      <c r="Q36" s="900">
        <f>宿泊!$L57</f>
        <v>9.3793789788074858E-2</v>
      </c>
      <c r="R36" s="901">
        <f>宿泊!$L57</f>
        <v>9.3793789788074858E-2</v>
      </c>
      <c r="S36" s="708">
        <f>日帰り!$L57</f>
        <v>0.12381323107309773</v>
      </c>
      <c r="T36" s="793">
        <f>与件データ計算!$O$40*Q36</f>
        <v>0</v>
      </c>
      <c r="U36" s="800">
        <f t="shared" si="6"/>
        <v>0</v>
      </c>
      <c r="V36" s="709">
        <f>与件データ計算!$O$41*R36</f>
        <v>0</v>
      </c>
      <c r="W36" s="710">
        <f t="shared" si="7"/>
        <v>0</v>
      </c>
      <c r="X36" s="709">
        <f>与件データ計算!$O$42*S36</f>
        <v>0</v>
      </c>
      <c r="Y36" s="710">
        <f t="shared" si="8"/>
        <v>0</v>
      </c>
      <c r="Z36" s="711">
        <f t="shared" si="4"/>
        <v>0</v>
      </c>
      <c r="AA36" s="712"/>
      <c r="AB36" s="942">
        <f t="shared" si="9"/>
        <v>0</v>
      </c>
      <c r="AC36" s="942">
        <f t="shared" si="10"/>
        <v>0</v>
      </c>
      <c r="AD36" s="713">
        <v>38</v>
      </c>
      <c r="AE36" s="714" t="str">
        <f t="shared" si="11"/>
        <v>娯楽サービス</v>
      </c>
      <c r="AF36" s="451"/>
      <c r="AG36" s="55">
        <v>32</v>
      </c>
      <c r="AH36" s="56" t="s">
        <v>297</v>
      </c>
      <c r="AI36" s="656">
        <f t="shared" si="12"/>
        <v>0</v>
      </c>
      <c r="AU36" s="455"/>
      <c r="AV36" s="455"/>
      <c r="AW36" s="455"/>
      <c r="AX36" s="455"/>
    </row>
    <row r="37" spans="1:50" ht="13.5" customHeight="1">
      <c r="A37" s="451"/>
      <c r="B37" s="1217"/>
      <c r="C37" s="657">
        <v>33</v>
      </c>
      <c r="D37" s="707" t="s">
        <v>676</v>
      </c>
      <c r="E37" s="900">
        <f>宿泊!R58</f>
        <v>2.1212806878606176E-3</v>
      </c>
      <c r="F37" s="901">
        <f>宿泊!R58</f>
        <v>2.1212806878606176E-3</v>
      </c>
      <c r="G37" s="708">
        <f>日帰り!R58</f>
        <v>4.6771469403663769E-3</v>
      </c>
      <c r="H37" s="931">
        <f>与件データ計算!$J$28*E37</f>
        <v>0</v>
      </c>
      <c r="I37" s="800">
        <f t="shared" si="0"/>
        <v>0</v>
      </c>
      <c r="J37" s="709">
        <f>与件データ計算!$J$29*F37</f>
        <v>0</v>
      </c>
      <c r="K37" s="710">
        <f t="shared" si="1"/>
        <v>0</v>
      </c>
      <c r="L37" s="709">
        <f>与件データ計算!$J$30*G37</f>
        <v>0</v>
      </c>
      <c r="M37" s="710">
        <f t="shared" si="2"/>
        <v>0</v>
      </c>
      <c r="N37" s="711">
        <f t="shared" si="3"/>
        <v>0</v>
      </c>
      <c r="O37" s="712"/>
      <c r="P37" s="942">
        <f t="shared" si="5"/>
        <v>0</v>
      </c>
      <c r="Q37" s="900">
        <f>宿泊!$L58</f>
        <v>4.022329049561061E-2</v>
      </c>
      <c r="R37" s="901">
        <f>宿泊!$L58</f>
        <v>4.022329049561061E-2</v>
      </c>
      <c r="S37" s="708">
        <f>日帰り!$L58</f>
        <v>3.551979856581769E-2</v>
      </c>
      <c r="T37" s="793">
        <f>与件データ計算!$O$40*Q37</f>
        <v>0</v>
      </c>
      <c r="U37" s="800">
        <f t="shared" si="6"/>
        <v>0</v>
      </c>
      <c r="V37" s="709">
        <f>与件データ計算!$O$41*R37</f>
        <v>0</v>
      </c>
      <c r="W37" s="710">
        <f t="shared" si="7"/>
        <v>0</v>
      </c>
      <c r="X37" s="709">
        <f>与件データ計算!$O$42*S37</f>
        <v>0</v>
      </c>
      <c r="Y37" s="710">
        <f t="shared" si="8"/>
        <v>0</v>
      </c>
      <c r="Z37" s="711">
        <f t="shared" si="4"/>
        <v>0</v>
      </c>
      <c r="AA37" s="712"/>
      <c r="AB37" s="942">
        <f t="shared" si="9"/>
        <v>0</v>
      </c>
      <c r="AC37" s="942">
        <f t="shared" si="10"/>
        <v>0</v>
      </c>
      <c r="AD37" s="713">
        <v>28</v>
      </c>
      <c r="AE37" s="714" t="str">
        <f t="shared" si="11"/>
        <v>運輸・郵便</v>
      </c>
      <c r="AF37" s="451"/>
      <c r="AG37" s="55">
        <v>33</v>
      </c>
      <c r="AH37" s="56" t="s">
        <v>298</v>
      </c>
      <c r="AI37" s="656">
        <f t="shared" si="12"/>
        <v>0</v>
      </c>
      <c r="AU37" s="455"/>
      <c r="AV37" s="455"/>
      <c r="AW37" s="455"/>
      <c r="AX37" s="455"/>
    </row>
    <row r="38" spans="1:50" ht="13.5" customHeight="1">
      <c r="A38" s="451"/>
      <c r="B38" s="1217"/>
      <c r="C38" s="657">
        <v>34</v>
      </c>
      <c r="D38" s="707" t="s">
        <v>677</v>
      </c>
      <c r="E38" s="900">
        <f>宿泊!R59</f>
        <v>0</v>
      </c>
      <c r="F38" s="901">
        <f>宿泊!R59</f>
        <v>0</v>
      </c>
      <c r="G38" s="708">
        <f>日帰り!R59</f>
        <v>0</v>
      </c>
      <c r="H38" s="931">
        <f>与件データ計算!$J$28*E38</f>
        <v>0</v>
      </c>
      <c r="I38" s="800">
        <f t="shared" si="0"/>
        <v>0</v>
      </c>
      <c r="J38" s="709">
        <f>与件データ計算!$J$29*F38</f>
        <v>0</v>
      </c>
      <c r="K38" s="710">
        <f t="shared" si="1"/>
        <v>0</v>
      </c>
      <c r="L38" s="709">
        <f>与件データ計算!$J$30*G38</f>
        <v>0</v>
      </c>
      <c r="M38" s="710">
        <f t="shared" si="2"/>
        <v>0</v>
      </c>
      <c r="N38" s="711">
        <f t="shared" si="3"/>
        <v>0</v>
      </c>
      <c r="O38" s="712"/>
      <c r="P38" s="942">
        <f t="shared" si="5"/>
        <v>0</v>
      </c>
      <c r="Q38" s="900">
        <f>宿泊!$L59</f>
        <v>0</v>
      </c>
      <c r="R38" s="901">
        <f>宿泊!$L59</f>
        <v>0</v>
      </c>
      <c r="S38" s="708">
        <f>日帰り!$L59</f>
        <v>0</v>
      </c>
      <c r="T38" s="793">
        <f>与件データ計算!$O$40*Q38</f>
        <v>0</v>
      </c>
      <c r="U38" s="800">
        <f t="shared" si="6"/>
        <v>0</v>
      </c>
      <c r="V38" s="709">
        <f>与件データ計算!$O$41*R38</f>
        <v>0</v>
      </c>
      <c r="W38" s="710">
        <f t="shared" si="7"/>
        <v>0</v>
      </c>
      <c r="X38" s="709">
        <f>与件データ計算!$O$42*S38</f>
        <v>0</v>
      </c>
      <c r="Y38" s="710">
        <f t="shared" si="8"/>
        <v>0</v>
      </c>
      <c r="Z38" s="711">
        <f t="shared" si="4"/>
        <v>0</v>
      </c>
      <c r="AA38" s="712"/>
      <c r="AB38" s="942">
        <f t="shared" si="9"/>
        <v>0</v>
      </c>
      <c r="AC38" s="942">
        <f t="shared" si="10"/>
        <v>0</v>
      </c>
      <c r="AD38" s="713">
        <v>38</v>
      </c>
      <c r="AE38" s="714" t="str">
        <f t="shared" si="11"/>
        <v>娯楽サービス</v>
      </c>
      <c r="AF38" s="451"/>
      <c r="AG38" s="55">
        <v>34</v>
      </c>
      <c r="AH38" s="56" t="s">
        <v>299</v>
      </c>
      <c r="AI38" s="656">
        <f t="shared" si="12"/>
        <v>0</v>
      </c>
      <c r="AU38" s="455"/>
      <c r="AV38" s="455"/>
      <c r="AW38" s="455"/>
      <c r="AX38" s="455"/>
    </row>
    <row r="39" spans="1:50" ht="13.5" customHeight="1">
      <c r="A39" s="451"/>
      <c r="B39" s="1217"/>
      <c r="C39" s="657">
        <v>35</v>
      </c>
      <c r="D39" s="707" t="s">
        <v>678</v>
      </c>
      <c r="E39" s="900">
        <f>宿泊!R60</f>
        <v>5.3173435909039486E-3</v>
      </c>
      <c r="F39" s="901">
        <f>宿泊!R60</f>
        <v>5.3173435909039486E-3</v>
      </c>
      <c r="G39" s="708">
        <f>日帰り!R60</f>
        <v>1.8188904768091464E-2</v>
      </c>
      <c r="H39" s="931">
        <f>与件データ計算!$J$28*E39</f>
        <v>0</v>
      </c>
      <c r="I39" s="800">
        <f t="shared" si="0"/>
        <v>0</v>
      </c>
      <c r="J39" s="709">
        <f>与件データ計算!$J$29*F39</f>
        <v>0</v>
      </c>
      <c r="K39" s="710">
        <f t="shared" si="1"/>
        <v>0</v>
      </c>
      <c r="L39" s="709">
        <f>与件データ計算!$J$30*G39</f>
        <v>0</v>
      </c>
      <c r="M39" s="710">
        <f t="shared" si="2"/>
        <v>0</v>
      </c>
      <c r="N39" s="711">
        <f t="shared" si="3"/>
        <v>0</v>
      </c>
      <c r="O39" s="712"/>
      <c r="P39" s="942">
        <f t="shared" si="5"/>
        <v>0</v>
      </c>
      <c r="Q39" s="900">
        <f>宿泊!$L60</f>
        <v>0.10026225662967587</v>
      </c>
      <c r="R39" s="901">
        <f>宿泊!$L60</f>
        <v>0.10026225662967587</v>
      </c>
      <c r="S39" s="708">
        <f>日帰り!$L60</f>
        <v>0.13691481909883504</v>
      </c>
      <c r="T39" s="793">
        <f>与件データ計算!$O$40*Q39</f>
        <v>0</v>
      </c>
      <c r="U39" s="800">
        <f t="shared" si="6"/>
        <v>0</v>
      </c>
      <c r="V39" s="709">
        <f>与件データ計算!$O$41*R39</f>
        <v>0</v>
      </c>
      <c r="W39" s="710">
        <f t="shared" si="7"/>
        <v>0</v>
      </c>
      <c r="X39" s="709">
        <f>与件データ計算!$O$42*S39</f>
        <v>0</v>
      </c>
      <c r="Y39" s="710">
        <f t="shared" si="8"/>
        <v>0</v>
      </c>
      <c r="Z39" s="711">
        <f t="shared" si="4"/>
        <v>0</v>
      </c>
      <c r="AA39" s="712"/>
      <c r="AB39" s="942">
        <f t="shared" si="9"/>
        <v>0</v>
      </c>
      <c r="AC39" s="942">
        <f t="shared" si="10"/>
        <v>0</v>
      </c>
      <c r="AD39" s="713">
        <v>38</v>
      </c>
      <c r="AE39" s="714" t="str">
        <f t="shared" si="11"/>
        <v>娯楽サービス</v>
      </c>
      <c r="AF39" s="451"/>
      <c r="AG39" s="57">
        <v>35</v>
      </c>
      <c r="AH39" s="58" t="s">
        <v>35</v>
      </c>
      <c r="AI39" s="662">
        <f t="shared" si="12"/>
        <v>0</v>
      </c>
      <c r="AU39" s="455"/>
      <c r="AV39" s="455"/>
      <c r="AW39" s="455"/>
      <c r="AX39" s="455"/>
    </row>
    <row r="40" spans="1:50" ht="13.5" customHeight="1">
      <c r="A40" s="451"/>
      <c r="B40" s="1217"/>
      <c r="C40" s="657">
        <v>36</v>
      </c>
      <c r="D40" s="707" t="s">
        <v>679</v>
      </c>
      <c r="E40" s="900">
        <f>宿泊!R61</f>
        <v>4.8082362258174003E-4</v>
      </c>
      <c r="F40" s="901">
        <f>宿泊!R61</f>
        <v>4.8082362258174003E-4</v>
      </c>
      <c r="G40" s="708">
        <f>日帰り!R61</f>
        <v>1.5590489801221255E-3</v>
      </c>
      <c r="H40" s="931">
        <f>与件データ計算!$J$28*E40</f>
        <v>0</v>
      </c>
      <c r="I40" s="800">
        <f t="shared" si="0"/>
        <v>0</v>
      </c>
      <c r="J40" s="709">
        <f>与件データ計算!$J$29*F40</f>
        <v>0</v>
      </c>
      <c r="K40" s="710">
        <f t="shared" si="1"/>
        <v>0</v>
      </c>
      <c r="L40" s="709">
        <f>与件データ計算!$J$30*G40</f>
        <v>0</v>
      </c>
      <c r="M40" s="710">
        <f t="shared" si="2"/>
        <v>0</v>
      </c>
      <c r="N40" s="711">
        <f t="shared" si="3"/>
        <v>0</v>
      </c>
      <c r="O40" s="712"/>
      <c r="P40" s="942">
        <f t="shared" si="5"/>
        <v>0</v>
      </c>
      <c r="Q40" s="900">
        <f>宿泊!$L61</f>
        <v>9.319980939965394E-3</v>
      </c>
      <c r="R40" s="901">
        <f>宿泊!$L61</f>
        <v>9.319980939965394E-3</v>
      </c>
      <c r="S40" s="708">
        <f>日帰り!$L61</f>
        <v>1.1943668947066333E-2</v>
      </c>
      <c r="T40" s="793">
        <f>与件データ計算!$O$40*Q40</f>
        <v>0</v>
      </c>
      <c r="U40" s="800">
        <f t="shared" si="6"/>
        <v>0</v>
      </c>
      <c r="V40" s="709">
        <f>与件データ計算!$O$41*R40</f>
        <v>0</v>
      </c>
      <c r="W40" s="710">
        <f t="shared" si="7"/>
        <v>0</v>
      </c>
      <c r="X40" s="709">
        <f>与件データ計算!$O$42*S40</f>
        <v>0</v>
      </c>
      <c r="Y40" s="710">
        <f t="shared" si="8"/>
        <v>0</v>
      </c>
      <c r="Z40" s="711">
        <f t="shared" si="4"/>
        <v>0</v>
      </c>
      <c r="AA40" s="712"/>
      <c r="AB40" s="942">
        <f t="shared" si="9"/>
        <v>0</v>
      </c>
      <c r="AC40" s="942">
        <f t="shared" si="10"/>
        <v>0</v>
      </c>
      <c r="AD40" s="713">
        <v>33</v>
      </c>
      <c r="AE40" s="714" t="str">
        <f t="shared" si="11"/>
        <v>その他の非営利団体サービス</v>
      </c>
      <c r="AF40" s="451"/>
      <c r="AG40" s="55">
        <v>36</v>
      </c>
      <c r="AH40" s="56" t="s">
        <v>38</v>
      </c>
      <c r="AI40" s="656">
        <f t="shared" si="12"/>
        <v>0</v>
      </c>
      <c r="AU40" s="455"/>
      <c r="AV40" s="455"/>
      <c r="AW40" s="455"/>
      <c r="AX40" s="455"/>
    </row>
    <row r="41" spans="1:50" ht="13.5" customHeight="1">
      <c r="A41" s="451"/>
      <c r="B41" s="1217"/>
      <c r="C41" s="657">
        <v>37</v>
      </c>
      <c r="D41" s="553" t="s">
        <v>680</v>
      </c>
      <c r="E41" s="900">
        <f>宿泊!R62</f>
        <v>5.9395859260097297E-4</v>
      </c>
      <c r="F41" s="901">
        <f>宿泊!R62</f>
        <v>5.9395859260097297E-4</v>
      </c>
      <c r="G41" s="708">
        <f>日帰り!R62</f>
        <v>1.8188904768091465E-3</v>
      </c>
      <c r="H41" s="931">
        <f>与件データ計算!$J$28*E41</f>
        <v>0</v>
      </c>
      <c r="I41" s="800">
        <f t="shared" si="0"/>
        <v>0</v>
      </c>
      <c r="J41" s="658">
        <f>与件データ計算!$J$29*F41</f>
        <v>0</v>
      </c>
      <c r="K41" s="659">
        <f t="shared" si="1"/>
        <v>0</v>
      </c>
      <c r="L41" s="658">
        <f>与件データ計算!$J$30*G41</f>
        <v>0</v>
      </c>
      <c r="M41" s="659">
        <f t="shared" si="2"/>
        <v>0</v>
      </c>
      <c r="N41" s="660">
        <f t="shared" si="3"/>
        <v>0</v>
      </c>
      <c r="O41" s="661"/>
      <c r="P41" s="943">
        <f t="shared" si="5"/>
        <v>0</v>
      </c>
      <c r="Q41" s="900">
        <f>宿泊!$L62</f>
        <v>1.1187651233453859E-2</v>
      </c>
      <c r="R41" s="901">
        <f>宿泊!$L62</f>
        <v>1.1187651233453859E-2</v>
      </c>
      <c r="S41" s="708">
        <f>日帰り!$L62</f>
        <v>1.412773423104865E-2</v>
      </c>
      <c r="T41" s="793">
        <f>与件データ計算!$O$40*Q41</f>
        <v>0</v>
      </c>
      <c r="U41" s="800">
        <f t="shared" si="6"/>
        <v>0</v>
      </c>
      <c r="V41" s="658">
        <f>与件データ計算!$O$41*R41</f>
        <v>0</v>
      </c>
      <c r="W41" s="659">
        <f t="shared" si="7"/>
        <v>0</v>
      </c>
      <c r="X41" s="658">
        <f>与件データ計算!$O$42*S41</f>
        <v>0</v>
      </c>
      <c r="Y41" s="659">
        <f t="shared" si="8"/>
        <v>0</v>
      </c>
      <c r="Z41" s="660">
        <f t="shared" si="4"/>
        <v>0</v>
      </c>
      <c r="AA41" s="661"/>
      <c r="AB41" s="943">
        <f t="shared" si="9"/>
        <v>0</v>
      </c>
      <c r="AC41" s="943">
        <f t="shared" si="10"/>
        <v>0</v>
      </c>
      <c r="AD41" s="654">
        <v>1</v>
      </c>
      <c r="AE41" s="655" t="str">
        <f t="shared" si="11"/>
        <v>農業</v>
      </c>
      <c r="AF41" s="451"/>
      <c r="AG41" s="55">
        <v>37</v>
      </c>
      <c r="AH41" s="56" t="s">
        <v>362</v>
      </c>
      <c r="AI41" s="656">
        <f t="shared" si="12"/>
        <v>0</v>
      </c>
      <c r="AU41" s="455"/>
      <c r="AV41" s="455"/>
      <c r="AW41" s="455"/>
      <c r="AX41" s="455"/>
    </row>
    <row r="42" spans="1:50" ht="13.5" customHeight="1">
      <c r="A42" s="451"/>
      <c r="B42" s="1218"/>
      <c r="C42" s="669">
        <v>38</v>
      </c>
      <c r="D42" s="670" t="s">
        <v>681</v>
      </c>
      <c r="E42" s="909">
        <f>宿泊!R63</f>
        <v>1.3010521552211788E-3</v>
      </c>
      <c r="F42" s="910">
        <f>宿泊!R63</f>
        <v>1.3010521552211788E-3</v>
      </c>
      <c r="G42" s="788">
        <f>日帰り!R63</f>
        <v>3.1180979602442511E-3</v>
      </c>
      <c r="H42" s="935">
        <f>与件データ計算!$J$28*E42</f>
        <v>0</v>
      </c>
      <c r="I42" s="805">
        <f t="shared" si="0"/>
        <v>0</v>
      </c>
      <c r="J42" s="695">
        <f>与件データ計算!$J$29*F42</f>
        <v>0</v>
      </c>
      <c r="K42" s="696">
        <f t="shared" si="1"/>
        <v>0</v>
      </c>
      <c r="L42" s="695">
        <f>与件データ計算!$J$30*G42</f>
        <v>0</v>
      </c>
      <c r="M42" s="696">
        <f t="shared" si="2"/>
        <v>0</v>
      </c>
      <c r="N42" s="697">
        <f t="shared" si="3"/>
        <v>0</v>
      </c>
      <c r="O42" s="698"/>
      <c r="P42" s="948">
        <f t="shared" si="5"/>
        <v>0</v>
      </c>
      <c r="Q42" s="909">
        <f>宿泊!$L63</f>
        <v>2.4636918516290469E-2</v>
      </c>
      <c r="R42" s="910">
        <f>宿泊!$L63</f>
        <v>2.4636918516290469E-2</v>
      </c>
      <c r="S42" s="788">
        <f>日帰り!$L63</f>
        <v>2.2193916287553305E-2</v>
      </c>
      <c r="T42" s="797">
        <f>与件データ計算!$O$40*Q42</f>
        <v>0</v>
      </c>
      <c r="U42" s="805">
        <f t="shared" si="6"/>
        <v>0</v>
      </c>
      <c r="V42" s="695">
        <f>与件データ計算!$O$41*R42</f>
        <v>0</v>
      </c>
      <c r="W42" s="696">
        <f t="shared" si="7"/>
        <v>0</v>
      </c>
      <c r="X42" s="695">
        <f>与件データ計算!$O$42*S42</f>
        <v>0</v>
      </c>
      <c r="Y42" s="696">
        <f t="shared" si="8"/>
        <v>0</v>
      </c>
      <c r="Z42" s="697">
        <f t="shared" si="4"/>
        <v>0</v>
      </c>
      <c r="AA42" s="698"/>
      <c r="AB42" s="948">
        <f t="shared" si="9"/>
        <v>0</v>
      </c>
      <c r="AC42" s="948">
        <f t="shared" si="10"/>
        <v>0</v>
      </c>
      <c r="AD42" s="671">
        <v>39</v>
      </c>
      <c r="AE42" s="672" t="str">
        <f t="shared" si="11"/>
        <v>その他の対個人サービス</v>
      </c>
      <c r="AF42" s="451"/>
      <c r="AG42" s="55">
        <v>38</v>
      </c>
      <c r="AH42" s="56" t="s">
        <v>301</v>
      </c>
      <c r="AI42" s="656">
        <f t="shared" si="12"/>
        <v>0</v>
      </c>
      <c r="AU42" s="455"/>
      <c r="AV42" s="455"/>
      <c r="AW42" s="455"/>
      <c r="AX42" s="455"/>
    </row>
    <row r="43" spans="1:50" ht="13.5" customHeight="1">
      <c r="A43" s="451"/>
      <c r="B43" s="1216" t="s">
        <v>479</v>
      </c>
      <c r="C43" s="715">
        <v>39</v>
      </c>
      <c r="D43" s="687" t="s">
        <v>682</v>
      </c>
      <c r="E43" s="911">
        <f>宿泊!R64</f>
        <v>3.931440208168345E-3</v>
      </c>
      <c r="F43" s="899">
        <f>宿泊!R64</f>
        <v>3.931440208168345E-3</v>
      </c>
      <c r="G43" s="782">
        <f>日帰り!R64</f>
        <v>5.5865921787709499E-3</v>
      </c>
      <c r="H43" s="936">
        <f>与件データ計算!$J$28*E43</f>
        <v>0</v>
      </c>
      <c r="I43" s="806">
        <f t="shared" si="0"/>
        <v>0</v>
      </c>
      <c r="J43" s="716">
        <f>与件データ計算!$J$29*F43</f>
        <v>0</v>
      </c>
      <c r="K43" s="717">
        <f t="shared" si="1"/>
        <v>0</v>
      </c>
      <c r="L43" s="716">
        <f>与件データ計算!$J$30*G43</f>
        <v>0</v>
      </c>
      <c r="M43" s="717">
        <f t="shared" si="2"/>
        <v>0</v>
      </c>
      <c r="N43" s="718">
        <f t="shared" si="3"/>
        <v>0</v>
      </c>
      <c r="O43" s="719"/>
      <c r="P43" s="950">
        <f t="shared" si="5"/>
        <v>0</v>
      </c>
      <c r="Q43" s="911">
        <f>宿泊!$L64</f>
        <v>9.3081089299711012E-2</v>
      </c>
      <c r="R43" s="899">
        <f>宿泊!$L64</f>
        <v>9.3081089299711012E-2</v>
      </c>
      <c r="S43" s="782">
        <f>日帰り!$L64</f>
        <v>5.238926653682241E-2</v>
      </c>
      <c r="T43" s="798">
        <f>与件データ計算!$P$40*Q43</f>
        <v>0</v>
      </c>
      <c r="U43" s="806">
        <f t="shared" si="6"/>
        <v>0</v>
      </c>
      <c r="V43" s="716">
        <f>与件データ計算!$P$41*R43</f>
        <v>0</v>
      </c>
      <c r="W43" s="717">
        <f t="shared" si="7"/>
        <v>0</v>
      </c>
      <c r="X43" s="716">
        <f>与件データ計算!$P$42*S43</f>
        <v>0</v>
      </c>
      <c r="Y43" s="717">
        <f t="shared" si="8"/>
        <v>0</v>
      </c>
      <c r="Z43" s="718">
        <f t="shared" si="4"/>
        <v>0</v>
      </c>
      <c r="AA43" s="719"/>
      <c r="AB43" s="950">
        <f t="shared" si="9"/>
        <v>0</v>
      </c>
      <c r="AC43" s="950">
        <f t="shared" si="10"/>
        <v>0</v>
      </c>
      <c r="AD43" s="692">
        <v>39</v>
      </c>
      <c r="AE43" s="693" t="str">
        <f t="shared" si="11"/>
        <v>その他の対個人サービス</v>
      </c>
      <c r="AF43" s="451"/>
      <c r="AG43" s="55">
        <v>39</v>
      </c>
      <c r="AH43" s="56" t="s">
        <v>302</v>
      </c>
      <c r="AI43" s="656">
        <f t="shared" si="12"/>
        <v>0</v>
      </c>
      <c r="AU43" s="455"/>
      <c r="AV43" s="455"/>
      <c r="AW43" s="455"/>
      <c r="AX43" s="455"/>
    </row>
    <row r="44" spans="1:50" ht="13.5" customHeight="1">
      <c r="A44" s="451"/>
      <c r="B44" s="1217"/>
      <c r="C44" s="657">
        <v>40</v>
      </c>
      <c r="D44" s="553" t="s">
        <v>644</v>
      </c>
      <c r="E44" s="900">
        <f>宿泊!R65</f>
        <v>1.668740807783686E-3</v>
      </c>
      <c r="F44" s="901">
        <f>宿泊!R65</f>
        <v>1.668740807783686E-3</v>
      </c>
      <c r="G44" s="708">
        <f>日帰り!R65</f>
        <v>9.8739768741067952E-3</v>
      </c>
      <c r="H44" s="931">
        <f>与件データ計算!$J$28*E44</f>
        <v>0</v>
      </c>
      <c r="I44" s="800">
        <f t="shared" si="0"/>
        <v>0</v>
      </c>
      <c r="J44" s="658">
        <f>与件データ計算!$J$29*F44</f>
        <v>0</v>
      </c>
      <c r="K44" s="659">
        <f t="shared" si="1"/>
        <v>0</v>
      </c>
      <c r="L44" s="658">
        <f>与件データ計算!$J$30*G44</f>
        <v>0</v>
      </c>
      <c r="M44" s="659">
        <f t="shared" si="2"/>
        <v>0</v>
      </c>
      <c r="N44" s="660">
        <f t="shared" si="3"/>
        <v>0</v>
      </c>
      <c r="O44" s="661"/>
      <c r="P44" s="943">
        <f t="shared" si="5"/>
        <v>0</v>
      </c>
      <c r="Q44" s="900">
        <f>宿泊!$L65</f>
        <v>3.9710614510724371E-2</v>
      </c>
      <c r="R44" s="901">
        <f>宿泊!$L65</f>
        <v>3.9710614510724371E-2</v>
      </c>
      <c r="S44" s="708">
        <f>日帰り!$L65</f>
        <v>9.2324106861329969E-2</v>
      </c>
      <c r="T44" s="793">
        <f>与件データ計算!$P$40*Q44</f>
        <v>0</v>
      </c>
      <c r="U44" s="800">
        <f t="shared" si="6"/>
        <v>0</v>
      </c>
      <c r="V44" s="658">
        <f>与件データ計算!$P$41*R44</f>
        <v>0</v>
      </c>
      <c r="W44" s="659">
        <f t="shared" si="7"/>
        <v>0</v>
      </c>
      <c r="X44" s="658">
        <f>与件データ計算!$P$42*S44</f>
        <v>0</v>
      </c>
      <c r="Y44" s="659">
        <f t="shared" si="8"/>
        <v>0</v>
      </c>
      <c r="Z44" s="660">
        <f t="shared" si="4"/>
        <v>0</v>
      </c>
      <c r="AA44" s="661"/>
      <c r="AB44" s="943">
        <f t="shared" si="9"/>
        <v>0</v>
      </c>
      <c r="AC44" s="943">
        <f t="shared" si="10"/>
        <v>0</v>
      </c>
      <c r="AD44" s="663">
        <v>39</v>
      </c>
      <c r="AE44" s="664" t="str">
        <f t="shared" si="11"/>
        <v>その他の対個人サービス</v>
      </c>
      <c r="AF44" s="451"/>
      <c r="AG44" s="57">
        <v>40</v>
      </c>
      <c r="AH44" s="58" t="s">
        <v>194</v>
      </c>
      <c r="AI44" s="662">
        <f t="shared" si="12"/>
        <v>0</v>
      </c>
      <c r="AU44" s="455"/>
      <c r="AV44" s="455"/>
      <c r="AW44" s="455"/>
      <c r="AX44" s="455"/>
    </row>
    <row r="45" spans="1:50" ht="13.5" customHeight="1">
      <c r="A45" s="451"/>
      <c r="B45" s="1217"/>
      <c r="C45" s="657">
        <v>41</v>
      </c>
      <c r="D45" s="553" t="s">
        <v>683</v>
      </c>
      <c r="E45" s="900">
        <f>宿泊!R66</f>
        <v>2.0364294603461932E-3</v>
      </c>
      <c r="F45" s="901">
        <f>宿泊!R66</f>
        <v>2.0364294603461932E-3</v>
      </c>
      <c r="G45" s="708">
        <f>日帰り!R66</f>
        <v>9.6141353774197736E-3</v>
      </c>
      <c r="H45" s="931">
        <f>与件データ計算!$J$28*E45</f>
        <v>0</v>
      </c>
      <c r="I45" s="800">
        <f t="shared" si="0"/>
        <v>0</v>
      </c>
      <c r="J45" s="658">
        <f>与件データ計算!$J$29*F45</f>
        <v>0</v>
      </c>
      <c r="K45" s="659">
        <f t="shared" si="1"/>
        <v>0</v>
      </c>
      <c r="L45" s="658">
        <f>与件データ計算!$J$30*G45</f>
        <v>0</v>
      </c>
      <c r="M45" s="659">
        <f t="shared" si="2"/>
        <v>0</v>
      </c>
      <c r="N45" s="660">
        <f t="shared" si="3"/>
        <v>0</v>
      </c>
      <c r="O45" s="661"/>
      <c r="P45" s="943">
        <f t="shared" si="5"/>
        <v>0</v>
      </c>
      <c r="Q45" s="900">
        <f>宿泊!$L66</f>
        <v>4.8018328217118121E-2</v>
      </c>
      <c r="R45" s="901">
        <f>宿泊!$L66</f>
        <v>4.8018328217118121E-2</v>
      </c>
      <c r="S45" s="708">
        <f>日帰り!$L66</f>
        <v>8.9651699617391958E-2</v>
      </c>
      <c r="T45" s="793">
        <f>与件データ計算!$P$40*Q45</f>
        <v>0</v>
      </c>
      <c r="U45" s="800">
        <f t="shared" si="6"/>
        <v>0</v>
      </c>
      <c r="V45" s="658">
        <f>与件データ計算!$P$41*R45</f>
        <v>0</v>
      </c>
      <c r="W45" s="659">
        <f t="shared" si="7"/>
        <v>0</v>
      </c>
      <c r="X45" s="658">
        <f>与件データ計算!$P$42*S45</f>
        <v>0</v>
      </c>
      <c r="Y45" s="659">
        <f t="shared" si="8"/>
        <v>0</v>
      </c>
      <c r="Z45" s="660">
        <f t="shared" si="4"/>
        <v>0</v>
      </c>
      <c r="AA45" s="661"/>
      <c r="AB45" s="943">
        <f t="shared" si="9"/>
        <v>0</v>
      </c>
      <c r="AC45" s="943">
        <f t="shared" si="10"/>
        <v>0</v>
      </c>
      <c r="AD45" s="654">
        <v>32</v>
      </c>
      <c r="AE45" s="655" t="str">
        <f t="shared" si="11"/>
        <v>医療・福祉</v>
      </c>
      <c r="AF45" s="451"/>
      <c r="AG45" s="55">
        <v>41</v>
      </c>
      <c r="AH45" s="56" t="s">
        <v>195</v>
      </c>
      <c r="AI45" s="656">
        <f t="shared" si="12"/>
        <v>0</v>
      </c>
      <c r="AU45" s="455"/>
      <c r="AV45" s="455"/>
      <c r="AW45" s="455"/>
      <c r="AX45" s="455"/>
    </row>
    <row r="46" spans="1:50" ht="13.5" customHeight="1">
      <c r="A46" s="451"/>
      <c r="B46" s="1217"/>
      <c r="C46" s="657">
        <v>42</v>
      </c>
      <c r="D46" s="553" t="s">
        <v>684</v>
      </c>
      <c r="E46" s="900">
        <f>宿泊!R67</f>
        <v>1.2162009277067543E-3</v>
      </c>
      <c r="F46" s="901">
        <f>宿泊!R67</f>
        <v>1.2162009277067543E-3</v>
      </c>
      <c r="G46" s="708">
        <f>日帰り!R67</f>
        <v>7.5354034039236068E-3</v>
      </c>
      <c r="H46" s="931">
        <f>与件データ計算!$J$28*E46</f>
        <v>0</v>
      </c>
      <c r="I46" s="800">
        <f t="shared" si="0"/>
        <v>0</v>
      </c>
      <c r="J46" s="658">
        <f>与件データ計算!$J$29*F46</f>
        <v>0</v>
      </c>
      <c r="K46" s="659">
        <f t="shared" si="1"/>
        <v>0</v>
      </c>
      <c r="L46" s="658">
        <f>与件データ計算!$J$30*G46</f>
        <v>0</v>
      </c>
      <c r="M46" s="659">
        <f t="shared" si="2"/>
        <v>0</v>
      </c>
      <c r="N46" s="660">
        <f t="shared" si="3"/>
        <v>0</v>
      </c>
      <c r="O46" s="661"/>
      <c r="P46" s="943">
        <f t="shared" si="5"/>
        <v>0</v>
      </c>
      <c r="Q46" s="900">
        <f>宿泊!$L67</f>
        <v>2.8765378394064071E-2</v>
      </c>
      <c r="R46" s="901">
        <f>宿泊!$L67</f>
        <v>2.8765378394064071E-2</v>
      </c>
      <c r="S46" s="708">
        <f>日帰り!$L67</f>
        <v>7.0339775571575808E-2</v>
      </c>
      <c r="T46" s="793">
        <f>与件データ計算!$P$40*Q46</f>
        <v>0</v>
      </c>
      <c r="U46" s="800">
        <f t="shared" si="6"/>
        <v>0</v>
      </c>
      <c r="V46" s="658">
        <f>与件データ計算!$P$41*R46</f>
        <v>0</v>
      </c>
      <c r="W46" s="659">
        <f t="shared" si="7"/>
        <v>0</v>
      </c>
      <c r="X46" s="658">
        <f>与件データ計算!$P$42*S46</f>
        <v>0</v>
      </c>
      <c r="Y46" s="659">
        <f t="shared" si="8"/>
        <v>0</v>
      </c>
      <c r="Z46" s="660">
        <f t="shared" si="4"/>
        <v>0</v>
      </c>
      <c r="AA46" s="661"/>
      <c r="AB46" s="943">
        <f t="shared" si="9"/>
        <v>0</v>
      </c>
      <c r="AC46" s="943">
        <f t="shared" si="10"/>
        <v>0</v>
      </c>
      <c r="AD46" s="654">
        <v>39</v>
      </c>
      <c r="AE46" s="655" t="str">
        <f t="shared" si="11"/>
        <v>その他の対個人サービス</v>
      </c>
      <c r="AF46" s="451"/>
      <c r="AG46" s="720"/>
      <c r="AH46" s="721" t="s">
        <v>510</v>
      </c>
      <c r="AI46" s="722">
        <f>SUM(AI5:AI45)</f>
        <v>0</v>
      </c>
      <c r="AU46" s="455"/>
      <c r="AV46" s="455"/>
      <c r="AW46" s="455"/>
      <c r="AX46" s="455"/>
    </row>
    <row r="47" spans="1:50" ht="13.5" customHeight="1">
      <c r="A47" s="451"/>
      <c r="B47" s="1217"/>
      <c r="C47" s="657">
        <v>43</v>
      </c>
      <c r="D47" s="553" t="s">
        <v>645</v>
      </c>
      <c r="E47" s="900">
        <f>宿泊!R68</f>
        <v>1.1313497001923294E-4</v>
      </c>
      <c r="F47" s="901">
        <f>宿泊!R68</f>
        <v>1.1313497001923294E-4</v>
      </c>
      <c r="G47" s="708">
        <f>日帰り!R68</f>
        <v>3.8976224503053139E-4</v>
      </c>
      <c r="H47" s="931">
        <f>与件データ計算!$J$28*E47</f>
        <v>0</v>
      </c>
      <c r="I47" s="800">
        <f t="shared" si="0"/>
        <v>0</v>
      </c>
      <c r="J47" s="658">
        <f>与件データ計算!$J$29*F47</f>
        <v>0</v>
      </c>
      <c r="K47" s="659">
        <f t="shared" si="1"/>
        <v>0</v>
      </c>
      <c r="L47" s="658">
        <f>与件データ計算!$J$30*G47</f>
        <v>0</v>
      </c>
      <c r="M47" s="659">
        <f t="shared" si="2"/>
        <v>0</v>
      </c>
      <c r="N47" s="660">
        <f t="shared" si="3"/>
        <v>0</v>
      </c>
      <c r="O47" s="661"/>
      <c r="P47" s="943">
        <f t="shared" si="5"/>
        <v>0</v>
      </c>
      <c r="Q47" s="900">
        <f>宿泊!$L68</f>
        <v>2.4030045832879078E-3</v>
      </c>
      <c r="R47" s="901">
        <f>宿泊!$L68</f>
        <v>2.4030045832879078E-3</v>
      </c>
      <c r="S47" s="708">
        <f>日帰り!$L68</f>
        <v>4.0170146622715936E-3</v>
      </c>
      <c r="T47" s="793">
        <f>与件データ計算!$P$40*Q47</f>
        <v>0</v>
      </c>
      <c r="U47" s="800">
        <f t="shared" si="6"/>
        <v>0</v>
      </c>
      <c r="V47" s="658">
        <f>与件データ計算!$P$41*R47</f>
        <v>0</v>
      </c>
      <c r="W47" s="659">
        <f t="shared" si="7"/>
        <v>0</v>
      </c>
      <c r="X47" s="658">
        <f>与件データ計算!$P$42*S47</f>
        <v>0</v>
      </c>
      <c r="Y47" s="659">
        <f t="shared" si="8"/>
        <v>0</v>
      </c>
      <c r="Z47" s="660">
        <f t="shared" si="4"/>
        <v>0</v>
      </c>
      <c r="AA47" s="661"/>
      <c r="AB47" s="943">
        <f t="shared" si="9"/>
        <v>0</v>
      </c>
      <c r="AC47" s="943">
        <f t="shared" si="10"/>
        <v>0</v>
      </c>
      <c r="AD47" s="654">
        <v>29</v>
      </c>
      <c r="AE47" s="655" t="str">
        <f t="shared" si="11"/>
        <v>情報通信</v>
      </c>
      <c r="AF47" s="451"/>
      <c r="AG47" s="644"/>
      <c r="AH47" s="644"/>
      <c r="AI47" s="644"/>
      <c r="AU47" s="455"/>
      <c r="AV47" s="455"/>
      <c r="AW47" s="455"/>
      <c r="AX47" s="455"/>
    </row>
    <row r="48" spans="1:50" ht="13.5" customHeight="1">
      <c r="A48" s="451"/>
      <c r="B48" s="1217"/>
      <c r="C48" s="657">
        <v>44</v>
      </c>
      <c r="D48" s="553" t="s">
        <v>646</v>
      </c>
      <c r="E48" s="900">
        <f>宿泊!R69</f>
        <v>2.9415092205000567E-3</v>
      </c>
      <c r="F48" s="901">
        <f>宿泊!R69</f>
        <v>2.9415092205000567E-3</v>
      </c>
      <c r="G48" s="708">
        <f>日帰り!R69</f>
        <v>4.5472261920228661E-3</v>
      </c>
      <c r="H48" s="931">
        <f>与件データ計算!$J$28*E48</f>
        <v>0</v>
      </c>
      <c r="I48" s="800">
        <f t="shared" si="0"/>
        <v>0</v>
      </c>
      <c r="J48" s="658">
        <f>与件データ計算!$J$29*F48</f>
        <v>0</v>
      </c>
      <c r="K48" s="659">
        <f t="shared" si="1"/>
        <v>0</v>
      </c>
      <c r="L48" s="658">
        <f>与件データ計算!$J$30*G48</f>
        <v>0</v>
      </c>
      <c r="M48" s="659">
        <f t="shared" si="2"/>
        <v>0</v>
      </c>
      <c r="N48" s="660">
        <f t="shared" si="3"/>
        <v>0</v>
      </c>
      <c r="O48" s="661"/>
      <c r="P48" s="943">
        <f t="shared" si="5"/>
        <v>0</v>
      </c>
      <c r="Q48" s="900">
        <f>宿泊!$L69</f>
        <v>6.9378725910007558E-2</v>
      </c>
      <c r="R48" s="901">
        <f>宿泊!$L69</f>
        <v>6.9378725910007558E-2</v>
      </c>
      <c r="S48" s="708">
        <f>日帰り!$L69</f>
        <v>4.2724900717549752E-2</v>
      </c>
      <c r="T48" s="793">
        <f>与件データ計算!$P$40*Q48</f>
        <v>0</v>
      </c>
      <c r="U48" s="800">
        <f t="shared" si="6"/>
        <v>0</v>
      </c>
      <c r="V48" s="658">
        <f>与件データ計算!$P$41*R48</f>
        <v>0</v>
      </c>
      <c r="W48" s="659">
        <f t="shared" si="7"/>
        <v>0</v>
      </c>
      <c r="X48" s="658">
        <f>与件データ計算!$P$42*S48</f>
        <v>0</v>
      </c>
      <c r="Y48" s="659">
        <f t="shared" si="8"/>
        <v>0</v>
      </c>
      <c r="Z48" s="660">
        <f t="shared" si="4"/>
        <v>0</v>
      </c>
      <c r="AA48" s="661"/>
      <c r="AB48" s="943">
        <f t="shared" si="9"/>
        <v>0</v>
      </c>
      <c r="AC48" s="943">
        <f t="shared" si="10"/>
        <v>0</v>
      </c>
      <c r="AD48" s="654">
        <v>28</v>
      </c>
      <c r="AE48" s="723" t="str">
        <f t="shared" si="11"/>
        <v>運輸・郵便</v>
      </c>
      <c r="AF48" s="451"/>
      <c r="AG48" s="644"/>
      <c r="AH48" s="644"/>
      <c r="AI48" s="644"/>
      <c r="AU48" s="455"/>
      <c r="AV48" s="455"/>
      <c r="AW48" s="455"/>
      <c r="AX48" s="455"/>
    </row>
    <row r="49" spans="1:50" ht="13.5" customHeight="1">
      <c r="B49" s="1218"/>
      <c r="C49" s="657">
        <v>45</v>
      </c>
      <c r="D49" s="670" t="s">
        <v>650</v>
      </c>
      <c r="E49" s="909">
        <f>宿泊!R70</f>
        <v>3.0405023192668853E-2</v>
      </c>
      <c r="F49" s="910">
        <f>宿泊!R70</f>
        <v>3.0405023192668853E-2</v>
      </c>
      <c r="G49" s="788">
        <f>日帰り!R70</f>
        <v>6.9637521112121611E-2</v>
      </c>
      <c r="H49" s="935">
        <f>与件データ計算!$J$28*E49</f>
        <v>0</v>
      </c>
      <c r="I49" s="805">
        <f t="shared" si="0"/>
        <v>0</v>
      </c>
      <c r="J49" s="695">
        <f>与件データ計算!$J$29*F49</f>
        <v>0</v>
      </c>
      <c r="K49" s="696">
        <f t="shared" si="1"/>
        <v>0</v>
      </c>
      <c r="L49" s="695">
        <f>与件データ計算!$J$30*G49</f>
        <v>0</v>
      </c>
      <c r="M49" s="696">
        <f t="shared" si="2"/>
        <v>0</v>
      </c>
      <c r="N49" s="697">
        <f t="shared" si="3"/>
        <v>0</v>
      </c>
      <c r="O49" s="956">
        <f>与件データ計算!J31-部門別消費額!N56</f>
        <v>0</v>
      </c>
      <c r="P49" s="948">
        <f t="shared" si="5"/>
        <v>0</v>
      </c>
      <c r="Q49" s="909">
        <f>宿泊!$L70</f>
        <v>0.71864285908508696</v>
      </c>
      <c r="R49" s="910">
        <f>宿泊!$L70</f>
        <v>0.71864285908508696</v>
      </c>
      <c r="S49" s="788">
        <f>日帰り!$L70</f>
        <v>0.64855323603305859</v>
      </c>
      <c r="T49" s="797">
        <f>与件データ計算!$P$40*Q49</f>
        <v>0</v>
      </c>
      <c r="U49" s="805">
        <f t="shared" si="6"/>
        <v>0</v>
      </c>
      <c r="V49" s="695">
        <f>与件データ計算!$P$41*R49</f>
        <v>0</v>
      </c>
      <c r="W49" s="696">
        <f t="shared" si="7"/>
        <v>0</v>
      </c>
      <c r="X49" s="695">
        <f>与件データ計算!$P$42*S49</f>
        <v>0</v>
      </c>
      <c r="Y49" s="696">
        <f t="shared" si="8"/>
        <v>0</v>
      </c>
      <c r="Z49" s="697">
        <f t="shared" si="4"/>
        <v>0</v>
      </c>
      <c r="AA49" s="956">
        <f>与件データ計算!Q43-部門別消費額!Z56</f>
        <v>0</v>
      </c>
      <c r="AB49" s="948">
        <f t="shared" si="9"/>
        <v>0</v>
      </c>
      <c r="AC49" s="948">
        <f t="shared" si="10"/>
        <v>0</v>
      </c>
      <c r="AD49" s="671">
        <v>39</v>
      </c>
      <c r="AE49" s="672" t="str">
        <f t="shared" si="11"/>
        <v>その他の対個人サービス</v>
      </c>
      <c r="AF49" s="451"/>
      <c r="AG49" s="644"/>
      <c r="AH49" s="644"/>
      <c r="AI49" s="644"/>
      <c r="AU49" s="455"/>
      <c r="AV49" s="455"/>
      <c r="AW49" s="455"/>
      <c r="AX49" s="455"/>
    </row>
    <row r="50" spans="1:50" ht="13.5" customHeight="1">
      <c r="A50" s="451"/>
      <c r="B50" s="724"/>
      <c r="C50" s="725"/>
      <c r="D50" s="687" t="s">
        <v>570</v>
      </c>
      <c r="E50" s="898">
        <f t="shared" ref="E50:N50" si="13">SUM(E5:E14)</f>
        <v>0.17513293358977258</v>
      </c>
      <c r="F50" s="908">
        <f t="shared" si="13"/>
        <v>0.17513293358977258</v>
      </c>
      <c r="G50" s="700">
        <f t="shared" si="13"/>
        <v>0.21423931401844876</v>
      </c>
      <c r="H50" s="927">
        <f t="shared" si="13"/>
        <v>0</v>
      </c>
      <c r="I50" s="937">
        <f t="shared" si="13"/>
        <v>0</v>
      </c>
      <c r="J50" s="927">
        <f t="shared" si="13"/>
        <v>0</v>
      </c>
      <c r="K50" s="937">
        <f t="shared" si="13"/>
        <v>0</v>
      </c>
      <c r="L50" s="927">
        <f t="shared" si="13"/>
        <v>0</v>
      </c>
      <c r="M50" s="937">
        <f t="shared" si="13"/>
        <v>0</v>
      </c>
      <c r="N50" s="952">
        <f t="shared" si="13"/>
        <v>0</v>
      </c>
      <c r="O50" s="450"/>
      <c r="P50" s="952">
        <f t="shared" ref="P50:Z50" si="14">SUM(P5:P14)</f>
        <v>0</v>
      </c>
      <c r="Q50" s="898">
        <f t="shared" si="14"/>
        <v>1</v>
      </c>
      <c r="R50" s="908">
        <f t="shared" si="14"/>
        <v>1</v>
      </c>
      <c r="S50" s="700">
        <f t="shared" si="14"/>
        <v>1</v>
      </c>
      <c r="T50" s="927">
        <f t="shared" si="14"/>
        <v>0</v>
      </c>
      <c r="U50" s="937">
        <f t="shared" si="14"/>
        <v>0</v>
      </c>
      <c r="V50" s="927">
        <f t="shared" si="14"/>
        <v>0</v>
      </c>
      <c r="W50" s="937">
        <f t="shared" si="14"/>
        <v>0</v>
      </c>
      <c r="X50" s="927">
        <f t="shared" si="14"/>
        <v>0</v>
      </c>
      <c r="Y50" s="937">
        <f t="shared" si="14"/>
        <v>0</v>
      </c>
      <c r="Z50" s="952">
        <f t="shared" si="14"/>
        <v>0</v>
      </c>
      <c r="AA50" s="450"/>
      <c r="AB50" s="952">
        <f>SUM(AB5:AB14)</f>
        <v>0</v>
      </c>
      <c r="AC50" s="450"/>
      <c r="AD50" s="451"/>
      <c r="AE50" s="451"/>
      <c r="AF50" s="451"/>
      <c r="AG50" s="644"/>
      <c r="AH50" s="644"/>
      <c r="AI50" s="644"/>
      <c r="AU50" s="455"/>
      <c r="AV50" s="455"/>
      <c r="AW50" s="455"/>
      <c r="AX50" s="455"/>
    </row>
    <row r="51" spans="1:50" ht="13.5" customHeight="1">
      <c r="A51" s="451"/>
      <c r="B51" s="726"/>
      <c r="C51" s="727"/>
      <c r="D51" s="553" t="s">
        <v>571</v>
      </c>
      <c r="E51" s="900">
        <f t="shared" ref="E51:G52" si="15">SUM(E15)</f>
        <v>0.44781649507862881</v>
      </c>
      <c r="F51" s="901">
        <f t="shared" si="15"/>
        <v>0.44781649507862881</v>
      </c>
      <c r="G51" s="708">
        <f t="shared" si="15"/>
        <v>0</v>
      </c>
      <c r="H51" s="928">
        <f t="shared" ref="H51" si="16">SUM(H15)</f>
        <v>0</v>
      </c>
      <c r="I51" s="938">
        <f>SUM(I15)</f>
        <v>0</v>
      </c>
      <c r="J51" s="928">
        <f t="shared" ref="J51:K51" si="17">SUM(J15)</f>
        <v>0</v>
      </c>
      <c r="K51" s="938">
        <f t="shared" si="17"/>
        <v>0</v>
      </c>
      <c r="L51" s="928">
        <f t="shared" ref="L51:M51" si="18">SUM(L15)</f>
        <v>0</v>
      </c>
      <c r="M51" s="938">
        <f t="shared" si="18"/>
        <v>0</v>
      </c>
      <c r="N51" s="953">
        <f t="shared" ref="N51:P51" si="19">SUM(N15)</f>
        <v>0</v>
      </c>
      <c r="O51" s="450"/>
      <c r="P51" s="953">
        <f t="shared" si="19"/>
        <v>0</v>
      </c>
      <c r="Q51" s="900">
        <f t="shared" ref="Q51:S51" si="20">SUM(Q15)</f>
        <v>1</v>
      </c>
      <c r="R51" s="901">
        <f t="shared" si="20"/>
        <v>1</v>
      </c>
      <c r="S51" s="708">
        <f t="shared" si="20"/>
        <v>0</v>
      </c>
      <c r="T51" s="928">
        <f t="shared" ref="T51:V51" si="21">SUM(T15)</f>
        <v>0</v>
      </c>
      <c r="U51" s="938">
        <f>SUM(U15)</f>
        <v>0</v>
      </c>
      <c r="V51" s="928">
        <f t="shared" si="21"/>
        <v>0</v>
      </c>
      <c r="W51" s="938">
        <f>SUM(W15)</f>
        <v>0</v>
      </c>
      <c r="X51" s="928">
        <f t="shared" ref="X51" si="22">SUM(X15)</f>
        <v>0</v>
      </c>
      <c r="Y51" s="938">
        <f>SUM(Y15)</f>
        <v>0</v>
      </c>
      <c r="Z51" s="953">
        <f t="shared" ref="Z51" si="23">SUM(Z15)</f>
        <v>0</v>
      </c>
      <c r="AA51" s="450"/>
      <c r="AB51" s="953">
        <f t="shared" ref="AB51" si="24">SUM(AB15)</f>
        <v>0</v>
      </c>
      <c r="AC51" s="450"/>
      <c r="AD51" s="451"/>
      <c r="AE51" s="451"/>
      <c r="AF51" s="451"/>
      <c r="AG51" s="644"/>
      <c r="AH51" s="644"/>
      <c r="AI51" s="644"/>
      <c r="AU51" s="455"/>
      <c r="AV51" s="455"/>
      <c r="AW51" s="455"/>
      <c r="AX51" s="455"/>
    </row>
    <row r="52" spans="1:50" ht="13.5" customHeight="1">
      <c r="A52" s="451"/>
      <c r="B52" s="726"/>
      <c r="C52" s="727"/>
      <c r="D52" s="553" t="s">
        <v>572</v>
      </c>
      <c r="E52" s="900">
        <f t="shared" si="15"/>
        <v>0.11305011879171852</v>
      </c>
      <c r="F52" s="901">
        <f t="shared" si="15"/>
        <v>0.11305011879171852</v>
      </c>
      <c r="G52" s="708">
        <f t="shared" si="15"/>
        <v>0.20137715993244121</v>
      </c>
      <c r="H52" s="928">
        <f t="shared" ref="H52:I52" si="25">SUM(H16)</f>
        <v>0</v>
      </c>
      <c r="I52" s="938">
        <f t="shared" si="25"/>
        <v>0</v>
      </c>
      <c r="J52" s="928">
        <f t="shared" ref="J52:K52" si="26">SUM(J16)</f>
        <v>0</v>
      </c>
      <c r="K52" s="938">
        <f t="shared" si="26"/>
        <v>0</v>
      </c>
      <c r="L52" s="928">
        <f t="shared" ref="L52:M52" si="27">SUM(L16)</f>
        <v>0</v>
      </c>
      <c r="M52" s="938">
        <f t="shared" si="27"/>
        <v>0</v>
      </c>
      <c r="N52" s="953">
        <f t="shared" ref="N52:P52" si="28">SUM(N16)</f>
        <v>0</v>
      </c>
      <c r="O52" s="450"/>
      <c r="P52" s="953">
        <f t="shared" si="28"/>
        <v>0</v>
      </c>
      <c r="Q52" s="900">
        <f t="shared" ref="Q52:S52" si="29">SUM(Q16)</f>
        <v>1</v>
      </c>
      <c r="R52" s="901">
        <f t="shared" si="29"/>
        <v>1</v>
      </c>
      <c r="S52" s="708">
        <f t="shared" si="29"/>
        <v>1</v>
      </c>
      <c r="T52" s="928">
        <f t="shared" ref="T52:U52" si="30">SUM(T16)</f>
        <v>0</v>
      </c>
      <c r="U52" s="938">
        <f t="shared" si="30"/>
        <v>0</v>
      </c>
      <c r="V52" s="928">
        <f t="shared" ref="V52:W52" si="31">SUM(V16)</f>
        <v>0</v>
      </c>
      <c r="W52" s="938">
        <f t="shared" si="31"/>
        <v>0</v>
      </c>
      <c r="X52" s="928">
        <f t="shared" ref="X52:Z52" si="32">SUM(X16)</f>
        <v>0</v>
      </c>
      <c r="Y52" s="938">
        <f t="shared" si="32"/>
        <v>0</v>
      </c>
      <c r="Z52" s="953">
        <f t="shared" si="32"/>
        <v>0</v>
      </c>
      <c r="AA52" s="450"/>
      <c r="AB52" s="953">
        <f t="shared" ref="AB52" si="33">SUM(AB16)</f>
        <v>0</v>
      </c>
      <c r="AC52" s="450"/>
      <c r="AD52" s="451"/>
      <c r="AE52" s="451"/>
      <c r="AF52" s="451"/>
      <c r="AG52" s="644"/>
      <c r="AH52" s="644"/>
      <c r="AI52" s="644"/>
      <c r="AU52" s="455"/>
      <c r="AV52" s="455"/>
      <c r="AW52" s="455"/>
      <c r="AX52" s="455"/>
    </row>
    <row r="53" spans="1:50" ht="13.5" customHeight="1">
      <c r="A53" s="451"/>
      <c r="B53" s="726"/>
      <c r="C53" s="727"/>
      <c r="D53" s="553" t="s">
        <v>582</v>
      </c>
      <c r="E53" s="728">
        <f t="shared" ref="E53:N53" si="34">SUM(E17:E32)</f>
        <v>0.168740807783686</v>
      </c>
      <c r="F53" s="778">
        <f t="shared" si="34"/>
        <v>0.168740807783686</v>
      </c>
      <c r="G53" s="708">
        <f t="shared" si="34"/>
        <v>0.34454982460698969</v>
      </c>
      <c r="H53" s="928">
        <f t="shared" si="34"/>
        <v>0</v>
      </c>
      <c r="I53" s="938">
        <f t="shared" si="34"/>
        <v>0</v>
      </c>
      <c r="J53" s="928">
        <f t="shared" si="34"/>
        <v>0</v>
      </c>
      <c r="K53" s="938">
        <f t="shared" si="34"/>
        <v>0</v>
      </c>
      <c r="L53" s="928">
        <f t="shared" si="34"/>
        <v>0</v>
      </c>
      <c r="M53" s="938">
        <f t="shared" si="34"/>
        <v>0</v>
      </c>
      <c r="N53" s="953">
        <f t="shared" si="34"/>
        <v>0</v>
      </c>
      <c r="O53" s="450"/>
      <c r="P53" s="953">
        <f t="shared" ref="P53:Z53" si="35">SUM(P17:P32)</f>
        <v>0</v>
      </c>
      <c r="Q53" s="728">
        <f t="shared" si="35"/>
        <v>1.0000000000000002</v>
      </c>
      <c r="R53" s="778">
        <f t="shared" si="35"/>
        <v>1.0000000000000002</v>
      </c>
      <c r="S53" s="708">
        <f t="shared" si="35"/>
        <v>0.99999999999999989</v>
      </c>
      <c r="T53" s="928">
        <f t="shared" si="35"/>
        <v>0</v>
      </c>
      <c r="U53" s="938">
        <f t="shared" si="35"/>
        <v>0</v>
      </c>
      <c r="V53" s="928">
        <f t="shared" si="35"/>
        <v>0</v>
      </c>
      <c r="W53" s="938">
        <f t="shared" si="35"/>
        <v>0</v>
      </c>
      <c r="X53" s="928">
        <f t="shared" si="35"/>
        <v>0</v>
      </c>
      <c r="Y53" s="938">
        <f t="shared" si="35"/>
        <v>0</v>
      </c>
      <c r="Z53" s="953">
        <f t="shared" si="35"/>
        <v>0</v>
      </c>
      <c r="AA53" s="450"/>
      <c r="AB53" s="953">
        <f>SUM(AB17:AB32)</f>
        <v>0</v>
      </c>
      <c r="AC53" s="450"/>
      <c r="AD53" s="451"/>
      <c r="AE53" s="451"/>
      <c r="AF53" s="451"/>
      <c r="AG53" s="644"/>
      <c r="AH53" s="644"/>
      <c r="AI53" s="644"/>
      <c r="AU53" s="455"/>
      <c r="AV53" s="455"/>
      <c r="AW53" s="455"/>
      <c r="AX53" s="455"/>
    </row>
    <row r="54" spans="1:50" ht="13.5" customHeight="1">
      <c r="A54" s="451"/>
      <c r="B54" s="726"/>
      <c r="C54" s="727"/>
      <c r="D54" s="553" t="s">
        <v>574</v>
      </c>
      <c r="E54" s="728">
        <f t="shared" ref="E54:N54" si="36">SUM(E33:E42)</f>
        <v>5.2947165969001016E-2</v>
      </c>
      <c r="F54" s="778">
        <f t="shared" si="36"/>
        <v>5.2947165969001016E-2</v>
      </c>
      <c r="G54" s="708">
        <f t="shared" si="36"/>
        <v>0.13264908405872416</v>
      </c>
      <c r="H54" s="928">
        <f t="shared" si="36"/>
        <v>0</v>
      </c>
      <c r="I54" s="938">
        <f t="shared" si="36"/>
        <v>0</v>
      </c>
      <c r="J54" s="928">
        <f t="shared" si="36"/>
        <v>0</v>
      </c>
      <c r="K54" s="938">
        <f t="shared" si="36"/>
        <v>0</v>
      </c>
      <c r="L54" s="928">
        <f t="shared" si="36"/>
        <v>0</v>
      </c>
      <c r="M54" s="938">
        <f t="shared" si="36"/>
        <v>0</v>
      </c>
      <c r="N54" s="953">
        <f t="shared" si="36"/>
        <v>0</v>
      </c>
      <c r="O54" s="450"/>
      <c r="P54" s="953">
        <f t="shared" ref="P54:Z54" si="37">SUM(P33:P42)</f>
        <v>0</v>
      </c>
      <c r="Q54" s="728">
        <f t="shared" si="37"/>
        <v>1.0000000000000002</v>
      </c>
      <c r="R54" s="778">
        <f t="shared" si="37"/>
        <v>1.0000000000000002</v>
      </c>
      <c r="S54" s="708">
        <f t="shared" si="37"/>
        <v>1</v>
      </c>
      <c r="T54" s="928">
        <f t="shared" si="37"/>
        <v>0</v>
      </c>
      <c r="U54" s="938">
        <f t="shared" si="37"/>
        <v>0</v>
      </c>
      <c r="V54" s="928">
        <f t="shared" si="37"/>
        <v>0</v>
      </c>
      <c r="W54" s="938">
        <f t="shared" si="37"/>
        <v>0</v>
      </c>
      <c r="X54" s="928">
        <f t="shared" si="37"/>
        <v>0</v>
      </c>
      <c r="Y54" s="938">
        <f t="shared" si="37"/>
        <v>0</v>
      </c>
      <c r="Z54" s="953">
        <f t="shared" si="37"/>
        <v>0</v>
      </c>
      <c r="AA54" s="450"/>
      <c r="AB54" s="953">
        <f>SUM(AB33:AB42)</f>
        <v>0</v>
      </c>
      <c r="AC54" s="450"/>
      <c r="AD54" s="451"/>
      <c r="AE54" s="451"/>
      <c r="AF54" s="451"/>
      <c r="AG54" s="644"/>
      <c r="AH54" s="644"/>
      <c r="AI54" s="644"/>
      <c r="AU54" s="455"/>
      <c r="AV54" s="455"/>
      <c r="AW54" s="455"/>
      <c r="AX54" s="455"/>
    </row>
    <row r="55" spans="1:50" ht="13.5" customHeight="1">
      <c r="A55" s="451"/>
      <c r="B55" s="729"/>
      <c r="C55" s="730"/>
      <c r="D55" s="670" t="s">
        <v>575</v>
      </c>
      <c r="E55" s="731">
        <f t="shared" ref="E55:N55" si="38">SUM(E43:E49)</f>
        <v>4.2312478787193117E-2</v>
      </c>
      <c r="F55" s="780">
        <f t="shared" si="38"/>
        <v>4.2312478787193117E-2</v>
      </c>
      <c r="G55" s="788">
        <f t="shared" si="38"/>
        <v>0.10718461738339613</v>
      </c>
      <c r="H55" s="929">
        <f t="shared" si="38"/>
        <v>0</v>
      </c>
      <c r="I55" s="939">
        <f t="shared" si="38"/>
        <v>0</v>
      </c>
      <c r="J55" s="929">
        <f t="shared" si="38"/>
        <v>0</v>
      </c>
      <c r="K55" s="939">
        <f t="shared" si="38"/>
        <v>0</v>
      </c>
      <c r="L55" s="929">
        <f t="shared" si="38"/>
        <v>0</v>
      </c>
      <c r="M55" s="939">
        <f t="shared" si="38"/>
        <v>0</v>
      </c>
      <c r="N55" s="954">
        <f t="shared" si="38"/>
        <v>0</v>
      </c>
      <c r="O55" s="450"/>
      <c r="P55" s="954">
        <f t="shared" ref="P55:Z55" si="39">SUM(P43:P49)</f>
        <v>0</v>
      </c>
      <c r="Q55" s="731">
        <f t="shared" si="39"/>
        <v>1</v>
      </c>
      <c r="R55" s="780">
        <f t="shared" si="39"/>
        <v>1</v>
      </c>
      <c r="S55" s="788">
        <f t="shared" si="39"/>
        <v>1</v>
      </c>
      <c r="T55" s="929">
        <f t="shared" si="39"/>
        <v>0</v>
      </c>
      <c r="U55" s="939">
        <f t="shared" si="39"/>
        <v>0</v>
      </c>
      <c r="V55" s="929">
        <f t="shared" si="39"/>
        <v>0</v>
      </c>
      <c r="W55" s="939">
        <f t="shared" si="39"/>
        <v>0</v>
      </c>
      <c r="X55" s="929">
        <f t="shared" si="39"/>
        <v>0</v>
      </c>
      <c r="Y55" s="939">
        <f t="shared" si="39"/>
        <v>0</v>
      </c>
      <c r="Z55" s="954">
        <f t="shared" si="39"/>
        <v>0</v>
      </c>
      <c r="AA55" s="450"/>
      <c r="AB55" s="954">
        <f>SUM(AB43:AB49)</f>
        <v>0</v>
      </c>
      <c r="AC55" s="450"/>
      <c r="AD55" s="451"/>
      <c r="AE55" s="451"/>
      <c r="AF55" s="451"/>
      <c r="AG55" s="644"/>
      <c r="AH55" s="644"/>
      <c r="AI55" s="644"/>
      <c r="AU55" s="455"/>
      <c r="AV55" s="455"/>
      <c r="AW55" s="455"/>
      <c r="AX55" s="455"/>
    </row>
    <row r="56" spans="1:50" ht="13.5" customHeight="1">
      <c r="A56" s="451"/>
      <c r="B56" s="729"/>
      <c r="C56" s="732"/>
      <c r="D56" s="675" t="s">
        <v>511</v>
      </c>
      <c r="E56" s="784">
        <f>+SUM(E50:E55)</f>
        <v>1.0000000000000002</v>
      </c>
      <c r="F56" s="779">
        <f>+SUM(F50:F55)</f>
        <v>1.0000000000000002</v>
      </c>
      <c r="G56" s="786">
        <f>+SUM(G50:G55)</f>
        <v>1</v>
      </c>
      <c r="H56" s="807">
        <f>SUM(H5:H49)</f>
        <v>0</v>
      </c>
      <c r="I56" s="734">
        <f>SUM(I5:I49)</f>
        <v>0</v>
      </c>
      <c r="J56" s="733">
        <f>SUM(J5:J49)</f>
        <v>0</v>
      </c>
      <c r="K56" s="734">
        <f>SUM(K5:K49)</f>
        <v>0</v>
      </c>
      <c r="L56" s="807">
        <f>SUM(L5:L49)</f>
        <v>0</v>
      </c>
      <c r="M56" s="734">
        <f>+SUM(M5:M49)</f>
        <v>0</v>
      </c>
      <c r="N56" s="734">
        <f>+SUM(N5:N49)</f>
        <v>0</v>
      </c>
      <c r="O56" s="735"/>
      <c r="P56" s="955">
        <f>+SUM(P5:P49)</f>
        <v>0</v>
      </c>
      <c r="Q56" s="784">
        <f>+SUM(Q50:Q55)</f>
        <v>6</v>
      </c>
      <c r="R56" s="779">
        <f>+SUM(R50:R55)</f>
        <v>6</v>
      </c>
      <c r="S56" s="786">
        <f>+SUM(S50:S55)</f>
        <v>5</v>
      </c>
      <c r="T56" s="807">
        <f t="shared" ref="T56:Y56" si="40">SUM(T5:T49)</f>
        <v>0</v>
      </c>
      <c r="U56" s="973">
        <f t="shared" si="40"/>
        <v>0</v>
      </c>
      <c r="V56" s="807">
        <f t="shared" si="40"/>
        <v>0</v>
      </c>
      <c r="W56" s="973">
        <f t="shared" si="40"/>
        <v>0</v>
      </c>
      <c r="X56" s="807">
        <f t="shared" si="40"/>
        <v>0</v>
      </c>
      <c r="Y56" s="973">
        <f t="shared" si="40"/>
        <v>0</v>
      </c>
      <c r="Z56" s="973">
        <f>+SUM(Z5:Z49)</f>
        <v>0</v>
      </c>
      <c r="AA56" s="735"/>
      <c r="AB56" s="955">
        <f>+SUM(AB5:AB49)</f>
        <v>0</v>
      </c>
      <c r="AC56" s="735"/>
      <c r="AD56" s="451"/>
      <c r="AE56" s="451"/>
      <c r="AF56" s="451"/>
      <c r="AG56" s="644"/>
      <c r="AH56" s="644"/>
      <c r="AI56" s="644"/>
      <c r="AU56" s="455"/>
      <c r="AV56" s="455"/>
      <c r="AW56" s="455"/>
      <c r="AX56" s="455"/>
    </row>
    <row r="57" spans="1:50">
      <c r="A57" s="451"/>
      <c r="G57" s="789"/>
      <c r="I57" s="736"/>
      <c r="S57" s="789"/>
      <c r="U57" s="736"/>
    </row>
    <row r="58" spans="1:50">
      <c r="B58" s="737"/>
    </row>
    <row r="61" spans="1:50">
      <c r="O61" s="738"/>
      <c r="P61" s="738"/>
      <c r="AA61" s="738"/>
      <c r="AB61" s="738"/>
      <c r="AC61" s="738"/>
      <c r="AD61" s="738"/>
      <c r="AE61" s="738"/>
      <c r="AF61" s="738"/>
      <c r="AG61" s="738"/>
      <c r="AH61" s="738"/>
      <c r="AI61" s="738"/>
      <c r="AJ61" s="738"/>
      <c r="AK61" s="738"/>
    </row>
  </sheetData>
  <sheetProtection sheet="1" objects="1" scenarios="1"/>
  <mergeCells count="15">
    <mergeCell ref="B17:B32"/>
    <mergeCell ref="B33:B42"/>
    <mergeCell ref="B43:B49"/>
    <mergeCell ref="AD3:AD4"/>
    <mergeCell ref="B3:D4"/>
    <mergeCell ref="E3:G3"/>
    <mergeCell ref="H3:N3"/>
    <mergeCell ref="B5:B14"/>
    <mergeCell ref="O3:O4"/>
    <mergeCell ref="Q3:S3"/>
    <mergeCell ref="T3:Z3"/>
    <mergeCell ref="AA3:AA4"/>
    <mergeCell ref="AC3:AC4"/>
    <mergeCell ref="P3:P4"/>
    <mergeCell ref="AB3:AB4"/>
  </mergeCells>
  <phoneticPr fontId="4"/>
  <printOptions horizontalCentered="1"/>
  <pageMargins left="0.19685039370078741" right="0.19685039370078741" top="0.78740157480314965" bottom="0.19685039370078741" header="0.51181102362204722" footer="0.51181102362204722"/>
  <pageSetup paperSize="8" scale="47"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tint="0.499984740745262"/>
  </sheetPr>
  <dimension ref="A1:AN51"/>
  <sheetViews>
    <sheetView zoomScaleNormal="100" zoomScaleSheetLayoutView="85" workbookViewId="0">
      <pane xSplit="2" ySplit="4" topLeftCell="K5" activePane="bottomRight" state="frozen"/>
      <selection pane="topRight"/>
      <selection pane="bottomLeft"/>
      <selection pane="bottomRight" activeCell="Z40" sqref="Z40"/>
    </sheetView>
  </sheetViews>
  <sheetFormatPr defaultRowHeight="12"/>
  <cols>
    <col min="1" max="1" width="6.7109375" style="48" customWidth="1"/>
    <col min="2" max="2" width="25.7109375" style="48" customWidth="1"/>
    <col min="3" max="4" width="10.7109375" style="48" customWidth="1"/>
    <col min="5" max="6" width="10.7109375" style="49" customWidth="1"/>
    <col min="7" max="31" width="10.7109375" style="48" customWidth="1"/>
    <col min="32" max="16384" width="9.140625" style="48"/>
  </cols>
  <sheetData>
    <row r="1" spans="1:31" s="49" customFormat="1" ht="12.75" thickBot="1">
      <c r="A1" s="54" t="s">
        <v>263</v>
      </c>
      <c r="B1" s="54"/>
    </row>
    <row r="2" spans="1:31" ht="13.5" customHeight="1" thickBot="1">
      <c r="A2" s="86"/>
      <c r="B2" s="89"/>
      <c r="C2" s="92" t="s">
        <v>78</v>
      </c>
      <c r="D2" s="102" t="s">
        <v>95</v>
      </c>
      <c r="E2" s="102"/>
      <c r="F2" s="102"/>
      <c r="G2" s="103" t="s">
        <v>96</v>
      </c>
      <c r="H2" s="104"/>
      <c r="I2" s="104"/>
      <c r="J2" s="105" t="s">
        <v>97</v>
      </c>
      <c r="K2" s="106"/>
      <c r="L2" s="107"/>
      <c r="M2" s="104"/>
      <c r="N2" s="104"/>
      <c r="O2" s="108"/>
      <c r="P2" s="108"/>
      <c r="Q2" s="108"/>
      <c r="R2" s="109" t="s">
        <v>98</v>
      </c>
      <c r="S2" s="110"/>
      <c r="T2" s="110"/>
      <c r="U2" s="111" t="s">
        <v>99</v>
      </c>
      <c r="V2" s="112"/>
      <c r="W2" s="113"/>
      <c r="X2" s="114" t="s">
        <v>96</v>
      </c>
      <c r="Y2" s="103" t="s">
        <v>100</v>
      </c>
      <c r="Z2" s="103" t="s">
        <v>101</v>
      </c>
      <c r="AA2" s="104"/>
      <c r="AB2" s="103" t="s">
        <v>96</v>
      </c>
      <c r="AC2" s="103" t="s">
        <v>100</v>
      </c>
      <c r="AD2" s="103" t="s">
        <v>101</v>
      </c>
      <c r="AE2" s="104"/>
    </row>
    <row r="3" spans="1:31" ht="24.95" customHeight="1">
      <c r="A3" s="87"/>
      <c r="B3" s="90"/>
      <c r="C3" s="121" t="s">
        <v>85</v>
      </c>
      <c r="D3" s="115" t="s">
        <v>102</v>
      </c>
      <c r="E3" s="115" t="s">
        <v>103</v>
      </c>
      <c r="F3" s="115" t="s">
        <v>104</v>
      </c>
      <c r="G3" s="116" t="s">
        <v>105</v>
      </c>
      <c r="H3" s="116" t="s">
        <v>106</v>
      </c>
      <c r="I3" s="116" t="s">
        <v>107</v>
      </c>
      <c r="J3" s="116" t="s">
        <v>108</v>
      </c>
      <c r="K3" s="116" t="s">
        <v>109</v>
      </c>
      <c r="L3" s="116" t="s">
        <v>110</v>
      </c>
      <c r="M3" s="116" t="s">
        <v>111</v>
      </c>
      <c r="N3" s="116" t="s">
        <v>112</v>
      </c>
      <c r="O3" s="117" t="s">
        <v>113</v>
      </c>
      <c r="P3" s="117" t="s">
        <v>114</v>
      </c>
      <c r="Q3" s="117" t="s">
        <v>115</v>
      </c>
      <c r="R3" s="117" t="s">
        <v>116</v>
      </c>
      <c r="S3" s="117" t="s">
        <v>117</v>
      </c>
      <c r="T3" s="117" t="s">
        <v>118</v>
      </c>
      <c r="U3" s="117" t="s">
        <v>119</v>
      </c>
      <c r="V3" s="117" t="s">
        <v>117</v>
      </c>
      <c r="W3" s="117" t="s">
        <v>118</v>
      </c>
      <c r="X3" s="116" t="s">
        <v>120</v>
      </c>
      <c r="Y3" s="116" t="s">
        <v>120</v>
      </c>
      <c r="Z3" s="116" t="s">
        <v>120</v>
      </c>
      <c r="AA3" s="116" t="s">
        <v>121</v>
      </c>
      <c r="AB3" s="116" t="s">
        <v>122</v>
      </c>
      <c r="AC3" s="116" t="s">
        <v>122</v>
      </c>
      <c r="AD3" s="116" t="s">
        <v>122</v>
      </c>
      <c r="AE3" s="116" t="s">
        <v>123</v>
      </c>
    </row>
    <row r="4" spans="1:31" ht="24.95" customHeight="1">
      <c r="A4" s="88"/>
      <c r="B4" s="91"/>
      <c r="C4" s="94" t="s">
        <v>94</v>
      </c>
      <c r="D4" s="118" t="s">
        <v>124</v>
      </c>
      <c r="E4" s="119" t="s">
        <v>125</v>
      </c>
      <c r="F4" s="119" t="s">
        <v>126</v>
      </c>
      <c r="G4" s="120" t="s">
        <v>127</v>
      </c>
      <c r="H4" s="120" t="s">
        <v>128</v>
      </c>
      <c r="I4" s="120" t="s">
        <v>129</v>
      </c>
      <c r="J4" s="120" t="s">
        <v>130</v>
      </c>
      <c r="K4" s="120" t="s">
        <v>131</v>
      </c>
      <c r="L4" s="120" t="s">
        <v>132</v>
      </c>
      <c r="M4" s="120" t="s">
        <v>133</v>
      </c>
      <c r="N4" s="120" t="s">
        <v>134</v>
      </c>
      <c r="O4" s="119" t="s">
        <v>135</v>
      </c>
      <c r="P4" s="119" t="s">
        <v>136</v>
      </c>
      <c r="Q4" s="119" t="s">
        <v>137</v>
      </c>
      <c r="R4" s="120" t="s">
        <v>138</v>
      </c>
      <c r="S4" s="120" t="s">
        <v>139</v>
      </c>
      <c r="T4" s="120" t="s">
        <v>140</v>
      </c>
      <c r="U4" s="119" t="s">
        <v>141</v>
      </c>
      <c r="V4" s="119" t="s">
        <v>142</v>
      </c>
      <c r="W4" s="119" t="s">
        <v>143</v>
      </c>
      <c r="X4" s="120" t="s">
        <v>144</v>
      </c>
      <c r="Y4" s="120" t="s">
        <v>145</v>
      </c>
      <c r="Z4" s="120" t="s">
        <v>146</v>
      </c>
      <c r="AA4" s="120"/>
      <c r="AB4" s="120" t="s">
        <v>147</v>
      </c>
      <c r="AC4" s="120" t="s">
        <v>148</v>
      </c>
      <c r="AD4" s="120" t="s">
        <v>149</v>
      </c>
      <c r="AE4" s="120"/>
    </row>
    <row r="5" spans="1:31" ht="13.5" customHeight="1">
      <c r="A5" s="55">
        <v>1</v>
      </c>
      <c r="B5" s="56" t="s">
        <v>166</v>
      </c>
      <c r="C5" s="287">
        <f>価格変換!J6</f>
        <v>0</v>
      </c>
      <c r="D5" s="287">
        <f>C5*各種係数!$F5</f>
        <v>0</v>
      </c>
      <c r="E5" s="287">
        <f>D5*各種係数!G5</f>
        <v>0</v>
      </c>
      <c r="F5" s="287">
        <f>D5*各種係数!H5</f>
        <v>0</v>
      </c>
      <c r="G5" s="287">
        <f>投入係数!$AR60</f>
        <v>0</v>
      </c>
      <c r="H5" s="287">
        <f>G5*各種係数!$E5</f>
        <v>0</v>
      </c>
      <c r="I5" s="287">
        <f>G5*各種係数!D5</f>
        <v>0</v>
      </c>
      <c r="J5" s="287">
        <f t="array" ref="J5:J45">MMULT(逆行列係数!C4:AQ44,計算!H5:H45)</f>
        <v>0</v>
      </c>
      <c r="K5" s="287">
        <f>J5*各種係数!G5</f>
        <v>0</v>
      </c>
      <c r="L5" s="287">
        <f>J5*各種係数!H5</f>
        <v>0</v>
      </c>
      <c r="M5" s="288"/>
      <c r="N5" s="289"/>
      <c r="O5" s="287">
        <f>$N$46*各種係数!I5</f>
        <v>0</v>
      </c>
      <c r="P5" s="287">
        <f>O5*各種係数!E5</f>
        <v>0</v>
      </c>
      <c r="Q5" s="287">
        <f>O5*各種係数!C5</f>
        <v>0</v>
      </c>
      <c r="R5" s="287">
        <f t="array" ref="R5:R45">MMULT(逆行列係数!C4:AQ44,計算!P5:P45)</f>
        <v>0</v>
      </c>
      <c r="S5" s="287">
        <f>R5*各種係数!G5</f>
        <v>0</v>
      </c>
      <c r="T5" s="287">
        <f>R5*各種係数!H5</f>
        <v>0</v>
      </c>
      <c r="U5" s="287">
        <f>D5+J5+R5</f>
        <v>0</v>
      </c>
      <c r="V5" s="287">
        <f>E5+K5+S5</f>
        <v>0</v>
      </c>
      <c r="W5" s="287">
        <f>F5+L5+T5</f>
        <v>0</v>
      </c>
      <c r="X5" s="287">
        <f>D5*各種係数!J5*各種係数!$N$6</f>
        <v>0</v>
      </c>
      <c r="Y5" s="287">
        <f>J5*各種係数!J5*各種係数!$N$6</f>
        <v>0</v>
      </c>
      <c r="Z5" s="287">
        <f>R5*各種係数!J5*各種係数!$N$6</f>
        <v>0</v>
      </c>
      <c r="AA5" s="287">
        <f>SUM(X5:Z5)</f>
        <v>0</v>
      </c>
      <c r="AB5" s="287">
        <f>D5*各種係数!K5*各種係数!$N$6</f>
        <v>0</v>
      </c>
      <c r="AC5" s="287">
        <f>J5*各種係数!K5*各種係数!$N$6</f>
        <v>0</v>
      </c>
      <c r="AD5" s="287">
        <f>R5*各種係数!K5*各種係数!$N$6</f>
        <v>0</v>
      </c>
      <c r="AE5" s="287">
        <f>SUM(AB5:AD5)</f>
        <v>0</v>
      </c>
    </row>
    <row r="6" spans="1:31" ht="13.5" customHeight="1">
      <c r="A6" s="55">
        <v>2</v>
      </c>
      <c r="B6" s="56" t="s">
        <v>2</v>
      </c>
      <c r="C6" s="287">
        <f>価格変換!J7</f>
        <v>0</v>
      </c>
      <c r="D6" s="287">
        <f>C6*各種係数!$F6</f>
        <v>0</v>
      </c>
      <c r="E6" s="287">
        <f>D6*各種係数!G6</f>
        <v>0</v>
      </c>
      <c r="F6" s="287">
        <f>D6*各種係数!H6</f>
        <v>0</v>
      </c>
      <c r="G6" s="287">
        <f>投入係数!$AR61</f>
        <v>0</v>
      </c>
      <c r="H6" s="287">
        <f>G6*各種係数!$E6</f>
        <v>0</v>
      </c>
      <c r="I6" s="287">
        <f>G6*各種係数!D6</f>
        <v>0</v>
      </c>
      <c r="J6" s="287">
        <v>0</v>
      </c>
      <c r="K6" s="287">
        <f>J6*各種係数!G6</f>
        <v>0</v>
      </c>
      <c r="L6" s="287">
        <f>J6*各種係数!H6</f>
        <v>0</v>
      </c>
      <c r="M6" s="290"/>
      <c r="N6" s="291"/>
      <c r="O6" s="287">
        <f>$N$46*各種係数!I6</f>
        <v>0</v>
      </c>
      <c r="P6" s="287">
        <f>O6*各種係数!E6</f>
        <v>0</v>
      </c>
      <c r="Q6" s="287">
        <f>O6*各種係数!C6</f>
        <v>0</v>
      </c>
      <c r="R6" s="287">
        <v>0</v>
      </c>
      <c r="S6" s="287">
        <f>R6*各種係数!G6</f>
        <v>0</v>
      </c>
      <c r="T6" s="287">
        <f>R6*各種係数!H6</f>
        <v>0</v>
      </c>
      <c r="U6" s="287">
        <f t="shared" ref="U6:U45" si="0">D6+J6+R6</f>
        <v>0</v>
      </c>
      <c r="V6" s="287">
        <f>E6+K6+S6</f>
        <v>0</v>
      </c>
      <c r="W6" s="287">
        <f t="shared" ref="W6:W45" si="1">F6+L6+T6</f>
        <v>0</v>
      </c>
      <c r="X6" s="287">
        <f>D6*各種係数!J6*各種係数!$N$6</f>
        <v>0</v>
      </c>
      <c r="Y6" s="287">
        <f>J6*各種係数!J6*各種係数!$N$6</f>
        <v>0</v>
      </c>
      <c r="Z6" s="287">
        <f>R6*各種係数!J6*各種係数!$N$6</f>
        <v>0</v>
      </c>
      <c r="AA6" s="287">
        <f>SUM(X6:Z6)</f>
        <v>0</v>
      </c>
      <c r="AB6" s="287">
        <f>D6*各種係数!K6*各種係数!$N$6</f>
        <v>0</v>
      </c>
      <c r="AC6" s="287">
        <f>J6*各種係数!K6*各種係数!$N$6</f>
        <v>0</v>
      </c>
      <c r="AD6" s="287">
        <f>R6*各種係数!K6*各種係数!$N$6</f>
        <v>0</v>
      </c>
      <c r="AE6" s="287">
        <f>SUM(AB6:AD6)</f>
        <v>0</v>
      </c>
    </row>
    <row r="7" spans="1:31" ht="13.5" customHeight="1">
      <c r="A7" s="55">
        <v>3</v>
      </c>
      <c r="B7" s="56" t="s">
        <v>3</v>
      </c>
      <c r="C7" s="287">
        <f>価格変換!J8</f>
        <v>0</v>
      </c>
      <c r="D7" s="287">
        <f>C7*各種係数!$F7</f>
        <v>0</v>
      </c>
      <c r="E7" s="287">
        <f>D7*各種係数!G7</f>
        <v>0</v>
      </c>
      <c r="F7" s="287">
        <f>D7*各種係数!H7</f>
        <v>0</v>
      </c>
      <c r="G7" s="287">
        <f>投入係数!$AR62</f>
        <v>0</v>
      </c>
      <c r="H7" s="287">
        <f>G7*各種係数!$E7</f>
        <v>0</v>
      </c>
      <c r="I7" s="287">
        <f>G7*各種係数!D7</f>
        <v>0</v>
      </c>
      <c r="J7" s="287">
        <v>0</v>
      </c>
      <c r="K7" s="287">
        <f>J7*各種係数!G7</f>
        <v>0</v>
      </c>
      <c r="L7" s="287">
        <f>J7*各種係数!H7</f>
        <v>0</v>
      </c>
      <c r="M7" s="290"/>
      <c r="N7" s="291"/>
      <c r="O7" s="287">
        <f>$N$46*各種係数!I7</f>
        <v>0</v>
      </c>
      <c r="P7" s="287">
        <f>O7*各種係数!E7</f>
        <v>0</v>
      </c>
      <c r="Q7" s="287">
        <f>O7*各種係数!C7</f>
        <v>0</v>
      </c>
      <c r="R7" s="287">
        <v>0</v>
      </c>
      <c r="S7" s="287">
        <f>R7*各種係数!G7</f>
        <v>0</v>
      </c>
      <c r="T7" s="287">
        <f>R7*各種係数!H7</f>
        <v>0</v>
      </c>
      <c r="U7" s="287">
        <f t="shared" si="0"/>
        <v>0</v>
      </c>
      <c r="V7" s="287">
        <f t="shared" ref="V7:V45" si="2">E7+K7+S7</f>
        <v>0</v>
      </c>
      <c r="W7" s="287">
        <f t="shared" si="1"/>
        <v>0</v>
      </c>
      <c r="X7" s="287">
        <f>D7*各種係数!J7*各種係数!$N$6</f>
        <v>0</v>
      </c>
      <c r="Y7" s="287">
        <f>J7*各種係数!J7*各種係数!$N$6</f>
        <v>0</v>
      </c>
      <c r="Z7" s="287">
        <f>R7*各種係数!J7*各種係数!$N$6</f>
        <v>0</v>
      </c>
      <c r="AA7" s="287">
        <f>SUM(X7:Z7)</f>
        <v>0</v>
      </c>
      <c r="AB7" s="287">
        <f>D7*各種係数!K7*各種係数!$N$6</f>
        <v>0</v>
      </c>
      <c r="AC7" s="287">
        <f>J7*各種係数!K7*各種係数!$N$6</f>
        <v>0</v>
      </c>
      <c r="AD7" s="287">
        <f>R7*各種係数!K7*各種係数!$N$6</f>
        <v>0</v>
      </c>
      <c r="AE7" s="287">
        <f>SUM(AB7:AD7)</f>
        <v>0</v>
      </c>
    </row>
    <row r="8" spans="1:31" ht="13.5" customHeight="1">
      <c r="A8" s="55">
        <v>4</v>
      </c>
      <c r="B8" s="56" t="s">
        <v>167</v>
      </c>
      <c r="C8" s="287">
        <f>価格変換!J9</f>
        <v>0</v>
      </c>
      <c r="D8" s="287">
        <f>C8*各種係数!$F8</f>
        <v>0</v>
      </c>
      <c r="E8" s="287">
        <f>D8*各種係数!G8</f>
        <v>0</v>
      </c>
      <c r="F8" s="287">
        <f>D8*各種係数!H8</f>
        <v>0</v>
      </c>
      <c r="G8" s="287">
        <f>投入係数!$AR63</f>
        <v>0</v>
      </c>
      <c r="H8" s="287">
        <f>G8*各種係数!$E8</f>
        <v>0</v>
      </c>
      <c r="I8" s="287">
        <f>G8*各種係数!D8</f>
        <v>0</v>
      </c>
      <c r="J8" s="287">
        <v>0</v>
      </c>
      <c r="K8" s="287">
        <f>J8*各種係数!G8</f>
        <v>0</v>
      </c>
      <c r="L8" s="287">
        <f>J8*各種係数!H8</f>
        <v>0</v>
      </c>
      <c r="M8" s="290"/>
      <c r="N8" s="291"/>
      <c r="O8" s="287">
        <f>$N$46*各種係数!I8</f>
        <v>0</v>
      </c>
      <c r="P8" s="287">
        <f>O8*各種係数!E8</f>
        <v>0</v>
      </c>
      <c r="Q8" s="287">
        <f>O8*各種係数!C8</f>
        <v>0</v>
      </c>
      <c r="R8" s="287">
        <v>0</v>
      </c>
      <c r="S8" s="287">
        <f>R8*各種係数!G8</f>
        <v>0</v>
      </c>
      <c r="T8" s="287">
        <f>R8*各種係数!H8</f>
        <v>0</v>
      </c>
      <c r="U8" s="287">
        <f t="shared" si="0"/>
        <v>0</v>
      </c>
      <c r="V8" s="287">
        <f t="shared" si="2"/>
        <v>0</v>
      </c>
      <c r="W8" s="287">
        <f t="shared" si="1"/>
        <v>0</v>
      </c>
      <c r="X8" s="287">
        <f>D8*各種係数!J8*各種係数!$N$6</f>
        <v>0</v>
      </c>
      <c r="Y8" s="287">
        <f>J8*各種係数!J8*各種係数!$N$6</f>
        <v>0</v>
      </c>
      <c r="Z8" s="287">
        <f>R8*各種係数!J8*各種係数!$N$6</f>
        <v>0</v>
      </c>
      <c r="AA8" s="287">
        <f t="shared" ref="AA8:AA13" si="3">SUM(X8:Z8)</f>
        <v>0</v>
      </c>
      <c r="AB8" s="287">
        <f>D8*各種係数!K8*各種係数!$N$6</f>
        <v>0</v>
      </c>
      <c r="AC8" s="287">
        <f>J8*各種係数!K8*各種係数!$N$6</f>
        <v>0</v>
      </c>
      <c r="AD8" s="287">
        <f>R8*各種係数!K8*各種係数!$N$6</f>
        <v>0</v>
      </c>
      <c r="AE8" s="287">
        <f>SUM(AB8:AD8)</f>
        <v>0</v>
      </c>
    </row>
    <row r="9" spans="1:31" ht="13.5" customHeight="1">
      <c r="A9" s="57">
        <v>5</v>
      </c>
      <c r="B9" s="58" t="s">
        <v>168</v>
      </c>
      <c r="C9" s="292">
        <f>価格変換!J10</f>
        <v>0</v>
      </c>
      <c r="D9" s="292">
        <f>C9*各種係数!$F9</f>
        <v>0</v>
      </c>
      <c r="E9" s="292">
        <f>D9*各種係数!G9</f>
        <v>0</v>
      </c>
      <c r="F9" s="292">
        <f>D9*各種係数!H9</f>
        <v>0</v>
      </c>
      <c r="G9" s="292">
        <f>投入係数!$AR64</f>
        <v>0</v>
      </c>
      <c r="H9" s="292">
        <f>G9*各種係数!$E9</f>
        <v>0</v>
      </c>
      <c r="I9" s="292">
        <f>G9*各種係数!D9</f>
        <v>0</v>
      </c>
      <c r="J9" s="292">
        <v>0</v>
      </c>
      <c r="K9" s="292">
        <f>J9*各種係数!G9</f>
        <v>0</v>
      </c>
      <c r="L9" s="292">
        <f>J9*各種係数!H9</f>
        <v>0</v>
      </c>
      <c r="M9" s="293"/>
      <c r="N9" s="294"/>
      <c r="O9" s="292">
        <f>$N$46*各種係数!I9</f>
        <v>0</v>
      </c>
      <c r="P9" s="292">
        <f>O9*各種係数!E9</f>
        <v>0</v>
      </c>
      <c r="Q9" s="292">
        <f>O9*各種係数!C9</f>
        <v>0</v>
      </c>
      <c r="R9" s="292">
        <v>0</v>
      </c>
      <c r="S9" s="292">
        <f>R9*各種係数!G9</f>
        <v>0</v>
      </c>
      <c r="T9" s="292">
        <f>R9*各種係数!H9</f>
        <v>0</v>
      </c>
      <c r="U9" s="292">
        <f t="shared" si="0"/>
        <v>0</v>
      </c>
      <c r="V9" s="292">
        <f t="shared" si="2"/>
        <v>0</v>
      </c>
      <c r="W9" s="292">
        <f t="shared" si="1"/>
        <v>0</v>
      </c>
      <c r="X9" s="292">
        <f>D9*各種係数!J9*各種係数!$N$6</f>
        <v>0</v>
      </c>
      <c r="Y9" s="292">
        <f>J9*各種係数!J9*各種係数!$N$6</f>
        <v>0</v>
      </c>
      <c r="Z9" s="292">
        <f>R9*各種係数!J9*各種係数!$N$6</f>
        <v>0</v>
      </c>
      <c r="AA9" s="292">
        <f t="shared" si="3"/>
        <v>0</v>
      </c>
      <c r="AB9" s="292">
        <f>D9*各種係数!K9*各種係数!$N$6</f>
        <v>0</v>
      </c>
      <c r="AC9" s="292">
        <f>J9*各種係数!K9*各種係数!$N$6</f>
        <v>0</v>
      </c>
      <c r="AD9" s="292">
        <f>R9*各種係数!K9*各種係数!$N$6</f>
        <v>0</v>
      </c>
      <c r="AE9" s="292">
        <f t="shared" ref="AE9:AE45" si="4">SUM(AB9:AD9)</f>
        <v>0</v>
      </c>
    </row>
    <row r="10" spans="1:31" ht="13.5" customHeight="1">
      <c r="A10" s="55">
        <v>6</v>
      </c>
      <c r="B10" s="56" t="s">
        <v>169</v>
      </c>
      <c r="C10" s="287">
        <f>価格変換!J11</f>
        <v>0</v>
      </c>
      <c r="D10" s="287">
        <f>C10*各種係数!$F10</f>
        <v>0</v>
      </c>
      <c r="E10" s="287">
        <f>D10*各種係数!G10</f>
        <v>0</v>
      </c>
      <c r="F10" s="287">
        <f>D10*各種係数!H10</f>
        <v>0</v>
      </c>
      <c r="G10" s="287">
        <f>投入係数!$AR65</f>
        <v>0</v>
      </c>
      <c r="H10" s="287">
        <f>G10*各種係数!$E10</f>
        <v>0</v>
      </c>
      <c r="I10" s="287">
        <f>G10*各種係数!D10</f>
        <v>0</v>
      </c>
      <c r="J10" s="287">
        <v>0</v>
      </c>
      <c r="K10" s="287">
        <f>J10*各種係数!G10</f>
        <v>0</v>
      </c>
      <c r="L10" s="287">
        <f>J10*各種係数!H10</f>
        <v>0</v>
      </c>
      <c r="M10" s="290"/>
      <c r="N10" s="291"/>
      <c r="O10" s="287">
        <f>$N$46*各種係数!I10</f>
        <v>0</v>
      </c>
      <c r="P10" s="287">
        <f>O10*各種係数!E10</f>
        <v>0</v>
      </c>
      <c r="Q10" s="287">
        <f>O10*各種係数!C10</f>
        <v>0</v>
      </c>
      <c r="R10" s="287">
        <v>0</v>
      </c>
      <c r="S10" s="287">
        <f>R10*各種係数!G10</f>
        <v>0</v>
      </c>
      <c r="T10" s="287">
        <f>R10*各種係数!H10</f>
        <v>0</v>
      </c>
      <c r="U10" s="287">
        <f t="shared" si="0"/>
        <v>0</v>
      </c>
      <c r="V10" s="287">
        <f t="shared" si="2"/>
        <v>0</v>
      </c>
      <c r="W10" s="287">
        <f t="shared" si="1"/>
        <v>0</v>
      </c>
      <c r="X10" s="287">
        <f>D10*各種係数!J10*各種係数!$N$6</f>
        <v>0</v>
      </c>
      <c r="Y10" s="287">
        <f>J10*各種係数!J10*各種係数!$N$6</f>
        <v>0</v>
      </c>
      <c r="Z10" s="287">
        <f>R10*各種係数!J10*各種係数!$N$6</f>
        <v>0</v>
      </c>
      <c r="AA10" s="287">
        <f t="shared" si="3"/>
        <v>0</v>
      </c>
      <c r="AB10" s="287">
        <f>D10*各種係数!K10*各種係数!$N$6</f>
        <v>0</v>
      </c>
      <c r="AC10" s="287">
        <f>J10*各種係数!K10*各種係数!$N$6</f>
        <v>0</v>
      </c>
      <c r="AD10" s="287">
        <f>R10*各種係数!K10*各種係数!$N$6</f>
        <v>0</v>
      </c>
      <c r="AE10" s="287">
        <f t="shared" si="4"/>
        <v>0</v>
      </c>
    </row>
    <row r="11" spans="1:31" ht="13.5" customHeight="1">
      <c r="A11" s="55">
        <v>7</v>
      </c>
      <c r="B11" s="56" t="s">
        <v>7</v>
      </c>
      <c r="C11" s="287">
        <f>価格変換!J12</f>
        <v>0</v>
      </c>
      <c r="D11" s="287">
        <f>C11*各種係数!$F11</f>
        <v>0</v>
      </c>
      <c r="E11" s="287">
        <f>D11*各種係数!G11</f>
        <v>0</v>
      </c>
      <c r="F11" s="287">
        <f>D11*各種係数!H11</f>
        <v>0</v>
      </c>
      <c r="G11" s="287">
        <f>投入係数!$AR66</f>
        <v>0</v>
      </c>
      <c r="H11" s="287">
        <f>G11*各種係数!$E11</f>
        <v>0</v>
      </c>
      <c r="I11" s="287">
        <f>G11*各種係数!D11</f>
        <v>0</v>
      </c>
      <c r="J11" s="287">
        <v>0</v>
      </c>
      <c r="K11" s="287">
        <f>J11*各種係数!G11</f>
        <v>0</v>
      </c>
      <c r="L11" s="287">
        <f>J11*各種係数!H11</f>
        <v>0</v>
      </c>
      <c r="M11" s="290"/>
      <c r="N11" s="291"/>
      <c r="O11" s="287">
        <f>$N$46*各種係数!I11</f>
        <v>0</v>
      </c>
      <c r="P11" s="287">
        <f>O11*各種係数!E11</f>
        <v>0</v>
      </c>
      <c r="Q11" s="287">
        <f>O11*各種係数!C11</f>
        <v>0</v>
      </c>
      <c r="R11" s="287">
        <v>0</v>
      </c>
      <c r="S11" s="287">
        <f>R11*各種係数!G11</f>
        <v>0</v>
      </c>
      <c r="T11" s="287">
        <f>R11*各種係数!H11</f>
        <v>0</v>
      </c>
      <c r="U11" s="287">
        <f t="shared" si="0"/>
        <v>0</v>
      </c>
      <c r="V11" s="287">
        <f t="shared" si="2"/>
        <v>0</v>
      </c>
      <c r="W11" s="287">
        <f t="shared" si="1"/>
        <v>0</v>
      </c>
      <c r="X11" s="287">
        <f>D11*各種係数!J11*各種係数!$N$6</f>
        <v>0</v>
      </c>
      <c r="Y11" s="287">
        <f>J11*各種係数!J11*各種係数!$N$6</f>
        <v>0</v>
      </c>
      <c r="Z11" s="287">
        <f>R11*各種係数!J11*各種係数!$N$6</f>
        <v>0</v>
      </c>
      <c r="AA11" s="287">
        <f t="shared" si="3"/>
        <v>0</v>
      </c>
      <c r="AB11" s="287">
        <f>D11*各種係数!K11*各種係数!$N$6</f>
        <v>0</v>
      </c>
      <c r="AC11" s="287">
        <f>J11*各種係数!K11*各種係数!$N$6</f>
        <v>0</v>
      </c>
      <c r="AD11" s="287">
        <f>R11*各種係数!K11*各種係数!$N$6</f>
        <v>0</v>
      </c>
      <c r="AE11" s="287">
        <f t="shared" si="4"/>
        <v>0</v>
      </c>
    </row>
    <row r="12" spans="1:31" ht="13.5" customHeight="1">
      <c r="A12" s="55">
        <v>8</v>
      </c>
      <c r="B12" s="56" t="s">
        <v>291</v>
      </c>
      <c r="C12" s="287">
        <f>価格変換!J13</f>
        <v>0</v>
      </c>
      <c r="D12" s="287">
        <f>C12*各種係数!$F12</f>
        <v>0</v>
      </c>
      <c r="E12" s="287">
        <f>D12*各種係数!G12</f>
        <v>0</v>
      </c>
      <c r="F12" s="287">
        <f>D12*各種係数!H12</f>
        <v>0</v>
      </c>
      <c r="G12" s="287">
        <f>投入係数!$AR67</f>
        <v>0</v>
      </c>
      <c r="H12" s="287">
        <f>G12*各種係数!$E12</f>
        <v>0</v>
      </c>
      <c r="I12" s="287">
        <f>G12*各種係数!D12</f>
        <v>0</v>
      </c>
      <c r="J12" s="287">
        <v>0</v>
      </c>
      <c r="K12" s="287">
        <f>J12*各種係数!G12</f>
        <v>0</v>
      </c>
      <c r="L12" s="287">
        <f>J12*各種係数!H12</f>
        <v>0</v>
      </c>
      <c r="M12" s="290"/>
      <c r="N12" s="291"/>
      <c r="O12" s="287">
        <f>$N$46*各種係数!I12</f>
        <v>0</v>
      </c>
      <c r="P12" s="287">
        <f>O12*各種係数!E12</f>
        <v>0</v>
      </c>
      <c r="Q12" s="287">
        <f>O12*各種係数!C12</f>
        <v>0</v>
      </c>
      <c r="R12" s="287">
        <v>0</v>
      </c>
      <c r="S12" s="287">
        <f>R12*各種係数!G12</f>
        <v>0</v>
      </c>
      <c r="T12" s="287">
        <f>R12*各種係数!H12</f>
        <v>0</v>
      </c>
      <c r="U12" s="287">
        <f t="shared" si="0"/>
        <v>0</v>
      </c>
      <c r="V12" s="287">
        <f t="shared" si="2"/>
        <v>0</v>
      </c>
      <c r="W12" s="287">
        <f t="shared" si="1"/>
        <v>0</v>
      </c>
      <c r="X12" s="287">
        <f>D12*各種係数!J12*各種係数!$N$6</f>
        <v>0</v>
      </c>
      <c r="Y12" s="287">
        <f>J12*各種係数!J12*各種係数!$N$6</f>
        <v>0</v>
      </c>
      <c r="Z12" s="287">
        <f>R12*各種係数!J12*各種係数!$N$6</f>
        <v>0</v>
      </c>
      <c r="AA12" s="287">
        <f t="shared" si="3"/>
        <v>0</v>
      </c>
      <c r="AB12" s="287">
        <f>D12*各種係数!K12*各種係数!$N$6</f>
        <v>0</v>
      </c>
      <c r="AC12" s="287">
        <f>J12*各種係数!K12*各種係数!$N$6</f>
        <v>0</v>
      </c>
      <c r="AD12" s="287">
        <f>R12*各種係数!K12*各種係数!$N$6</f>
        <v>0</v>
      </c>
      <c r="AE12" s="287">
        <f t="shared" si="4"/>
        <v>0</v>
      </c>
    </row>
    <row r="13" spans="1:31" ht="13.5" customHeight="1">
      <c r="A13" s="55">
        <v>9</v>
      </c>
      <c r="B13" s="56" t="s">
        <v>170</v>
      </c>
      <c r="C13" s="287">
        <f>価格変換!J14</f>
        <v>0</v>
      </c>
      <c r="D13" s="287">
        <f>C13*各種係数!$F13</f>
        <v>0</v>
      </c>
      <c r="E13" s="287">
        <f>D13*各種係数!G13</f>
        <v>0</v>
      </c>
      <c r="F13" s="287">
        <f>D13*各種係数!H13</f>
        <v>0</v>
      </c>
      <c r="G13" s="287">
        <f>投入係数!$AR68</f>
        <v>0</v>
      </c>
      <c r="H13" s="287">
        <f>G13*各種係数!$E13</f>
        <v>0</v>
      </c>
      <c r="I13" s="287">
        <f>G13*各種係数!D13</f>
        <v>0</v>
      </c>
      <c r="J13" s="287">
        <v>0</v>
      </c>
      <c r="K13" s="287">
        <f>J13*各種係数!G13</f>
        <v>0</v>
      </c>
      <c r="L13" s="287">
        <f>J13*各種係数!H13</f>
        <v>0</v>
      </c>
      <c r="M13" s="290"/>
      <c r="N13" s="291"/>
      <c r="O13" s="287">
        <f>$N$46*各種係数!I13</f>
        <v>0</v>
      </c>
      <c r="P13" s="287">
        <f>O13*各種係数!E13</f>
        <v>0</v>
      </c>
      <c r="Q13" s="287">
        <f>O13*各種係数!C13</f>
        <v>0</v>
      </c>
      <c r="R13" s="287">
        <v>0</v>
      </c>
      <c r="S13" s="287">
        <f>R13*各種係数!G13</f>
        <v>0</v>
      </c>
      <c r="T13" s="287">
        <f>R13*各種係数!H13</f>
        <v>0</v>
      </c>
      <c r="U13" s="287">
        <f t="shared" si="0"/>
        <v>0</v>
      </c>
      <c r="V13" s="287">
        <f t="shared" si="2"/>
        <v>0</v>
      </c>
      <c r="W13" s="287">
        <f t="shared" si="1"/>
        <v>0</v>
      </c>
      <c r="X13" s="287">
        <f>D13*各種係数!J13*各種係数!$N$6</f>
        <v>0</v>
      </c>
      <c r="Y13" s="287">
        <f>J13*各種係数!J13*各種係数!$N$6</f>
        <v>0</v>
      </c>
      <c r="Z13" s="287">
        <f>R13*各種係数!J13*各種係数!$N$6</f>
        <v>0</v>
      </c>
      <c r="AA13" s="287">
        <f t="shared" si="3"/>
        <v>0</v>
      </c>
      <c r="AB13" s="287">
        <f>D13*各種係数!K13*各種係数!$N$6</f>
        <v>0</v>
      </c>
      <c r="AC13" s="287">
        <f>J13*各種係数!K13*各種係数!$N$6</f>
        <v>0</v>
      </c>
      <c r="AD13" s="287">
        <f>R13*各種係数!K13*各種係数!$N$6</f>
        <v>0</v>
      </c>
      <c r="AE13" s="287">
        <f t="shared" si="4"/>
        <v>0</v>
      </c>
    </row>
    <row r="14" spans="1:31" ht="13.5" customHeight="1">
      <c r="A14" s="57">
        <v>10</v>
      </c>
      <c r="B14" s="58" t="s">
        <v>171</v>
      </c>
      <c r="C14" s="292">
        <f>価格変換!J15</f>
        <v>0</v>
      </c>
      <c r="D14" s="292">
        <f>C14*各種係数!$F14</f>
        <v>0</v>
      </c>
      <c r="E14" s="292">
        <f>D14*各種係数!G14</f>
        <v>0</v>
      </c>
      <c r="F14" s="292">
        <f>D14*各種係数!H14</f>
        <v>0</v>
      </c>
      <c r="G14" s="292">
        <f>投入係数!$AR69</f>
        <v>0</v>
      </c>
      <c r="H14" s="292">
        <f>G14*各種係数!$E14</f>
        <v>0</v>
      </c>
      <c r="I14" s="292">
        <f>G14*各種係数!D14</f>
        <v>0</v>
      </c>
      <c r="J14" s="292">
        <v>0</v>
      </c>
      <c r="K14" s="292">
        <f>J14*各種係数!G14</f>
        <v>0</v>
      </c>
      <c r="L14" s="292">
        <f>J14*各種係数!H14</f>
        <v>0</v>
      </c>
      <c r="M14" s="293"/>
      <c r="N14" s="294"/>
      <c r="O14" s="292">
        <f>$N$46*各種係数!I14</f>
        <v>0</v>
      </c>
      <c r="P14" s="292">
        <f>O14*各種係数!E14</f>
        <v>0</v>
      </c>
      <c r="Q14" s="292">
        <f>O14*各種係数!C14</f>
        <v>0</v>
      </c>
      <c r="R14" s="292">
        <v>0</v>
      </c>
      <c r="S14" s="292">
        <f>R14*各種係数!G14</f>
        <v>0</v>
      </c>
      <c r="T14" s="292">
        <f>R14*各種係数!H14</f>
        <v>0</v>
      </c>
      <c r="U14" s="292">
        <f t="shared" si="0"/>
        <v>0</v>
      </c>
      <c r="V14" s="292">
        <f t="shared" si="2"/>
        <v>0</v>
      </c>
      <c r="W14" s="292">
        <f t="shared" si="1"/>
        <v>0</v>
      </c>
      <c r="X14" s="292">
        <f>D14*各種係数!J14*各種係数!$N$6</f>
        <v>0</v>
      </c>
      <c r="Y14" s="292">
        <f>J14*各種係数!J14*各種係数!$N$6</f>
        <v>0</v>
      </c>
      <c r="Z14" s="292">
        <f>R14*各種係数!J14*各種係数!$N$6</f>
        <v>0</v>
      </c>
      <c r="AA14" s="292">
        <f t="shared" ref="AA14:AA45" si="5">SUM(X14:Z14)</f>
        <v>0</v>
      </c>
      <c r="AB14" s="292">
        <f>D14*各種係数!K14*各種係数!$N$6</f>
        <v>0</v>
      </c>
      <c r="AC14" s="292">
        <f>J14*各種係数!K14*各種係数!$N$6</f>
        <v>0</v>
      </c>
      <c r="AD14" s="292">
        <f>R14*各種係数!K14*各種係数!$N$6</f>
        <v>0</v>
      </c>
      <c r="AE14" s="292">
        <f t="shared" si="4"/>
        <v>0</v>
      </c>
    </row>
    <row r="15" spans="1:31" ht="13.5" customHeight="1">
      <c r="A15" s="55">
        <v>11</v>
      </c>
      <c r="B15" s="56" t="s">
        <v>172</v>
      </c>
      <c r="C15" s="287">
        <f>価格変換!J16</f>
        <v>0</v>
      </c>
      <c r="D15" s="287">
        <f>C15*各種係数!$F15</f>
        <v>0</v>
      </c>
      <c r="E15" s="287">
        <f>D15*各種係数!G15</f>
        <v>0</v>
      </c>
      <c r="F15" s="287">
        <f>D15*各種係数!H15</f>
        <v>0</v>
      </c>
      <c r="G15" s="287">
        <f>投入係数!$AR70</f>
        <v>0</v>
      </c>
      <c r="H15" s="287">
        <f>G15*各種係数!$E15</f>
        <v>0</v>
      </c>
      <c r="I15" s="287">
        <f>G15*各種係数!D15</f>
        <v>0</v>
      </c>
      <c r="J15" s="287">
        <v>0</v>
      </c>
      <c r="K15" s="287">
        <f>J15*各種係数!G15</f>
        <v>0</v>
      </c>
      <c r="L15" s="287">
        <f>J15*各種係数!H15</f>
        <v>0</v>
      </c>
      <c r="M15" s="290"/>
      <c r="N15" s="291"/>
      <c r="O15" s="287">
        <f>$N$46*各種係数!I15</f>
        <v>0</v>
      </c>
      <c r="P15" s="287">
        <f>O15*各種係数!E15</f>
        <v>0</v>
      </c>
      <c r="Q15" s="287">
        <f>O15*各種係数!C15</f>
        <v>0</v>
      </c>
      <c r="R15" s="287">
        <v>0</v>
      </c>
      <c r="S15" s="287">
        <f>R15*各種係数!G15</f>
        <v>0</v>
      </c>
      <c r="T15" s="287">
        <f>R15*各種係数!H15</f>
        <v>0</v>
      </c>
      <c r="U15" s="287">
        <f t="shared" si="0"/>
        <v>0</v>
      </c>
      <c r="V15" s="287">
        <f t="shared" si="2"/>
        <v>0</v>
      </c>
      <c r="W15" s="287">
        <f t="shared" si="1"/>
        <v>0</v>
      </c>
      <c r="X15" s="287">
        <f>D15*各種係数!J15*各種係数!$N$6</f>
        <v>0</v>
      </c>
      <c r="Y15" s="287">
        <f>J15*各種係数!J15*各種係数!$N$6</f>
        <v>0</v>
      </c>
      <c r="Z15" s="287">
        <f>R15*各種係数!J15*各種係数!$N$6</f>
        <v>0</v>
      </c>
      <c r="AA15" s="287">
        <f t="shared" si="5"/>
        <v>0</v>
      </c>
      <c r="AB15" s="287">
        <f>D15*各種係数!K15*各種係数!$N$6</f>
        <v>0</v>
      </c>
      <c r="AC15" s="287">
        <f>J15*各種係数!K15*各種係数!$N$6</f>
        <v>0</v>
      </c>
      <c r="AD15" s="287">
        <f>R15*各種係数!K15*各種係数!$N$6</f>
        <v>0</v>
      </c>
      <c r="AE15" s="287">
        <f t="shared" si="4"/>
        <v>0</v>
      </c>
    </row>
    <row r="16" spans="1:31" ht="13.5" customHeight="1">
      <c r="A16" s="55">
        <v>12</v>
      </c>
      <c r="B16" s="56" t="s">
        <v>173</v>
      </c>
      <c r="C16" s="287">
        <f>価格変換!J17</f>
        <v>0</v>
      </c>
      <c r="D16" s="287">
        <f>C16*各種係数!$F16</f>
        <v>0</v>
      </c>
      <c r="E16" s="287">
        <f>D16*各種係数!G16</f>
        <v>0</v>
      </c>
      <c r="F16" s="287">
        <f>D16*各種係数!H16</f>
        <v>0</v>
      </c>
      <c r="G16" s="287">
        <f>投入係数!$AR71</f>
        <v>0</v>
      </c>
      <c r="H16" s="287">
        <f>G16*各種係数!$E16</f>
        <v>0</v>
      </c>
      <c r="I16" s="287">
        <f>G16*各種係数!D16</f>
        <v>0</v>
      </c>
      <c r="J16" s="287">
        <v>0</v>
      </c>
      <c r="K16" s="287">
        <f>J16*各種係数!G16</f>
        <v>0</v>
      </c>
      <c r="L16" s="287">
        <f>J16*各種係数!H16</f>
        <v>0</v>
      </c>
      <c r="M16" s="290"/>
      <c r="N16" s="291"/>
      <c r="O16" s="287">
        <f>$N$46*各種係数!I16</f>
        <v>0</v>
      </c>
      <c r="P16" s="287">
        <f>O16*各種係数!E16</f>
        <v>0</v>
      </c>
      <c r="Q16" s="287">
        <f>O16*各種係数!C16</f>
        <v>0</v>
      </c>
      <c r="R16" s="287">
        <v>0</v>
      </c>
      <c r="S16" s="287">
        <f>R16*各種係数!G16</f>
        <v>0</v>
      </c>
      <c r="T16" s="287">
        <f>R16*各種係数!H16</f>
        <v>0</v>
      </c>
      <c r="U16" s="287">
        <f t="shared" si="0"/>
        <v>0</v>
      </c>
      <c r="V16" s="287">
        <f t="shared" si="2"/>
        <v>0</v>
      </c>
      <c r="W16" s="287">
        <f t="shared" si="1"/>
        <v>0</v>
      </c>
      <c r="X16" s="287">
        <f>D16*各種係数!J16*各種係数!$N$6</f>
        <v>0</v>
      </c>
      <c r="Y16" s="287">
        <f>J16*各種係数!J16*各種係数!$N$6</f>
        <v>0</v>
      </c>
      <c r="Z16" s="287">
        <f>R16*各種係数!J16*各種係数!$N$6</f>
        <v>0</v>
      </c>
      <c r="AA16" s="287">
        <f t="shared" si="5"/>
        <v>0</v>
      </c>
      <c r="AB16" s="287">
        <f>D16*各種係数!K16*各種係数!$N$6</f>
        <v>0</v>
      </c>
      <c r="AC16" s="287">
        <f>J16*各種係数!K16*各種係数!$N$6</f>
        <v>0</v>
      </c>
      <c r="AD16" s="287">
        <f>R16*各種係数!K16*各種係数!$N$6</f>
        <v>0</v>
      </c>
      <c r="AE16" s="287">
        <f t="shared" si="4"/>
        <v>0</v>
      </c>
    </row>
    <row r="17" spans="1:31" ht="13.5" customHeight="1">
      <c r="A17" s="55">
        <v>13</v>
      </c>
      <c r="B17" s="56" t="s">
        <v>174</v>
      </c>
      <c r="C17" s="287">
        <f>価格変換!J18</f>
        <v>0</v>
      </c>
      <c r="D17" s="287">
        <f>C17*各種係数!$F17</f>
        <v>0</v>
      </c>
      <c r="E17" s="287">
        <f>D17*各種係数!G17</f>
        <v>0</v>
      </c>
      <c r="F17" s="287">
        <f>D17*各種係数!H17</f>
        <v>0</v>
      </c>
      <c r="G17" s="287">
        <f>投入係数!$AR72</f>
        <v>0</v>
      </c>
      <c r="H17" s="287">
        <f>G17*各種係数!$E17</f>
        <v>0</v>
      </c>
      <c r="I17" s="287">
        <f>G17*各種係数!D17</f>
        <v>0</v>
      </c>
      <c r="J17" s="287">
        <v>0</v>
      </c>
      <c r="K17" s="287">
        <f>J17*各種係数!G17</f>
        <v>0</v>
      </c>
      <c r="L17" s="287">
        <f>J17*各種係数!H17</f>
        <v>0</v>
      </c>
      <c r="M17" s="290"/>
      <c r="N17" s="291"/>
      <c r="O17" s="287">
        <f>$N$46*各種係数!I17</f>
        <v>0</v>
      </c>
      <c r="P17" s="287">
        <f>O17*各種係数!E17</f>
        <v>0</v>
      </c>
      <c r="Q17" s="287">
        <f>O17*各種係数!C17</f>
        <v>0</v>
      </c>
      <c r="R17" s="287">
        <v>0</v>
      </c>
      <c r="S17" s="287">
        <f>R17*各種係数!G17</f>
        <v>0</v>
      </c>
      <c r="T17" s="287">
        <f>R17*各種係数!H17</f>
        <v>0</v>
      </c>
      <c r="U17" s="287">
        <f t="shared" si="0"/>
        <v>0</v>
      </c>
      <c r="V17" s="287">
        <f t="shared" si="2"/>
        <v>0</v>
      </c>
      <c r="W17" s="287">
        <f t="shared" si="1"/>
        <v>0</v>
      </c>
      <c r="X17" s="287">
        <f>D17*各種係数!J17*各種係数!$N$6</f>
        <v>0</v>
      </c>
      <c r="Y17" s="287">
        <f>J17*各種係数!J17*各種係数!$N$6</f>
        <v>0</v>
      </c>
      <c r="Z17" s="287">
        <f>R17*各種係数!J17*各種係数!$N$6</f>
        <v>0</v>
      </c>
      <c r="AA17" s="287">
        <f t="shared" si="5"/>
        <v>0</v>
      </c>
      <c r="AB17" s="287">
        <f>D17*各種係数!K17*各種係数!$N$6</f>
        <v>0</v>
      </c>
      <c r="AC17" s="287">
        <f>J17*各種係数!K17*各種係数!$N$6</f>
        <v>0</v>
      </c>
      <c r="AD17" s="287">
        <f>R17*各種係数!K17*各種係数!$N$6</f>
        <v>0</v>
      </c>
      <c r="AE17" s="287">
        <f t="shared" si="4"/>
        <v>0</v>
      </c>
    </row>
    <row r="18" spans="1:31" ht="13.5" customHeight="1">
      <c r="A18" s="55">
        <v>14</v>
      </c>
      <c r="B18" s="56" t="s">
        <v>175</v>
      </c>
      <c r="C18" s="287">
        <f>価格変換!J19</f>
        <v>0</v>
      </c>
      <c r="D18" s="287">
        <f>C18*各種係数!$F18</f>
        <v>0</v>
      </c>
      <c r="E18" s="287">
        <f>D18*各種係数!G18</f>
        <v>0</v>
      </c>
      <c r="F18" s="287">
        <f>D18*各種係数!H18</f>
        <v>0</v>
      </c>
      <c r="G18" s="287">
        <f>投入係数!$AR73</f>
        <v>0</v>
      </c>
      <c r="H18" s="287">
        <f>G18*各種係数!$E18</f>
        <v>0</v>
      </c>
      <c r="I18" s="287">
        <f>G18*各種係数!D18</f>
        <v>0</v>
      </c>
      <c r="J18" s="287">
        <v>0</v>
      </c>
      <c r="K18" s="287">
        <f>J18*各種係数!G18</f>
        <v>0</v>
      </c>
      <c r="L18" s="287">
        <f>J18*各種係数!H18</f>
        <v>0</v>
      </c>
      <c r="M18" s="290"/>
      <c r="N18" s="291"/>
      <c r="O18" s="287">
        <f>$N$46*各種係数!I18</f>
        <v>0</v>
      </c>
      <c r="P18" s="287">
        <f>O18*各種係数!E18</f>
        <v>0</v>
      </c>
      <c r="Q18" s="287">
        <f>O18*各種係数!C18</f>
        <v>0</v>
      </c>
      <c r="R18" s="287">
        <v>0</v>
      </c>
      <c r="S18" s="287">
        <f>R18*各種係数!G18</f>
        <v>0</v>
      </c>
      <c r="T18" s="287">
        <f>R18*各種係数!H18</f>
        <v>0</v>
      </c>
      <c r="U18" s="287">
        <f t="shared" si="0"/>
        <v>0</v>
      </c>
      <c r="V18" s="287">
        <f t="shared" si="2"/>
        <v>0</v>
      </c>
      <c r="W18" s="287">
        <f t="shared" si="1"/>
        <v>0</v>
      </c>
      <c r="X18" s="287">
        <f>D18*各種係数!J18*各種係数!$N$6</f>
        <v>0</v>
      </c>
      <c r="Y18" s="287">
        <f>J18*各種係数!J18*各種係数!$N$6</f>
        <v>0</v>
      </c>
      <c r="Z18" s="287">
        <f>R18*各種係数!J18*各種係数!$N$6</f>
        <v>0</v>
      </c>
      <c r="AA18" s="287">
        <f t="shared" si="5"/>
        <v>0</v>
      </c>
      <c r="AB18" s="287">
        <f>D18*各種係数!K18*各種係数!$N$6</f>
        <v>0</v>
      </c>
      <c r="AC18" s="287">
        <f>J18*各種係数!K18*各種係数!$N$6</f>
        <v>0</v>
      </c>
      <c r="AD18" s="287">
        <f>R18*各種係数!K18*各種係数!$N$6</f>
        <v>0</v>
      </c>
      <c r="AE18" s="287">
        <f t="shared" si="4"/>
        <v>0</v>
      </c>
    </row>
    <row r="19" spans="1:31" ht="13.5" customHeight="1">
      <c r="A19" s="57">
        <v>15</v>
      </c>
      <c r="B19" s="58" t="s">
        <v>176</v>
      </c>
      <c r="C19" s="292">
        <f>価格変換!J20</f>
        <v>0</v>
      </c>
      <c r="D19" s="292">
        <f>C19*各種係数!$F19</f>
        <v>0</v>
      </c>
      <c r="E19" s="292">
        <f>D19*各種係数!G19</f>
        <v>0</v>
      </c>
      <c r="F19" s="292">
        <f>D19*各種係数!H19</f>
        <v>0</v>
      </c>
      <c r="G19" s="292">
        <f>投入係数!$AR74</f>
        <v>0</v>
      </c>
      <c r="H19" s="292">
        <f>G19*各種係数!$E19</f>
        <v>0</v>
      </c>
      <c r="I19" s="292">
        <f>G19*各種係数!D19</f>
        <v>0</v>
      </c>
      <c r="J19" s="292">
        <v>0</v>
      </c>
      <c r="K19" s="292">
        <f>J19*各種係数!G19</f>
        <v>0</v>
      </c>
      <c r="L19" s="292">
        <f>J19*各種係数!H19</f>
        <v>0</v>
      </c>
      <c r="M19" s="293"/>
      <c r="N19" s="294"/>
      <c r="O19" s="292">
        <f>$N$46*各種係数!I19</f>
        <v>0</v>
      </c>
      <c r="P19" s="292">
        <f>O19*各種係数!E19</f>
        <v>0</v>
      </c>
      <c r="Q19" s="292">
        <f>O19*各種係数!C19</f>
        <v>0</v>
      </c>
      <c r="R19" s="292">
        <v>0</v>
      </c>
      <c r="S19" s="292">
        <f>R19*各種係数!G19</f>
        <v>0</v>
      </c>
      <c r="T19" s="292">
        <f>R19*各種係数!H19</f>
        <v>0</v>
      </c>
      <c r="U19" s="292">
        <f t="shared" si="0"/>
        <v>0</v>
      </c>
      <c r="V19" s="292">
        <f t="shared" si="2"/>
        <v>0</v>
      </c>
      <c r="W19" s="292">
        <f t="shared" si="1"/>
        <v>0</v>
      </c>
      <c r="X19" s="292">
        <f>D19*各種係数!J19*各種係数!$N$6</f>
        <v>0</v>
      </c>
      <c r="Y19" s="292">
        <f>J19*各種係数!J19*各種係数!$N$6</f>
        <v>0</v>
      </c>
      <c r="Z19" s="292">
        <f>R19*各種係数!J19*各種係数!$N$6</f>
        <v>0</v>
      </c>
      <c r="AA19" s="292">
        <f t="shared" si="5"/>
        <v>0</v>
      </c>
      <c r="AB19" s="292">
        <f>D19*各種係数!K19*各種係数!$N$6</f>
        <v>0</v>
      </c>
      <c r="AC19" s="292">
        <f>J19*各種係数!K19*各種係数!$N$6</f>
        <v>0</v>
      </c>
      <c r="AD19" s="292">
        <f>R19*各種係数!K19*各種係数!$N$6</f>
        <v>0</v>
      </c>
      <c r="AE19" s="292">
        <f t="shared" si="4"/>
        <v>0</v>
      </c>
    </row>
    <row r="20" spans="1:31" ht="13.5" customHeight="1">
      <c r="A20" s="55">
        <v>16</v>
      </c>
      <c r="B20" s="56" t="s">
        <v>178</v>
      </c>
      <c r="C20" s="287">
        <f>価格変換!J21</f>
        <v>0</v>
      </c>
      <c r="D20" s="287">
        <f>C20*各種係数!$F20</f>
        <v>0</v>
      </c>
      <c r="E20" s="287">
        <f>D20*各種係数!G20</f>
        <v>0</v>
      </c>
      <c r="F20" s="287">
        <f>D20*各種係数!H20</f>
        <v>0</v>
      </c>
      <c r="G20" s="287">
        <f>投入係数!$AR75</f>
        <v>0</v>
      </c>
      <c r="H20" s="287">
        <f>G20*各種係数!$E20</f>
        <v>0</v>
      </c>
      <c r="I20" s="287">
        <f>G20*各種係数!D20</f>
        <v>0</v>
      </c>
      <c r="J20" s="287">
        <v>0</v>
      </c>
      <c r="K20" s="287">
        <f>J20*各種係数!G20</f>
        <v>0</v>
      </c>
      <c r="L20" s="287">
        <f>J20*各種係数!H20</f>
        <v>0</v>
      </c>
      <c r="M20" s="290"/>
      <c r="N20" s="291"/>
      <c r="O20" s="287">
        <f>$N$46*各種係数!I20</f>
        <v>0</v>
      </c>
      <c r="P20" s="287">
        <f>O20*各種係数!E20</f>
        <v>0</v>
      </c>
      <c r="Q20" s="287">
        <f>O20*各種係数!C20</f>
        <v>0</v>
      </c>
      <c r="R20" s="287">
        <v>0</v>
      </c>
      <c r="S20" s="287">
        <f>R20*各種係数!G20</f>
        <v>0</v>
      </c>
      <c r="T20" s="287">
        <f>R20*各種係数!H20</f>
        <v>0</v>
      </c>
      <c r="U20" s="287">
        <f t="shared" si="0"/>
        <v>0</v>
      </c>
      <c r="V20" s="287">
        <f t="shared" si="2"/>
        <v>0</v>
      </c>
      <c r="W20" s="287">
        <f t="shared" si="1"/>
        <v>0</v>
      </c>
      <c r="X20" s="287">
        <f>D20*各種係数!J20*各種係数!$N$6</f>
        <v>0</v>
      </c>
      <c r="Y20" s="287">
        <f>J20*各種係数!J20*各種係数!$N$6</f>
        <v>0</v>
      </c>
      <c r="Z20" s="287">
        <f>R20*各種係数!J20*各種係数!$N$6</f>
        <v>0</v>
      </c>
      <c r="AA20" s="287">
        <f t="shared" si="5"/>
        <v>0</v>
      </c>
      <c r="AB20" s="287">
        <f>D20*各種係数!K20*各種係数!$N$6</f>
        <v>0</v>
      </c>
      <c r="AC20" s="287">
        <f>J20*各種係数!K20*各種係数!$N$6</f>
        <v>0</v>
      </c>
      <c r="AD20" s="287">
        <f>R20*各種係数!K20*各種係数!$N$6</f>
        <v>0</v>
      </c>
      <c r="AE20" s="287">
        <f t="shared" si="4"/>
        <v>0</v>
      </c>
    </row>
    <row r="21" spans="1:31" ht="13.5" customHeight="1">
      <c r="A21" s="55">
        <v>17</v>
      </c>
      <c r="B21" s="56" t="s">
        <v>292</v>
      </c>
      <c r="C21" s="287">
        <f>価格変換!J22</f>
        <v>0</v>
      </c>
      <c r="D21" s="287">
        <f>C21*各種係数!$F21</f>
        <v>0</v>
      </c>
      <c r="E21" s="287">
        <f>D21*各種係数!G21</f>
        <v>0</v>
      </c>
      <c r="F21" s="287">
        <f>D21*各種係数!H21</f>
        <v>0</v>
      </c>
      <c r="G21" s="287">
        <f>投入係数!$AR76</f>
        <v>0</v>
      </c>
      <c r="H21" s="287">
        <f>G21*各種係数!$E21</f>
        <v>0</v>
      </c>
      <c r="I21" s="287">
        <f>G21*各種係数!D21</f>
        <v>0</v>
      </c>
      <c r="J21" s="287">
        <v>0</v>
      </c>
      <c r="K21" s="287">
        <f>J21*各種係数!G21</f>
        <v>0</v>
      </c>
      <c r="L21" s="287">
        <f>J21*各種係数!H21</f>
        <v>0</v>
      </c>
      <c r="M21" s="290"/>
      <c r="N21" s="291"/>
      <c r="O21" s="287">
        <f>$N$46*各種係数!I21</f>
        <v>0</v>
      </c>
      <c r="P21" s="287">
        <f>O21*各種係数!E21</f>
        <v>0</v>
      </c>
      <c r="Q21" s="287">
        <f>O21*各種係数!C21</f>
        <v>0</v>
      </c>
      <c r="R21" s="287">
        <v>0</v>
      </c>
      <c r="S21" s="287">
        <f>R21*各種係数!G21</f>
        <v>0</v>
      </c>
      <c r="T21" s="287">
        <f>R21*各種係数!H21</f>
        <v>0</v>
      </c>
      <c r="U21" s="287">
        <f t="shared" si="0"/>
        <v>0</v>
      </c>
      <c r="V21" s="287">
        <f t="shared" si="2"/>
        <v>0</v>
      </c>
      <c r="W21" s="287">
        <f t="shared" si="1"/>
        <v>0</v>
      </c>
      <c r="X21" s="287">
        <f>D21*各種係数!J21*各種係数!$N$6</f>
        <v>0</v>
      </c>
      <c r="Y21" s="287">
        <f>J21*各種係数!J21*各種係数!$N$6</f>
        <v>0</v>
      </c>
      <c r="Z21" s="287">
        <f>R21*各種係数!J21*各種係数!$N$6</f>
        <v>0</v>
      </c>
      <c r="AA21" s="287">
        <f t="shared" si="5"/>
        <v>0</v>
      </c>
      <c r="AB21" s="287">
        <f>D21*各種係数!K21*各種係数!$N$6</f>
        <v>0</v>
      </c>
      <c r="AC21" s="287">
        <f>J21*各種係数!K21*各種係数!$N$6</f>
        <v>0</v>
      </c>
      <c r="AD21" s="287">
        <f>R21*各種係数!K21*各種係数!$N$6</f>
        <v>0</v>
      </c>
      <c r="AE21" s="287">
        <f t="shared" si="4"/>
        <v>0</v>
      </c>
    </row>
    <row r="22" spans="1:31" ht="13.5" customHeight="1">
      <c r="A22" s="55">
        <v>18</v>
      </c>
      <c r="B22" s="56" t="s">
        <v>293</v>
      </c>
      <c r="C22" s="287">
        <f>価格変換!J23</f>
        <v>0</v>
      </c>
      <c r="D22" s="287">
        <f>C22*各種係数!$F22</f>
        <v>0</v>
      </c>
      <c r="E22" s="287">
        <f>D22*各種係数!G22</f>
        <v>0</v>
      </c>
      <c r="F22" s="287">
        <f>D22*各種係数!H22</f>
        <v>0</v>
      </c>
      <c r="G22" s="287">
        <f>投入係数!$AR77</f>
        <v>0</v>
      </c>
      <c r="H22" s="287">
        <f>G22*各種係数!$E22</f>
        <v>0</v>
      </c>
      <c r="I22" s="287">
        <f>G22*各種係数!D22</f>
        <v>0</v>
      </c>
      <c r="J22" s="287">
        <v>0</v>
      </c>
      <c r="K22" s="287">
        <f>J22*各種係数!G22</f>
        <v>0</v>
      </c>
      <c r="L22" s="287">
        <f>J22*各種係数!H22</f>
        <v>0</v>
      </c>
      <c r="M22" s="290"/>
      <c r="N22" s="291"/>
      <c r="O22" s="287">
        <f>$N$46*各種係数!I22</f>
        <v>0</v>
      </c>
      <c r="P22" s="287">
        <f>O22*各種係数!E22</f>
        <v>0</v>
      </c>
      <c r="Q22" s="287">
        <f>O22*各種係数!C22</f>
        <v>0</v>
      </c>
      <c r="R22" s="287">
        <v>0</v>
      </c>
      <c r="S22" s="287">
        <f>R22*各種係数!G22</f>
        <v>0</v>
      </c>
      <c r="T22" s="287">
        <f>R22*各種係数!H22</f>
        <v>0</v>
      </c>
      <c r="U22" s="287">
        <f t="shared" si="0"/>
        <v>0</v>
      </c>
      <c r="V22" s="287">
        <f t="shared" si="2"/>
        <v>0</v>
      </c>
      <c r="W22" s="287">
        <f t="shared" si="1"/>
        <v>0</v>
      </c>
      <c r="X22" s="287">
        <f>D22*各種係数!J22*各種係数!$N$6</f>
        <v>0</v>
      </c>
      <c r="Y22" s="287">
        <f>J22*各種係数!J22*各種係数!$N$6</f>
        <v>0</v>
      </c>
      <c r="Z22" s="287">
        <f>R22*各種係数!J22*各種係数!$N$6</f>
        <v>0</v>
      </c>
      <c r="AA22" s="287">
        <f t="shared" si="5"/>
        <v>0</v>
      </c>
      <c r="AB22" s="287">
        <f>D22*各種係数!K22*各種係数!$N$6</f>
        <v>0</v>
      </c>
      <c r="AC22" s="287">
        <f>J22*各種係数!K22*各種係数!$N$6</f>
        <v>0</v>
      </c>
      <c r="AD22" s="287">
        <f>R22*各種係数!K22*各種係数!$N$6</f>
        <v>0</v>
      </c>
      <c r="AE22" s="287">
        <f t="shared" si="4"/>
        <v>0</v>
      </c>
    </row>
    <row r="23" spans="1:31" ht="13.5" customHeight="1">
      <c r="A23" s="55">
        <v>19</v>
      </c>
      <c r="B23" s="56" t="s">
        <v>179</v>
      </c>
      <c r="C23" s="287">
        <f>価格変換!J24</f>
        <v>0</v>
      </c>
      <c r="D23" s="287">
        <f>C23*各種係数!$F23</f>
        <v>0</v>
      </c>
      <c r="E23" s="287">
        <f>D23*各種係数!G23</f>
        <v>0</v>
      </c>
      <c r="F23" s="287">
        <f>D23*各種係数!H23</f>
        <v>0</v>
      </c>
      <c r="G23" s="287">
        <f>投入係数!$AR78</f>
        <v>0</v>
      </c>
      <c r="H23" s="287">
        <f>G23*各種係数!$E23</f>
        <v>0</v>
      </c>
      <c r="I23" s="287">
        <f>G23*各種係数!D23</f>
        <v>0</v>
      </c>
      <c r="J23" s="287">
        <v>0</v>
      </c>
      <c r="K23" s="287">
        <f>J23*各種係数!G23</f>
        <v>0</v>
      </c>
      <c r="L23" s="287">
        <f>J23*各種係数!H23</f>
        <v>0</v>
      </c>
      <c r="M23" s="290"/>
      <c r="N23" s="291"/>
      <c r="O23" s="287">
        <f>$N$46*各種係数!I23</f>
        <v>0</v>
      </c>
      <c r="P23" s="287">
        <f>O23*各種係数!E23</f>
        <v>0</v>
      </c>
      <c r="Q23" s="287">
        <f>O23*各種係数!C23</f>
        <v>0</v>
      </c>
      <c r="R23" s="287">
        <v>0</v>
      </c>
      <c r="S23" s="287">
        <f>R23*各種係数!G23</f>
        <v>0</v>
      </c>
      <c r="T23" s="287">
        <f>R23*各種係数!H23</f>
        <v>0</v>
      </c>
      <c r="U23" s="287">
        <f t="shared" si="0"/>
        <v>0</v>
      </c>
      <c r="V23" s="287">
        <f t="shared" si="2"/>
        <v>0</v>
      </c>
      <c r="W23" s="287">
        <f t="shared" si="1"/>
        <v>0</v>
      </c>
      <c r="X23" s="287">
        <f>D23*各種係数!J23*各種係数!$N$6</f>
        <v>0</v>
      </c>
      <c r="Y23" s="287">
        <f>J23*各種係数!J23*各種係数!$N$6</f>
        <v>0</v>
      </c>
      <c r="Z23" s="287">
        <f>R23*各種係数!J23*各種係数!$N$6</f>
        <v>0</v>
      </c>
      <c r="AA23" s="287">
        <f t="shared" si="5"/>
        <v>0</v>
      </c>
      <c r="AB23" s="287">
        <f>D23*各種係数!K23*各種係数!$N$6</f>
        <v>0</v>
      </c>
      <c r="AC23" s="287">
        <f>J23*各種係数!K23*各種係数!$N$6</f>
        <v>0</v>
      </c>
      <c r="AD23" s="287">
        <f>R23*各種係数!K23*各種係数!$N$6</f>
        <v>0</v>
      </c>
      <c r="AE23" s="287">
        <f t="shared" si="4"/>
        <v>0</v>
      </c>
    </row>
    <row r="24" spans="1:31" ht="13.5" customHeight="1">
      <c r="A24" s="57">
        <v>20</v>
      </c>
      <c r="B24" s="58" t="s">
        <v>180</v>
      </c>
      <c r="C24" s="292">
        <f>価格変換!J25</f>
        <v>0</v>
      </c>
      <c r="D24" s="292">
        <f>C24*各種係数!$F24</f>
        <v>0</v>
      </c>
      <c r="E24" s="292">
        <f>D24*各種係数!G24</f>
        <v>0</v>
      </c>
      <c r="F24" s="292">
        <f>D24*各種係数!H24</f>
        <v>0</v>
      </c>
      <c r="G24" s="292">
        <f>投入係数!$AR79</f>
        <v>0</v>
      </c>
      <c r="H24" s="292">
        <f>G24*各種係数!$E24</f>
        <v>0</v>
      </c>
      <c r="I24" s="292">
        <f>G24*各種係数!D24</f>
        <v>0</v>
      </c>
      <c r="J24" s="292">
        <v>0</v>
      </c>
      <c r="K24" s="292">
        <f>J24*各種係数!G24</f>
        <v>0</v>
      </c>
      <c r="L24" s="292">
        <f>J24*各種係数!H24</f>
        <v>0</v>
      </c>
      <c r="M24" s="293"/>
      <c r="N24" s="294"/>
      <c r="O24" s="292">
        <f>$N$46*各種係数!I24</f>
        <v>0</v>
      </c>
      <c r="P24" s="292">
        <f>O24*各種係数!E24</f>
        <v>0</v>
      </c>
      <c r="Q24" s="292">
        <f>O24*各種係数!C24</f>
        <v>0</v>
      </c>
      <c r="R24" s="292">
        <v>0</v>
      </c>
      <c r="S24" s="292">
        <f>R24*各種係数!G24</f>
        <v>0</v>
      </c>
      <c r="T24" s="292">
        <f>R24*各種係数!H24</f>
        <v>0</v>
      </c>
      <c r="U24" s="292">
        <f t="shared" si="0"/>
        <v>0</v>
      </c>
      <c r="V24" s="292">
        <f t="shared" si="2"/>
        <v>0</v>
      </c>
      <c r="W24" s="292">
        <f t="shared" si="1"/>
        <v>0</v>
      </c>
      <c r="X24" s="292">
        <f>D24*各種係数!J24*各種係数!$N$6</f>
        <v>0</v>
      </c>
      <c r="Y24" s="292">
        <f>J24*各種係数!J24*各種係数!$N$6</f>
        <v>0</v>
      </c>
      <c r="Z24" s="292">
        <f>R24*各種係数!J24*各種係数!$N$6</f>
        <v>0</v>
      </c>
      <c r="AA24" s="292">
        <f t="shared" si="5"/>
        <v>0</v>
      </c>
      <c r="AB24" s="292">
        <f>D24*各種係数!K24*各種係数!$N$6</f>
        <v>0</v>
      </c>
      <c r="AC24" s="292">
        <f>J24*各種係数!K24*各種係数!$N$6</f>
        <v>0</v>
      </c>
      <c r="AD24" s="292">
        <f>R24*各種係数!K24*各種係数!$N$6</f>
        <v>0</v>
      </c>
      <c r="AE24" s="292">
        <f t="shared" si="4"/>
        <v>0</v>
      </c>
    </row>
    <row r="25" spans="1:31" ht="13.5" customHeight="1">
      <c r="A25" s="55">
        <v>21</v>
      </c>
      <c r="B25" s="56" t="s">
        <v>181</v>
      </c>
      <c r="C25" s="287">
        <f>価格変換!J26</f>
        <v>0</v>
      </c>
      <c r="D25" s="287">
        <f>C25*各種係数!$F25</f>
        <v>0</v>
      </c>
      <c r="E25" s="287">
        <f>D25*各種係数!G25</f>
        <v>0</v>
      </c>
      <c r="F25" s="287">
        <f>D25*各種係数!H25</f>
        <v>0</v>
      </c>
      <c r="G25" s="287">
        <f>投入係数!$AR80</f>
        <v>0</v>
      </c>
      <c r="H25" s="287">
        <f>G25*各種係数!$E25</f>
        <v>0</v>
      </c>
      <c r="I25" s="287">
        <f>G25*各種係数!D25</f>
        <v>0</v>
      </c>
      <c r="J25" s="287">
        <v>0</v>
      </c>
      <c r="K25" s="287">
        <f>J25*各種係数!G25</f>
        <v>0</v>
      </c>
      <c r="L25" s="287">
        <f>J25*各種係数!H25</f>
        <v>0</v>
      </c>
      <c r="M25" s="290"/>
      <c r="N25" s="291"/>
      <c r="O25" s="287">
        <f>$N$46*各種係数!I25</f>
        <v>0</v>
      </c>
      <c r="P25" s="287">
        <f>O25*各種係数!E25</f>
        <v>0</v>
      </c>
      <c r="Q25" s="287">
        <f>O25*各種係数!C25</f>
        <v>0</v>
      </c>
      <c r="R25" s="287">
        <v>0</v>
      </c>
      <c r="S25" s="287">
        <f>R25*各種係数!G25</f>
        <v>0</v>
      </c>
      <c r="T25" s="287">
        <f>R25*各種係数!H25</f>
        <v>0</v>
      </c>
      <c r="U25" s="287">
        <f t="shared" si="0"/>
        <v>0</v>
      </c>
      <c r="V25" s="287">
        <f t="shared" si="2"/>
        <v>0</v>
      </c>
      <c r="W25" s="287">
        <f t="shared" si="1"/>
        <v>0</v>
      </c>
      <c r="X25" s="287">
        <f>D25*各種係数!J25*各種係数!$N$6</f>
        <v>0</v>
      </c>
      <c r="Y25" s="287">
        <f>J25*各種係数!J25*各種係数!$N$6</f>
        <v>0</v>
      </c>
      <c r="Z25" s="287">
        <f>R25*各種係数!J25*各種係数!$N$6</f>
        <v>0</v>
      </c>
      <c r="AA25" s="287">
        <f t="shared" si="5"/>
        <v>0</v>
      </c>
      <c r="AB25" s="287">
        <f>D25*各種係数!K25*各種係数!$N$6</f>
        <v>0</v>
      </c>
      <c r="AC25" s="287">
        <f>J25*各種係数!K25*各種係数!$N$6</f>
        <v>0</v>
      </c>
      <c r="AD25" s="287">
        <f>R25*各種係数!K25*各種係数!$N$6</f>
        <v>0</v>
      </c>
      <c r="AE25" s="287">
        <f t="shared" si="4"/>
        <v>0</v>
      </c>
    </row>
    <row r="26" spans="1:31" ht="13.5" customHeight="1">
      <c r="A26" s="55">
        <v>22</v>
      </c>
      <c r="B26" s="56" t="s">
        <v>182</v>
      </c>
      <c r="C26" s="287">
        <f>価格変換!J27</f>
        <v>0</v>
      </c>
      <c r="D26" s="287">
        <f>C26*各種係数!$F26</f>
        <v>0</v>
      </c>
      <c r="E26" s="287">
        <f>D26*各種係数!G26</f>
        <v>0</v>
      </c>
      <c r="F26" s="287">
        <f>D26*各種係数!H26</f>
        <v>0</v>
      </c>
      <c r="G26" s="287">
        <f>投入係数!$AR81</f>
        <v>0</v>
      </c>
      <c r="H26" s="287">
        <f>G26*各種係数!$E26</f>
        <v>0</v>
      </c>
      <c r="I26" s="287">
        <f>G26*各種係数!D26</f>
        <v>0</v>
      </c>
      <c r="J26" s="287">
        <v>0</v>
      </c>
      <c r="K26" s="287">
        <f>J26*各種係数!G26</f>
        <v>0</v>
      </c>
      <c r="L26" s="287">
        <f>J26*各種係数!H26</f>
        <v>0</v>
      </c>
      <c r="M26" s="290"/>
      <c r="N26" s="291"/>
      <c r="O26" s="287">
        <f>$N$46*各種係数!I26</f>
        <v>0</v>
      </c>
      <c r="P26" s="287">
        <f>O26*各種係数!E26</f>
        <v>0</v>
      </c>
      <c r="Q26" s="287">
        <f>O26*各種係数!C26</f>
        <v>0</v>
      </c>
      <c r="R26" s="287">
        <v>0</v>
      </c>
      <c r="S26" s="287">
        <f>R26*各種係数!G26</f>
        <v>0</v>
      </c>
      <c r="T26" s="287">
        <f>R26*各種係数!H26</f>
        <v>0</v>
      </c>
      <c r="U26" s="287">
        <f t="shared" si="0"/>
        <v>0</v>
      </c>
      <c r="V26" s="287">
        <f t="shared" si="2"/>
        <v>0</v>
      </c>
      <c r="W26" s="287">
        <f t="shared" si="1"/>
        <v>0</v>
      </c>
      <c r="X26" s="287">
        <f>D26*各種係数!J26*各種係数!$N$6</f>
        <v>0</v>
      </c>
      <c r="Y26" s="287">
        <f>J26*各種係数!J26*各種係数!$N$6</f>
        <v>0</v>
      </c>
      <c r="Z26" s="287">
        <f>R26*各種係数!J26*各種係数!$N$6</f>
        <v>0</v>
      </c>
      <c r="AA26" s="287">
        <f t="shared" si="5"/>
        <v>0</v>
      </c>
      <c r="AB26" s="287">
        <f>D26*各種係数!K26*各種係数!$N$6</f>
        <v>0</v>
      </c>
      <c r="AC26" s="287">
        <f>J26*各種係数!K26*各種係数!$N$6</f>
        <v>0</v>
      </c>
      <c r="AD26" s="287">
        <f>R26*各種係数!K26*各種係数!$N$6</f>
        <v>0</v>
      </c>
      <c r="AE26" s="287">
        <f t="shared" si="4"/>
        <v>0</v>
      </c>
    </row>
    <row r="27" spans="1:31" ht="13.5" customHeight="1">
      <c r="A27" s="55">
        <v>23</v>
      </c>
      <c r="B27" s="56" t="s">
        <v>294</v>
      </c>
      <c r="C27" s="287">
        <f>価格変換!J28</f>
        <v>0</v>
      </c>
      <c r="D27" s="287">
        <f>C27*各種係数!$F27</f>
        <v>0</v>
      </c>
      <c r="E27" s="287">
        <f>D27*各種係数!G27</f>
        <v>0</v>
      </c>
      <c r="F27" s="287">
        <f>D27*各種係数!H27</f>
        <v>0</v>
      </c>
      <c r="G27" s="287">
        <f>投入係数!$AR82</f>
        <v>0</v>
      </c>
      <c r="H27" s="287">
        <f>G27*各種係数!$E27</f>
        <v>0</v>
      </c>
      <c r="I27" s="287">
        <f>G27*各種係数!D27</f>
        <v>0</v>
      </c>
      <c r="J27" s="287">
        <v>0</v>
      </c>
      <c r="K27" s="287">
        <f>J27*各種係数!G27</f>
        <v>0</v>
      </c>
      <c r="L27" s="287">
        <f>J27*各種係数!H27</f>
        <v>0</v>
      </c>
      <c r="M27" s="290"/>
      <c r="N27" s="291"/>
      <c r="O27" s="287">
        <f>$N$46*各種係数!I27</f>
        <v>0</v>
      </c>
      <c r="P27" s="287">
        <f>O27*各種係数!E27</f>
        <v>0</v>
      </c>
      <c r="Q27" s="287">
        <f>O27*各種係数!C27</f>
        <v>0</v>
      </c>
      <c r="R27" s="287">
        <v>0</v>
      </c>
      <c r="S27" s="287">
        <f>R27*各種係数!G27</f>
        <v>0</v>
      </c>
      <c r="T27" s="287">
        <f>R27*各種係数!H27</f>
        <v>0</v>
      </c>
      <c r="U27" s="287">
        <f t="shared" si="0"/>
        <v>0</v>
      </c>
      <c r="V27" s="287">
        <f t="shared" si="2"/>
        <v>0</v>
      </c>
      <c r="W27" s="287">
        <f t="shared" si="1"/>
        <v>0</v>
      </c>
      <c r="X27" s="287">
        <f>D27*各種係数!J27*各種係数!$N$6</f>
        <v>0</v>
      </c>
      <c r="Y27" s="287">
        <f>J27*各種係数!J27*各種係数!$N$6</f>
        <v>0</v>
      </c>
      <c r="Z27" s="287">
        <f>R27*各種係数!J27*各種係数!$N$6</f>
        <v>0</v>
      </c>
      <c r="AA27" s="287">
        <f t="shared" si="5"/>
        <v>0</v>
      </c>
      <c r="AB27" s="287">
        <f>D27*各種係数!K27*各種係数!$N$6</f>
        <v>0</v>
      </c>
      <c r="AC27" s="287">
        <f>J27*各種係数!K27*各種係数!$N$6</f>
        <v>0</v>
      </c>
      <c r="AD27" s="287">
        <f>R27*各種係数!K27*各種係数!$N$6</f>
        <v>0</v>
      </c>
      <c r="AE27" s="287">
        <f t="shared" si="4"/>
        <v>0</v>
      </c>
    </row>
    <row r="28" spans="1:31" ht="13.5" customHeight="1">
      <c r="A28" s="55">
        <v>24</v>
      </c>
      <c r="B28" s="56" t="s">
        <v>295</v>
      </c>
      <c r="C28" s="287">
        <f>価格変換!J29</f>
        <v>0</v>
      </c>
      <c r="D28" s="287">
        <f>C28*各種係数!$F28</f>
        <v>0</v>
      </c>
      <c r="E28" s="287">
        <f>D28*各種係数!G28</f>
        <v>0</v>
      </c>
      <c r="F28" s="287">
        <f>D28*各種係数!H28</f>
        <v>0</v>
      </c>
      <c r="G28" s="287">
        <f>投入係数!$AR83</f>
        <v>0</v>
      </c>
      <c r="H28" s="287">
        <f>G28*各種係数!$E28</f>
        <v>0</v>
      </c>
      <c r="I28" s="287">
        <f>G28*各種係数!D28</f>
        <v>0</v>
      </c>
      <c r="J28" s="287">
        <v>0</v>
      </c>
      <c r="K28" s="287">
        <f>J28*各種係数!G28</f>
        <v>0</v>
      </c>
      <c r="L28" s="287">
        <f>J28*各種係数!H28</f>
        <v>0</v>
      </c>
      <c r="M28" s="290"/>
      <c r="N28" s="291"/>
      <c r="O28" s="287">
        <f>$N$46*各種係数!I28</f>
        <v>0</v>
      </c>
      <c r="P28" s="287">
        <f>O28*各種係数!E28</f>
        <v>0</v>
      </c>
      <c r="Q28" s="287">
        <f>O28*各種係数!C28</f>
        <v>0</v>
      </c>
      <c r="R28" s="287">
        <v>0</v>
      </c>
      <c r="S28" s="287">
        <f>R28*各種係数!G28</f>
        <v>0</v>
      </c>
      <c r="T28" s="287">
        <f>R28*各種係数!H28</f>
        <v>0</v>
      </c>
      <c r="U28" s="287">
        <f t="shared" si="0"/>
        <v>0</v>
      </c>
      <c r="V28" s="287">
        <f t="shared" si="2"/>
        <v>0</v>
      </c>
      <c r="W28" s="287">
        <f t="shared" si="1"/>
        <v>0</v>
      </c>
      <c r="X28" s="287">
        <f>D28*各種係数!J28*各種係数!$N$6</f>
        <v>0</v>
      </c>
      <c r="Y28" s="287">
        <f>J28*各種係数!J28*各種係数!$N$6</f>
        <v>0</v>
      </c>
      <c r="Z28" s="287">
        <f>R28*各種係数!J28*各種係数!$N$6</f>
        <v>0</v>
      </c>
      <c r="AA28" s="287">
        <f t="shared" si="5"/>
        <v>0</v>
      </c>
      <c r="AB28" s="287">
        <f>D28*各種係数!K28*各種係数!$N$6</f>
        <v>0</v>
      </c>
      <c r="AC28" s="287">
        <f>J28*各種係数!K28*各種係数!$N$6</f>
        <v>0</v>
      </c>
      <c r="AD28" s="287">
        <f>R28*各種係数!K28*各種係数!$N$6</f>
        <v>0</v>
      </c>
      <c r="AE28" s="287">
        <f t="shared" si="4"/>
        <v>0</v>
      </c>
    </row>
    <row r="29" spans="1:31" ht="13.5" customHeight="1">
      <c r="A29" s="57">
        <v>25</v>
      </c>
      <c r="B29" s="58" t="s">
        <v>183</v>
      </c>
      <c r="C29" s="292">
        <f>価格変換!J30</f>
        <v>0</v>
      </c>
      <c r="D29" s="292">
        <f>C29*各種係数!$F29</f>
        <v>0</v>
      </c>
      <c r="E29" s="292">
        <f>D29*各種係数!G29</f>
        <v>0</v>
      </c>
      <c r="F29" s="292">
        <f>D29*各種係数!H29</f>
        <v>0</v>
      </c>
      <c r="G29" s="292">
        <f>投入係数!$AR84</f>
        <v>0</v>
      </c>
      <c r="H29" s="292">
        <f>G29*各種係数!$E29</f>
        <v>0</v>
      </c>
      <c r="I29" s="292">
        <f>G29*各種係数!D29</f>
        <v>0</v>
      </c>
      <c r="J29" s="292">
        <v>0</v>
      </c>
      <c r="K29" s="292">
        <f>J29*各種係数!G29</f>
        <v>0</v>
      </c>
      <c r="L29" s="292">
        <f>J29*各種係数!H29</f>
        <v>0</v>
      </c>
      <c r="M29" s="293"/>
      <c r="N29" s="294"/>
      <c r="O29" s="292">
        <f>$N$46*各種係数!I29</f>
        <v>0</v>
      </c>
      <c r="P29" s="292">
        <f>O29*各種係数!E29</f>
        <v>0</v>
      </c>
      <c r="Q29" s="292">
        <f>O29*各種係数!C29</f>
        <v>0</v>
      </c>
      <c r="R29" s="292">
        <v>0</v>
      </c>
      <c r="S29" s="292">
        <f>R29*各種係数!G29</f>
        <v>0</v>
      </c>
      <c r="T29" s="292">
        <f>R29*各種係数!H29</f>
        <v>0</v>
      </c>
      <c r="U29" s="292">
        <f t="shared" si="0"/>
        <v>0</v>
      </c>
      <c r="V29" s="292">
        <f t="shared" si="2"/>
        <v>0</v>
      </c>
      <c r="W29" s="292">
        <f t="shared" si="1"/>
        <v>0</v>
      </c>
      <c r="X29" s="292">
        <f>D29*各種係数!J29*各種係数!$N$6</f>
        <v>0</v>
      </c>
      <c r="Y29" s="292">
        <f>J29*各種係数!J29*各種係数!$N$6</f>
        <v>0</v>
      </c>
      <c r="Z29" s="292">
        <f>R29*各種係数!J29*各種係数!$N$6</f>
        <v>0</v>
      </c>
      <c r="AA29" s="292">
        <f t="shared" si="5"/>
        <v>0</v>
      </c>
      <c r="AB29" s="292">
        <f>D29*各種係数!K29*各種係数!$N$6</f>
        <v>0</v>
      </c>
      <c r="AC29" s="292">
        <f>J29*各種係数!K29*各種係数!$N$6</f>
        <v>0</v>
      </c>
      <c r="AD29" s="292">
        <f>R29*各種係数!K29*各種係数!$N$6</f>
        <v>0</v>
      </c>
      <c r="AE29" s="292">
        <f t="shared" si="4"/>
        <v>0</v>
      </c>
    </row>
    <row r="30" spans="1:31" ht="13.5" customHeight="1">
      <c r="A30" s="55">
        <v>26</v>
      </c>
      <c r="B30" s="56" t="s">
        <v>184</v>
      </c>
      <c r="C30" s="287">
        <f>価格変換!J31</f>
        <v>0</v>
      </c>
      <c r="D30" s="287">
        <f>C30*各種係数!$F30</f>
        <v>0</v>
      </c>
      <c r="E30" s="287">
        <f>D30*各種係数!G30</f>
        <v>0</v>
      </c>
      <c r="F30" s="287">
        <f>D30*各種係数!H30</f>
        <v>0</v>
      </c>
      <c r="G30" s="287">
        <f>投入係数!$AR85</f>
        <v>0</v>
      </c>
      <c r="H30" s="287">
        <f>G30*各種係数!$E30</f>
        <v>0</v>
      </c>
      <c r="I30" s="287">
        <f>G30*各種係数!D30</f>
        <v>0</v>
      </c>
      <c r="J30" s="287">
        <v>0</v>
      </c>
      <c r="K30" s="287">
        <f>J30*各種係数!G30</f>
        <v>0</v>
      </c>
      <c r="L30" s="287">
        <f>J30*各種係数!H30</f>
        <v>0</v>
      </c>
      <c r="M30" s="290"/>
      <c r="N30" s="291"/>
      <c r="O30" s="287">
        <f>$N$46*各種係数!I30</f>
        <v>0</v>
      </c>
      <c r="P30" s="287">
        <f>O30*各種係数!E30</f>
        <v>0</v>
      </c>
      <c r="Q30" s="287">
        <f>O30*各種係数!C30</f>
        <v>0</v>
      </c>
      <c r="R30" s="287">
        <v>0</v>
      </c>
      <c r="S30" s="287">
        <f>R30*各種係数!G30</f>
        <v>0</v>
      </c>
      <c r="T30" s="287">
        <f>R30*各種係数!H30</f>
        <v>0</v>
      </c>
      <c r="U30" s="287">
        <f t="shared" si="0"/>
        <v>0</v>
      </c>
      <c r="V30" s="287">
        <f t="shared" si="2"/>
        <v>0</v>
      </c>
      <c r="W30" s="287">
        <f t="shared" si="1"/>
        <v>0</v>
      </c>
      <c r="X30" s="287">
        <f>D30*各種係数!J30*各種係数!$N$6</f>
        <v>0</v>
      </c>
      <c r="Y30" s="287">
        <f>J30*各種係数!J30*各種係数!$N$6</f>
        <v>0</v>
      </c>
      <c r="Z30" s="287">
        <f>R30*各種係数!J30*各種係数!$N$6</f>
        <v>0</v>
      </c>
      <c r="AA30" s="287">
        <f t="shared" si="5"/>
        <v>0</v>
      </c>
      <c r="AB30" s="287">
        <f>D30*各種係数!K30*各種係数!$N$6</f>
        <v>0</v>
      </c>
      <c r="AC30" s="287">
        <f>J30*各種係数!K30*各種係数!$N$6</f>
        <v>0</v>
      </c>
      <c r="AD30" s="287">
        <f>R30*各種係数!K30*各種係数!$N$6</f>
        <v>0</v>
      </c>
      <c r="AE30" s="287">
        <f t="shared" si="4"/>
        <v>0</v>
      </c>
    </row>
    <row r="31" spans="1:31" ht="13.5" customHeight="1">
      <c r="A31" s="55">
        <v>27</v>
      </c>
      <c r="B31" s="56" t="s">
        <v>185</v>
      </c>
      <c r="C31" s="287">
        <f>価格変換!J32</f>
        <v>0</v>
      </c>
      <c r="D31" s="287">
        <f>C31*各種係数!$F31</f>
        <v>0</v>
      </c>
      <c r="E31" s="287">
        <f>D31*各種係数!G31</f>
        <v>0</v>
      </c>
      <c r="F31" s="287">
        <f>D31*各種係数!H31</f>
        <v>0</v>
      </c>
      <c r="G31" s="287">
        <f>投入係数!$AR86</f>
        <v>0</v>
      </c>
      <c r="H31" s="287">
        <f>G31*各種係数!$E31</f>
        <v>0</v>
      </c>
      <c r="I31" s="287">
        <f>G31*各種係数!D31</f>
        <v>0</v>
      </c>
      <c r="J31" s="287">
        <v>0</v>
      </c>
      <c r="K31" s="287">
        <f>J31*各種係数!G31</f>
        <v>0</v>
      </c>
      <c r="L31" s="287">
        <f>J31*各種係数!H31</f>
        <v>0</v>
      </c>
      <c r="M31" s="290"/>
      <c r="N31" s="291"/>
      <c r="O31" s="287">
        <f>$N$46*各種係数!I31</f>
        <v>0</v>
      </c>
      <c r="P31" s="287">
        <f>O31*各種係数!E31</f>
        <v>0</v>
      </c>
      <c r="Q31" s="287">
        <f>O31*各種係数!C31</f>
        <v>0</v>
      </c>
      <c r="R31" s="287">
        <v>0</v>
      </c>
      <c r="S31" s="287">
        <f>R31*各種係数!G31</f>
        <v>0</v>
      </c>
      <c r="T31" s="287">
        <f>R31*各種係数!H31</f>
        <v>0</v>
      </c>
      <c r="U31" s="287">
        <f t="shared" si="0"/>
        <v>0</v>
      </c>
      <c r="V31" s="287">
        <f t="shared" si="2"/>
        <v>0</v>
      </c>
      <c r="W31" s="287">
        <f t="shared" si="1"/>
        <v>0</v>
      </c>
      <c r="X31" s="287">
        <f>D31*各種係数!J31*各種係数!$N$6</f>
        <v>0</v>
      </c>
      <c r="Y31" s="287">
        <f>J31*各種係数!J31*各種係数!$N$6</f>
        <v>0</v>
      </c>
      <c r="Z31" s="287">
        <f>R31*各種係数!J31*各種係数!$N$6</f>
        <v>0</v>
      </c>
      <c r="AA31" s="287">
        <f t="shared" si="5"/>
        <v>0</v>
      </c>
      <c r="AB31" s="287">
        <f>D31*各種係数!K31*各種係数!$N$6</f>
        <v>0</v>
      </c>
      <c r="AC31" s="287">
        <f>J31*各種係数!K31*各種係数!$N$6</f>
        <v>0</v>
      </c>
      <c r="AD31" s="287">
        <f>R31*各種係数!K31*各種係数!$N$6</f>
        <v>0</v>
      </c>
      <c r="AE31" s="287">
        <f t="shared" si="4"/>
        <v>0</v>
      </c>
    </row>
    <row r="32" spans="1:31" ht="13.5" customHeight="1">
      <c r="A32" s="55">
        <v>28</v>
      </c>
      <c r="B32" s="56" t="s">
        <v>296</v>
      </c>
      <c r="C32" s="287">
        <f>価格変換!J33</f>
        <v>0</v>
      </c>
      <c r="D32" s="287">
        <f>C32*各種係数!$F32</f>
        <v>0</v>
      </c>
      <c r="E32" s="287">
        <f>D32*各種係数!G32</f>
        <v>0</v>
      </c>
      <c r="F32" s="287">
        <f>D32*各種係数!H32</f>
        <v>0</v>
      </c>
      <c r="G32" s="287">
        <f>投入係数!$AR87</f>
        <v>0</v>
      </c>
      <c r="H32" s="287">
        <f>G32*各種係数!$E32</f>
        <v>0</v>
      </c>
      <c r="I32" s="287">
        <f>G32*各種係数!D32</f>
        <v>0</v>
      </c>
      <c r="J32" s="287">
        <v>0</v>
      </c>
      <c r="K32" s="287">
        <f>J32*各種係数!G32</f>
        <v>0</v>
      </c>
      <c r="L32" s="287">
        <f>J32*各種係数!H32</f>
        <v>0</v>
      </c>
      <c r="M32" s="290"/>
      <c r="N32" s="291"/>
      <c r="O32" s="287">
        <f>$N$46*各種係数!I32</f>
        <v>0</v>
      </c>
      <c r="P32" s="287">
        <f>O32*各種係数!E32</f>
        <v>0</v>
      </c>
      <c r="Q32" s="287">
        <f>O32*各種係数!C32</f>
        <v>0</v>
      </c>
      <c r="R32" s="287">
        <v>0</v>
      </c>
      <c r="S32" s="287">
        <f>R32*各種係数!G32</f>
        <v>0</v>
      </c>
      <c r="T32" s="287">
        <f>R32*各種係数!H32</f>
        <v>0</v>
      </c>
      <c r="U32" s="287">
        <f t="shared" si="0"/>
        <v>0</v>
      </c>
      <c r="V32" s="287">
        <f t="shared" si="2"/>
        <v>0</v>
      </c>
      <c r="W32" s="287">
        <f t="shared" si="1"/>
        <v>0</v>
      </c>
      <c r="X32" s="287">
        <f>D32*各種係数!J32*各種係数!$N$6</f>
        <v>0</v>
      </c>
      <c r="Y32" s="287">
        <f>J32*各種係数!J32*各種係数!$N$6</f>
        <v>0</v>
      </c>
      <c r="Z32" s="287">
        <f>R32*各種係数!J32*各種係数!$N$6</f>
        <v>0</v>
      </c>
      <c r="AA32" s="287">
        <f t="shared" si="5"/>
        <v>0</v>
      </c>
      <c r="AB32" s="287">
        <f>D32*各種係数!K32*各種係数!$N$6</f>
        <v>0</v>
      </c>
      <c r="AC32" s="287">
        <f>J32*各種係数!K32*各種係数!$N$6</f>
        <v>0</v>
      </c>
      <c r="AD32" s="287">
        <f>R32*各種係数!K32*各種係数!$N$6</f>
        <v>0</v>
      </c>
      <c r="AE32" s="287">
        <f t="shared" si="4"/>
        <v>0</v>
      </c>
    </row>
    <row r="33" spans="1:31" ht="13.5" customHeight="1">
      <c r="A33" s="55">
        <v>29</v>
      </c>
      <c r="B33" s="56" t="s">
        <v>186</v>
      </c>
      <c r="C33" s="287">
        <f>価格変換!J34</f>
        <v>0</v>
      </c>
      <c r="D33" s="287">
        <f>C33*各種係数!$F33</f>
        <v>0</v>
      </c>
      <c r="E33" s="287">
        <f>D33*各種係数!G33</f>
        <v>0</v>
      </c>
      <c r="F33" s="287">
        <f>D33*各種係数!H33</f>
        <v>0</v>
      </c>
      <c r="G33" s="287">
        <f>投入係数!$AR88</f>
        <v>0</v>
      </c>
      <c r="H33" s="287">
        <f>G33*各種係数!$E33</f>
        <v>0</v>
      </c>
      <c r="I33" s="287">
        <f>G33*各種係数!D33</f>
        <v>0</v>
      </c>
      <c r="J33" s="287">
        <v>0</v>
      </c>
      <c r="K33" s="287">
        <f>J33*各種係数!G33</f>
        <v>0</v>
      </c>
      <c r="L33" s="287">
        <f>J33*各種係数!H33</f>
        <v>0</v>
      </c>
      <c r="M33" s="290"/>
      <c r="N33" s="291"/>
      <c r="O33" s="287">
        <f>$N$46*各種係数!I33</f>
        <v>0</v>
      </c>
      <c r="P33" s="287">
        <f>O33*各種係数!E33</f>
        <v>0</v>
      </c>
      <c r="Q33" s="287">
        <f>O33*各種係数!C33</f>
        <v>0</v>
      </c>
      <c r="R33" s="287">
        <v>0</v>
      </c>
      <c r="S33" s="287">
        <f>R33*各種係数!G33</f>
        <v>0</v>
      </c>
      <c r="T33" s="287">
        <f>R33*各種係数!H33</f>
        <v>0</v>
      </c>
      <c r="U33" s="287">
        <f t="shared" si="0"/>
        <v>0</v>
      </c>
      <c r="V33" s="287">
        <f t="shared" si="2"/>
        <v>0</v>
      </c>
      <c r="W33" s="287">
        <f t="shared" si="1"/>
        <v>0</v>
      </c>
      <c r="X33" s="287">
        <f>D33*各種係数!J33*各種係数!$N$6</f>
        <v>0</v>
      </c>
      <c r="Y33" s="287">
        <f>J33*各種係数!J33*各種係数!$N$6</f>
        <v>0</v>
      </c>
      <c r="Z33" s="287">
        <f>R33*各種係数!J33*各種係数!$N$6</f>
        <v>0</v>
      </c>
      <c r="AA33" s="287">
        <f t="shared" si="5"/>
        <v>0</v>
      </c>
      <c r="AB33" s="287">
        <f>D33*各種係数!K33*各種係数!$N$6</f>
        <v>0</v>
      </c>
      <c r="AC33" s="287">
        <f>J33*各種係数!K33*各種係数!$N$6</f>
        <v>0</v>
      </c>
      <c r="AD33" s="287">
        <f>R33*各種係数!K33*各種係数!$N$6</f>
        <v>0</v>
      </c>
      <c r="AE33" s="287">
        <f t="shared" si="4"/>
        <v>0</v>
      </c>
    </row>
    <row r="34" spans="1:31" ht="13.5" customHeight="1">
      <c r="A34" s="57">
        <v>30</v>
      </c>
      <c r="B34" s="58" t="s">
        <v>187</v>
      </c>
      <c r="C34" s="292">
        <f>価格変換!J35</f>
        <v>0</v>
      </c>
      <c r="D34" s="292">
        <f>C34*各種係数!$F34</f>
        <v>0</v>
      </c>
      <c r="E34" s="292">
        <f>D34*各種係数!G34</f>
        <v>0</v>
      </c>
      <c r="F34" s="292">
        <f>D34*各種係数!H34</f>
        <v>0</v>
      </c>
      <c r="G34" s="292">
        <f>投入係数!$AR89</f>
        <v>0</v>
      </c>
      <c r="H34" s="292">
        <f>G34*各種係数!$E34</f>
        <v>0</v>
      </c>
      <c r="I34" s="292">
        <f>G34*各種係数!D34</f>
        <v>0</v>
      </c>
      <c r="J34" s="292">
        <v>0</v>
      </c>
      <c r="K34" s="292">
        <f>J34*各種係数!G34</f>
        <v>0</v>
      </c>
      <c r="L34" s="292">
        <f>J34*各種係数!H34</f>
        <v>0</v>
      </c>
      <c r="M34" s="293"/>
      <c r="N34" s="294"/>
      <c r="O34" s="292">
        <f>$N$46*各種係数!I34</f>
        <v>0</v>
      </c>
      <c r="P34" s="292">
        <f>O34*各種係数!E34</f>
        <v>0</v>
      </c>
      <c r="Q34" s="292">
        <f>O34*各種係数!C34</f>
        <v>0</v>
      </c>
      <c r="R34" s="292">
        <v>0</v>
      </c>
      <c r="S34" s="292">
        <f>R34*各種係数!G34</f>
        <v>0</v>
      </c>
      <c r="T34" s="292">
        <f>R34*各種係数!H34</f>
        <v>0</v>
      </c>
      <c r="U34" s="292">
        <f t="shared" si="0"/>
        <v>0</v>
      </c>
      <c r="V34" s="292">
        <f t="shared" si="2"/>
        <v>0</v>
      </c>
      <c r="W34" s="292">
        <f t="shared" si="1"/>
        <v>0</v>
      </c>
      <c r="X34" s="292">
        <f>D34*各種係数!J34*各種係数!$N$6</f>
        <v>0</v>
      </c>
      <c r="Y34" s="292">
        <f>J34*各種係数!J34*各種係数!$N$6</f>
        <v>0</v>
      </c>
      <c r="Z34" s="292">
        <f>R34*各種係数!J34*各種係数!$N$6</f>
        <v>0</v>
      </c>
      <c r="AA34" s="292">
        <f t="shared" si="5"/>
        <v>0</v>
      </c>
      <c r="AB34" s="292">
        <f>D34*各種係数!K34*各種係数!$N$6</f>
        <v>0</v>
      </c>
      <c r="AC34" s="292">
        <f>J34*各種係数!K34*各種係数!$N$6</f>
        <v>0</v>
      </c>
      <c r="AD34" s="292">
        <f>R34*各種係数!K34*各種係数!$N$6</f>
        <v>0</v>
      </c>
      <c r="AE34" s="292">
        <f t="shared" si="4"/>
        <v>0</v>
      </c>
    </row>
    <row r="35" spans="1:31" ht="13.5" customHeight="1">
      <c r="A35" s="55">
        <v>31</v>
      </c>
      <c r="B35" s="56" t="s">
        <v>188</v>
      </c>
      <c r="C35" s="287">
        <f>価格変換!J36</f>
        <v>0</v>
      </c>
      <c r="D35" s="287">
        <f>C35*各種係数!$F35</f>
        <v>0</v>
      </c>
      <c r="E35" s="287">
        <f>D35*各種係数!G35</f>
        <v>0</v>
      </c>
      <c r="F35" s="287">
        <f>D35*各種係数!H35</f>
        <v>0</v>
      </c>
      <c r="G35" s="287">
        <f>投入係数!$AR90</f>
        <v>0</v>
      </c>
      <c r="H35" s="287">
        <f>G35*各種係数!$E35</f>
        <v>0</v>
      </c>
      <c r="I35" s="287">
        <f>G35*各種係数!D35</f>
        <v>0</v>
      </c>
      <c r="J35" s="287">
        <v>0</v>
      </c>
      <c r="K35" s="287">
        <f>J35*各種係数!G35</f>
        <v>0</v>
      </c>
      <c r="L35" s="287">
        <f>J35*各種係数!H35</f>
        <v>0</v>
      </c>
      <c r="M35" s="290"/>
      <c r="N35" s="291"/>
      <c r="O35" s="287">
        <f>$N$46*各種係数!I35</f>
        <v>0</v>
      </c>
      <c r="P35" s="287">
        <f>O35*各種係数!E35</f>
        <v>0</v>
      </c>
      <c r="Q35" s="287">
        <f>O35*各種係数!C35</f>
        <v>0</v>
      </c>
      <c r="R35" s="287">
        <v>0</v>
      </c>
      <c r="S35" s="287">
        <f>R35*各種係数!G35</f>
        <v>0</v>
      </c>
      <c r="T35" s="287">
        <f>R35*各種係数!H35</f>
        <v>0</v>
      </c>
      <c r="U35" s="287">
        <f t="shared" si="0"/>
        <v>0</v>
      </c>
      <c r="V35" s="287">
        <f t="shared" si="2"/>
        <v>0</v>
      </c>
      <c r="W35" s="287">
        <f t="shared" si="1"/>
        <v>0</v>
      </c>
      <c r="X35" s="287">
        <f>D35*各種係数!J35*各種係数!$N$6</f>
        <v>0</v>
      </c>
      <c r="Y35" s="287">
        <f>J35*各種係数!J35*各種係数!$N$6</f>
        <v>0</v>
      </c>
      <c r="Z35" s="287">
        <f>R35*各種係数!J35*各種係数!$N$6</f>
        <v>0</v>
      </c>
      <c r="AA35" s="287">
        <f t="shared" si="5"/>
        <v>0</v>
      </c>
      <c r="AB35" s="287">
        <f>D35*各種係数!K35*各種係数!$N$6</f>
        <v>0</v>
      </c>
      <c r="AC35" s="287">
        <f>J35*各種係数!K35*各種係数!$N$6</f>
        <v>0</v>
      </c>
      <c r="AD35" s="287">
        <f>R35*各種係数!K35*各種係数!$N$6</f>
        <v>0</v>
      </c>
      <c r="AE35" s="287">
        <f t="shared" si="4"/>
        <v>0</v>
      </c>
    </row>
    <row r="36" spans="1:31" ht="13.5" customHeight="1">
      <c r="A36" s="55">
        <v>32</v>
      </c>
      <c r="B36" s="56" t="s">
        <v>297</v>
      </c>
      <c r="C36" s="287">
        <f>価格変換!J37</f>
        <v>0</v>
      </c>
      <c r="D36" s="287">
        <f>C36*各種係数!$F36</f>
        <v>0</v>
      </c>
      <c r="E36" s="287">
        <f>D36*各種係数!G36</f>
        <v>0</v>
      </c>
      <c r="F36" s="287">
        <f>D36*各種係数!H36</f>
        <v>0</v>
      </c>
      <c r="G36" s="287">
        <f>投入係数!$AR91</f>
        <v>0</v>
      </c>
      <c r="H36" s="287">
        <f>G36*各種係数!$E36</f>
        <v>0</v>
      </c>
      <c r="I36" s="287">
        <f>G36*各種係数!D36</f>
        <v>0</v>
      </c>
      <c r="J36" s="287">
        <v>0</v>
      </c>
      <c r="K36" s="287">
        <f>J36*各種係数!G36</f>
        <v>0</v>
      </c>
      <c r="L36" s="287">
        <f>J36*各種係数!H36</f>
        <v>0</v>
      </c>
      <c r="M36" s="290"/>
      <c r="N36" s="291"/>
      <c r="O36" s="287">
        <f>$N$46*各種係数!I36</f>
        <v>0</v>
      </c>
      <c r="P36" s="287">
        <f>O36*各種係数!E36</f>
        <v>0</v>
      </c>
      <c r="Q36" s="287">
        <f>O36*各種係数!C36</f>
        <v>0</v>
      </c>
      <c r="R36" s="287">
        <v>0</v>
      </c>
      <c r="S36" s="287">
        <f>R36*各種係数!G36</f>
        <v>0</v>
      </c>
      <c r="T36" s="287">
        <f>R36*各種係数!H36</f>
        <v>0</v>
      </c>
      <c r="U36" s="287">
        <f t="shared" si="0"/>
        <v>0</v>
      </c>
      <c r="V36" s="287">
        <f t="shared" si="2"/>
        <v>0</v>
      </c>
      <c r="W36" s="287">
        <f t="shared" si="1"/>
        <v>0</v>
      </c>
      <c r="X36" s="287">
        <f>D36*各種係数!J36*各種係数!$N$6</f>
        <v>0</v>
      </c>
      <c r="Y36" s="287">
        <f>J36*各種係数!J36*各種係数!$N$6</f>
        <v>0</v>
      </c>
      <c r="Z36" s="287">
        <f>R36*各種係数!J36*各種係数!$N$6</f>
        <v>0</v>
      </c>
      <c r="AA36" s="287">
        <f t="shared" si="5"/>
        <v>0</v>
      </c>
      <c r="AB36" s="287">
        <f>D36*各種係数!K36*各種係数!$N$6</f>
        <v>0</v>
      </c>
      <c r="AC36" s="287">
        <f>J36*各種係数!K36*各種係数!$N$6</f>
        <v>0</v>
      </c>
      <c r="AD36" s="287">
        <f>R36*各種係数!K36*各種係数!$N$6</f>
        <v>0</v>
      </c>
      <c r="AE36" s="287">
        <f t="shared" si="4"/>
        <v>0</v>
      </c>
    </row>
    <row r="37" spans="1:31" ht="13.5" customHeight="1">
      <c r="A37" s="55">
        <v>33</v>
      </c>
      <c r="B37" s="56" t="s">
        <v>298</v>
      </c>
      <c r="C37" s="287">
        <f>価格変換!J38</f>
        <v>0</v>
      </c>
      <c r="D37" s="287">
        <f>C37*各種係数!$F37</f>
        <v>0</v>
      </c>
      <c r="E37" s="287">
        <f>D37*各種係数!G37</f>
        <v>0</v>
      </c>
      <c r="F37" s="287">
        <f>D37*各種係数!H37</f>
        <v>0</v>
      </c>
      <c r="G37" s="287">
        <f>投入係数!$AR92</f>
        <v>0</v>
      </c>
      <c r="H37" s="287">
        <f>G37*各種係数!$E37</f>
        <v>0</v>
      </c>
      <c r="I37" s="287">
        <f>G37*各種係数!D37</f>
        <v>0</v>
      </c>
      <c r="J37" s="287">
        <v>0</v>
      </c>
      <c r="K37" s="287">
        <f>J37*各種係数!G37</f>
        <v>0</v>
      </c>
      <c r="L37" s="287">
        <f>J37*各種係数!H37</f>
        <v>0</v>
      </c>
      <c r="M37" s="290"/>
      <c r="N37" s="291"/>
      <c r="O37" s="287">
        <f>$N$46*各種係数!I37</f>
        <v>0</v>
      </c>
      <c r="P37" s="287">
        <f>O37*各種係数!E37</f>
        <v>0</v>
      </c>
      <c r="Q37" s="287">
        <f>O37*各種係数!C37</f>
        <v>0</v>
      </c>
      <c r="R37" s="287">
        <v>0</v>
      </c>
      <c r="S37" s="287">
        <f>R37*各種係数!G37</f>
        <v>0</v>
      </c>
      <c r="T37" s="287">
        <f>R37*各種係数!H37</f>
        <v>0</v>
      </c>
      <c r="U37" s="287">
        <f t="shared" si="0"/>
        <v>0</v>
      </c>
      <c r="V37" s="287">
        <f t="shared" si="2"/>
        <v>0</v>
      </c>
      <c r="W37" s="287">
        <f t="shared" si="1"/>
        <v>0</v>
      </c>
      <c r="X37" s="287">
        <f>D37*各種係数!J37*各種係数!$N$6</f>
        <v>0</v>
      </c>
      <c r="Y37" s="287">
        <f>J37*各種係数!J37*各種係数!$N$6</f>
        <v>0</v>
      </c>
      <c r="Z37" s="287">
        <f>R37*各種係数!J37*各種係数!$N$6</f>
        <v>0</v>
      </c>
      <c r="AA37" s="287">
        <f t="shared" si="5"/>
        <v>0</v>
      </c>
      <c r="AB37" s="287">
        <f>D37*各種係数!K37*各種係数!$N$6</f>
        <v>0</v>
      </c>
      <c r="AC37" s="287">
        <f>J37*各種係数!K37*各種係数!$N$6</f>
        <v>0</v>
      </c>
      <c r="AD37" s="287">
        <f>R37*各種係数!K37*各種係数!$N$6</f>
        <v>0</v>
      </c>
      <c r="AE37" s="287">
        <f t="shared" si="4"/>
        <v>0</v>
      </c>
    </row>
    <row r="38" spans="1:31" ht="13.5" customHeight="1">
      <c r="A38" s="55">
        <v>34</v>
      </c>
      <c r="B38" s="56" t="s">
        <v>299</v>
      </c>
      <c r="C38" s="287">
        <f>価格変換!J39</f>
        <v>0</v>
      </c>
      <c r="D38" s="287">
        <f>C38*各種係数!$F38</f>
        <v>0</v>
      </c>
      <c r="E38" s="287">
        <f>D38*各種係数!G38</f>
        <v>0</v>
      </c>
      <c r="F38" s="287">
        <f>D38*各種係数!H38</f>
        <v>0</v>
      </c>
      <c r="G38" s="287">
        <f>投入係数!$AR93</f>
        <v>0</v>
      </c>
      <c r="H38" s="287">
        <f>G38*各種係数!$E38</f>
        <v>0</v>
      </c>
      <c r="I38" s="287">
        <f>G38*各種係数!D38</f>
        <v>0</v>
      </c>
      <c r="J38" s="287">
        <v>0</v>
      </c>
      <c r="K38" s="287">
        <f>J38*各種係数!G38</f>
        <v>0</v>
      </c>
      <c r="L38" s="287">
        <f>J38*各種係数!H38</f>
        <v>0</v>
      </c>
      <c r="M38" s="290"/>
      <c r="N38" s="291"/>
      <c r="O38" s="287">
        <f>$N$46*各種係数!I38</f>
        <v>0</v>
      </c>
      <c r="P38" s="287">
        <f>O38*各種係数!E38</f>
        <v>0</v>
      </c>
      <c r="Q38" s="287">
        <f>O38*各種係数!C38</f>
        <v>0</v>
      </c>
      <c r="R38" s="287">
        <v>0</v>
      </c>
      <c r="S38" s="287">
        <f>R38*各種係数!G38</f>
        <v>0</v>
      </c>
      <c r="T38" s="287">
        <f>R38*各種係数!H38</f>
        <v>0</v>
      </c>
      <c r="U38" s="287">
        <f t="shared" si="0"/>
        <v>0</v>
      </c>
      <c r="V38" s="287">
        <f t="shared" si="2"/>
        <v>0</v>
      </c>
      <c r="W38" s="287">
        <f t="shared" si="1"/>
        <v>0</v>
      </c>
      <c r="X38" s="287">
        <f>D38*各種係数!J38*各種係数!$N$6</f>
        <v>0</v>
      </c>
      <c r="Y38" s="287">
        <f>J38*各種係数!J38*各種係数!$N$6</f>
        <v>0</v>
      </c>
      <c r="Z38" s="287">
        <f>R38*各種係数!J38*各種係数!$N$6</f>
        <v>0</v>
      </c>
      <c r="AA38" s="287">
        <f t="shared" si="5"/>
        <v>0</v>
      </c>
      <c r="AB38" s="287">
        <f>D38*各種係数!K38*各種係数!$N$6</f>
        <v>0</v>
      </c>
      <c r="AC38" s="287">
        <f>J38*各種係数!K38*各種係数!$N$6</f>
        <v>0</v>
      </c>
      <c r="AD38" s="287">
        <f>R38*各種係数!K38*各種係数!$N$6</f>
        <v>0</v>
      </c>
      <c r="AE38" s="287">
        <f t="shared" si="4"/>
        <v>0</v>
      </c>
    </row>
    <row r="39" spans="1:31" ht="13.5" customHeight="1">
      <c r="A39" s="57">
        <v>35</v>
      </c>
      <c r="B39" s="58" t="s">
        <v>35</v>
      </c>
      <c r="C39" s="292">
        <f>価格変換!J40</f>
        <v>0</v>
      </c>
      <c r="D39" s="292">
        <f>C39*各種係数!$F39</f>
        <v>0</v>
      </c>
      <c r="E39" s="292">
        <f>D39*各種係数!G39</f>
        <v>0</v>
      </c>
      <c r="F39" s="292">
        <f>D39*各種係数!H39</f>
        <v>0</v>
      </c>
      <c r="G39" s="292">
        <f>投入係数!$AR94</f>
        <v>0</v>
      </c>
      <c r="H39" s="292">
        <f>G39*各種係数!$E39</f>
        <v>0</v>
      </c>
      <c r="I39" s="292">
        <f>G39*各種係数!D39</f>
        <v>0</v>
      </c>
      <c r="J39" s="292">
        <v>0</v>
      </c>
      <c r="K39" s="292">
        <f>J39*各種係数!G39</f>
        <v>0</v>
      </c>
      <c r="L39" s="292">
        <f>J39*各種係数!H39</f>
        <v>0</v>
      </c>
      <c r="M39" s="293"/>
      <c r="N39" s="294"/>
      <c r="O39" s="292">
        <f>$N$46*各種係数!I39</f>
        <v>0</v>
      </c>
      <c r="P39" s="292">
        <f>O39*各種係数!E39</f>
        <v>0</v>
      </c>
      <c r="Q39" s="292">
        <f>O39*各種係数!C39</f>
        <v>0</v>
      </c>
      <c r="R39" s="292">
        <v>0</v>
      </c>
      <c r="S39" s="292">
        <f>R39*各種係数!G39</f>
        <v>0</v>
      </c>
      <c r="T39" s="292">
        <f>R39*各種係数!H39</f>
        <v>0</v>
      </c>
      <c r="U39" s="292">
        <f t="shared" si="0"/>
        <v>0</v>
      </c>
      <c r="V39" s="292">
        <f t="shared" si="2"/>
        <v>0</v>
      </c>
      <c r="W39" s="292">
        <f t="shared" si="1"/>
        <v>0</v>
      </c>
      <c r="X39" s="292">
        <f>D39*各種係数!J39*各種係数!$N$6</f>
        <v>0</v>
      </c>
      <c r="Y39" s="292">
        <f>J39*各種係数!J39*各種係数!$N$6</f>
        <v>0</v>
      </c>
      <c r="Z39" s="292">
        <f>R39*各種係数!J39*各種係数!$N$6</f>
        <v>0</v>
      </c>
      <c r="AA39" s="292">
        <f t="shared" si="5"/>
        <v>0</v>
      </c>
      <c r="AB39" s="292">
        <f>D39*各種係数!K39*各種係数!$N$6</f>
        <v>0</v>
      </c>
      <c r="AC39" s="292">
        <f>J39*各種係数!K39*各種係数!$N$6</f>
        <v>0</v>
      </c>
      <c r="AD39" s="292">
        <f>R39*各種係数!K39*各種係数!$N$6</f>
        <v>0</v>
      </c>
      <c r="AE39" s="292">
        <f t="shared" si="4"/>
        <v>0</v>
      </c>
    </row>
    <row r="40" spans="1:31" ht="13.5" customHeight="1">
      <c r="A40" s="55">
        <v>36</v>
      </c>
      <c r="B40" s="56" t="s">
        <v>38</v>
      </c>
      <c r="C40" s="287">
        <f>価格変換!J41</f>
        <v>0</v>
      </c>
      <c r="D40" s="287">
        <f>C40*各種係数!$F40</f>
        <v>0</v>
      </c>
      <c r="E40" s="287">
        <f>D40*各種係数!G40</f>
        <v>0</v>
      </c>
      <c r="F40" s="287">
        <f>D40*各種係数!H40</f>
        <v>0</v>
      </c>
      <c r="G40" s="287">
        <f>投入係数!$AR95</f>
        <v>0</v>
      </c>
      <c r="H40" s="287">
        <f>G40*各種係数!$E40</f>
        <v>0</v>
      </c>
      <c r="I40" s="287">
        <f>G40*各種係数!D40</f>
        <v>0</v>
      </c>
      <c r="J40" s="287">
        <v>0</v>
      </c>
      <c r="K40" s="287">
        <f>J40*各種係数!G40</f>
        <v>0</v>
      </c>
      <c r="L40" s="287">
        <f>J40*各種係数!H40</f>
        <v>0</v>
      </c>
      <c r="M40" s="290"/>
      <c r="N40" s="291"/>
      <c r="O40" s="287">
        <f>$N$46*各種係数!I40</f>
        <v>0</v>
      </c>
      <c r="P40" s="287">
        <f>O40*各種係数!E40</f>
        <v>0</v>
      </c>
      <c r="Q40" s="287">
        <f>O40*各種係数!C40</f>
        <v>0</v>
      </c>
      <c r="R40" s="287">
        <v>0</v>
      </c>
      <c r="S40" s="287">
        <f>R40*各種係数!G40</f>
        <v>0</v>
      </c>
      <c r="T40" s="287">
        <f>R40*各種係数!H40</f>
        <v>0</v>
      </c>
      <c r="U40" s="287">
        <f t="shared" si="0"/>
        <v>0</v>
      </c>
      <c r="V40" s="287">
        <f t="shared" si="2"/>
        <v>0</v>
      </c>
      <c r="W40" s="287">
        <f t="shared" si="1"/>
        <v>0</v>
      </c>
      <c r="X40" s="287">
        <f>D40*各種係数!J40*各種係数!$N$6</f>
        <v>0</v>
      </c>
      <c r="Y40" s="287">
        <f>J40*各種係数!J40*各種係数!$N$6</f>
        <v>0</v>
      </c>
      <c r="Z40" s="287">
        <f>R40*各種係数!J40*各種係数!$N$6</f>
        <v>0</v>
      </c>
      <c r="AA40" s="287">
        <f t="shared" si="5"/>
        <v>0</v>
      </c>
      <c r="AB40" s="287">
        <f>D40*各種係数!K40*各種係数!$N$6</f>
        <v>0</v>
      </c>
      <c r="AC40" s="287">
        <f>J40*各種係数!K40*各種係数!$N$6</f>
        <v>0</v>
      </c>
      <c r="AD40" s="287">
        <f>R40*各種係数!K40*各種係数!$N$6</f>
        <v>0</v>
      </c>
      <c r="AE40" s="287">
        <f t="shared" si="4"/>
        <v>0</v>
      </c>
    </row>
    <row r="41" spans="1:31" ht="13.5" customHeight="1">
      <c r="A41" s="55">
        <v>37</v>
      </c>
      <c r="B41" s="56" t="s">
        <v>362</v>
      </c>
      <c r="C41" s="287">
        <f>価格変換!J42</f>
        <v>0</v>
      </c>
      <c r="D41" s="287">
        <f>C41*各種係数!$F41</f>
        <v>0</v>
      </c>
      <c r="E41" s="287">
        <f>D41*各種係数!G41</f>
        <v>0</v>
      </c>
      <c r="F41" s="287">
        <f>D41*各種係数!H41</f>
        <v>0</v>
      </c>
      <c r="G41" s="287">
        <f>投入係数!$AR96</f>
        <v>0</v>
      </c>
      <c r="H41" s="287">
        <f>G41*各種係数!$E41</f>
        <v>0</v>
      </c>
      <c r="I41" s="287">
        <f>G41*各種係数!D41</f>
        <v>0</v>
      </c>
      <c r="J41" s="287">
        <v>0</v>
      </c>
      <c r="K41" s="287">
        <f>J41*各種係数!G41</f>
        <v>0</v>
      </c>
      <c r="L41" s="287">
        <f>J41*各種係数!H41</f>
        <v>0</v>
      </c>
      <c r="M41" s="290"/>
      <c r="N41" s="291"/>
      <c r="O41" s="287">
        <f>$N$46*各種係数!I41</f>
        <v>0</v>
      </c>
      <c r="P41" s="287">
        <f>O41*各種係数!E41</f>
        <v>0</v>
      </c>
      <c r="Q41" s="287">
        <f>O41*各種係数!C41</f>
        <v>0</v>
      </c>
      <c r="R41" s="287">
        <v>0</v>
      </c>
      <c r="S41" s="287">
        <f>R41*各種係数!G41</f>
        <v>0</v>
      </c>
      <c r="T41" s="287">
        <f>R41*各種係数!H41</f>
        <v>0</v>
      </c>
      <c r="U41" s="287">
        <f t="shared" si="0"/>
        <v>0</v>
      </c>
      <c r="V41" s="287">
        <f t="shared" si="2"/>
        <v>0</v>
      </c>
      <c r="W41" s="287">
        <f t="shared" si="1"/>
        <v>0</v>
      </c>
      <c r="X41" s="287">
        <f>D41*各種係数!J41*各種係数!$N$6</f>
        <v>0</v>
      </c>
      <c r="Y41" s="287">
        <f>J41*各種係数!J41*各種係数!$N$6</f>
        <v>0</v>
      </c>
      <c r="Z41" s="287">
        <f>R41*各種係数!J41*各種係数!$N$6</f>
        <v>0</v>
      </c>
      <c r="AA41" s="287">
        <f t="shared" si="5"/>
        <v>0</v>
      </c>
      <c r="AB41" s="287">
        <f>D41*各種係数!K41*各種係数!$N$6</f>
        <v>0</v>
      </c>
      <c r="AC41" s="287">
        <f>J41*各種係数!K41*各種係数!$N$6</f>
        <v>0</v>
      </c>
      <c r="AD41" s="287">
        <f>R41*各種係数!K41*各種係数!$N$6</f>
        <v>0</v>
      </c>
      <c r="AE41" s="287">
        <f t="shared" si="4"/>
        <v>0</v>
      </c>
    </row>
    <row r="42" spans="1:31" ht="13.5" customHeight="1">
      <c r="A42" s="55">
        <v>38</v>
      </c>
      <c r="B42" s="56" t="s">
        <v>301</v>
      </c>
      <c r="C42" s="287">
        <f>価格変換!J43</f>
        <v>0</v>
      </c>
      <c r="D42" s="287">
        <f>C42*各種係数!$F42</f>
        <v>0</v>
      </c>
      <c r="E42" s="287">
        <f>D42*各種係数!G42</f>
        <v>0</v>
      </c>
      <c r="F42" s="287">
        <f>D42*各種係数!H42</f>
        <v>0</v>
      </c>
      <c r="G42" s="287">
        <f>投入係数!$AR97</f>
        <v>0</v>
      </c>
      <c r="H42" s="287">
        <f>G42*各種係数!$E42</f>
        <v>0</v>
      </c>
      <c r="I42" s="287">
        <f>G42*各種係数!D42</f>
        <v>0</v>
      </c>
      <c r="J42" s="287">
        <v>0</v>
      </c>
      <c r="K42" s="287">
        <f>J42*各種係数!G42</f>
        <v>0</v>
      </c>
      <c r="L42" s="287">
        <f>J42*各種係数!H42</f>
        <v>0</v>
      </c>
      <c r="M42" s="290"/>
      <c r="N42" s="291"/>
      <c r="O42" s="287">
        <f>$N$46*各種係数!I42</f>
        <v>0</v>
      </c>
      <c r="P42" s="287">
        <f>O42*各種係数!E42</f>
        <v>0</v>
      </c>
      <c r="Q42" s="287">
        <f>O42*各種係数!C42</f>
        <v>0</v>
      </c>
      <c r="R42" s="287">
        <v>0</v>
      </c>
      <c r="S42" s="287">
        <f>R42*各種係数!G42</f>
        <v>0</v>
      </c>
      <c r="T42" s="287">
        <f>R42*各種係数!H42</f>
        <v>0</v>
      </c>
      <c r="U42" s="287">
        <f t="shared" si="0"/>
        <v>0</v>
      </c>
      <c r="V42" s="287">
        <f t="shared" si="2"/>
        <v>0</v>
      </c>
      <c r="W42" s="287">
        <f t="shared" si="1"/>
        <v>0</v>
      </c>
      <c r="X42" s="287">
        <f>D42*各種係数!J42*各種係数!$N$6</f>
        <v>0</v>
      </c>
      <c r="Y42" s="287">
        <f>J42*各種係数!J42*各種係数!$N$6</f>
        <v>0</v>
      </c>
      <c r="Z42" s="287">
        <f>R42*各種係数!J42*各種係数!$N$6</f>
        <v>0</v>
      </c>
      <c r="AA42" s="287">
        <f t="shared" si="5"/>
        <v>0</v>
      </c>
      <c r="AB42" s="287">
        <f>D42*各種係数!K42*各種係数!$N$6</f>
        <v>0</v>
      </c>
      <c r="AC42" s="287">
        <f>J42*各種係数!K42*各種係数!$N$6</f>
        <v>0</v>
      </c>
      <c r="AD42" s="287">
        <f>R42*各種係数!K42*各種係数!$N$6</f>
        <v>0</v>
      </c>
      <c r="AE42" s="287">
        <f t="shared" si="4"/>
        <v>0</v>
      </c>
    </row>
    <row r="43" spans="1:31" ht="13.5" customHeight="1">
      <c r="A43" s="55">
        <v>39</v>
      </c>
      <c r="B43" s="56" t="s">
        <v>302</v>
      </c>
      <c r="C43" s="287">
        <f>価格変換!J44</f>
        <v>0</v>
      </c>
      <c r="D43" s="287">
        <f>C43*各種係数!$F43</f>
        <v>0</v>
      </c>
      <c r="E43" s="287">
        <f>D43*各種係数!G43</f>
        <v>0</v>
      </c>
      <c r="F43" s="287">
        <f>D43*各種係数!H43</f>
        <v>0</v>
      </c>
      <c r="G43" s="287">
        <f>投入係数!$AR98</f>
        <v>0</v>
      </c>
      <c r="H43" s="287">
        <f>G43*各種係数!$E43</f>
        <v>0</v>
      </c>
      <c r="I43" s="287">
        <f>G43*各種係数!D43</f>
        <v>0</v>
      </c>
      <c r="J43" s="287">
        <v>0</v>
      </c>
      <c r="K43" s="287">
        <f>J43*各種係数!G43</f>
        <v>0</v>
      </c>
      <c r="L43" s="287">
        <f>J43*各種係数!H43</f>
        <v>0</v>
      </c>
      <c r="M43" s="290"/>
      <c r="N43" s="291"/>
      <c r="O43" s="287">
        <f>$N$46*各種係数!I43</f>
        <v>0</v>
      </c>
      <c r="P43" s="287">
        <f>O43*各種係数!E43</f>
        <v>0</v>
      </c>
      <c r="Q43" s="287">
        <f>O43*各種係数!C43</f>
        <v>0</v>
      </c>
      <c r="R43" s="287">
        <v>0</v>
      </c>
      <c r="S43" s="287">
        <f>R43*各種係数!G43</f>
        <v>0</v>
      </c>
      <c r="T43" s="287">
        <f>R43*各種係数!H43</f>
        <v>0</v>
      </c>
      <c r="U43" s="287">
        <f t="shared" si="0"/>
        <v>0</v>
      </c>
      <c r="V43" s="287">
        <f t="shared" si="2"/>
        <v>0</v>
      </c>
      <c r="W43" s="287">
        <f t="shared" si="1"/>
        <v>0</v>
      </c>
      <c r="X43" s="287">
        <f>D43*各種係数!J43*各種係数!$N$6</f>
        <v>0</v>
      </c>
      <c r="Y43" s="287">
        <f>J43*各種係数!J43*各種係数!$N$6</f>
        <v>0</v>
      </c>
      <c r="Z43" s="287">
        <f>R43*各種係数!J43*各種係数!$N$6</f>
        <v>0</v>
      </c>
      <c r="AA43" s="287">
        <f t="shared" si="5"/>
        <v>0</v>
      </c>
      <c r="AB43" s="287">
        <f>D43*各種係数!K43*各種係数!$N$6</f>
        <v>0</v>
      </c>
      <c r="AC43" s="287">
        <f>J43*各種係数!K43*各種係数!$N$6</f>
        <v>0</v>
      </c>
      <c r="AD43" s="287">
        <f>R43*各種係数!K43*各種係数!$N$6</f>
        <v>0</v>
      </c>
      <c r="AE43" s="287">
        <f t="shared" si="4"/>
        <v>0</v>
      </c>
    </row>
    <row r="44" spans="1:31" ht="13.5" customHeight="1">
      <c r="A44" s="57">
        <v>40</v>
      </c>
      <c r="B44" s="58" t="s">
        <v>194</v>
      </c>
      <c r="C44" s="292">
        <f>価格変換!J45</f>
        <v>0</v>
      </c>
      <c r="D44" s="292">
        <f>C44*各種係数!$F44</f>
        <v>0</v>
      </c>
      <c r="E44" s="292">
        <f>D44*各種係数!G44</f>
        <v>0</v>
      </c>
      <c r="F44" s="292">
        <f>D44*各種係数!H44</f>
        <v>0</v>
      </c>
      <c r="G44" s="292">
        <f>投入係数!$AR99</f>
        <v>0</v>
      </c>
      <c r="H44" s="292">
        <f>G44*各種係数!$E44</f>
        <v>0</v>
      </c>
      <c r="I44" s="292">
        <f>G44*各種係数!D44</f>
        <v>0</v>
      </c>
      <c r="J44" s="292">
        <v>0</v>
      </c>
      <c r="K44" s="292">
        <f>J44*各種係数!G44</f>
        <v>0</v>
      </c>
      <c r="L44" s="292">
        <f>J44*各種係数!H44</f>
        <v>0</v>
      </c>
      <c r="M44" s="293"/>
      <c r="N44" s="294"/>
      <c r="O44" s="292">
        <f>$N$46*各種係数!I44</f>
        <v>0</v>
      </c>
      <c r="P44" s="292">
        <f>O44*各種係数!E44</f>
        <v>0</v>
      </c>
      <c r="Q44" s="292">
        <f>O44*各種係数!C44</f>
        <v>0</v>
      </c>
      <c r="R44" s="292">
        <v>0</v>
      </c>
      <c r="S44" s="292">
        <f>R44*各種係数!G44</f>
        <v>0</v>
      </c>
      <c r="T44" s="292">
        <f>R44*各種係数!H44</f>
        <v>0</v>
      </c>
      <c r="U44" s="292">
        <f t="shared" si="0"/>
        <v>0</v>
      </c>
      <c r="V44" s="292">
        <f t="shared" si="2"/>
        <v>0</v>
      </c>
      <c r="W44" s="292">
        <f t="shared" si="1"/>
        <v>0</v>
      </c>
      <c r="X44" s="292">
        <f>D44*各種係数!J44*各種係数!$N$6</f>
        <v>0</v>
      </c>
      <c r="Y44" s="292">
        <f>J44*各種係数!J44*各種係数!$N$6</f>
        <v>0</v>
      </c>
      <c r="Z44" s="292">
        <f>R44*各種係数!J44*各種係数!$N$6</f>
        <v>0</v>
      </c>
      <c r="AA44" s="292">
        <f t="shared" si="5"/>
        <v>0</v>
      </c>
      <c r="AB44" s="292">
        <f>D44*各種係数!K44*各種係数!$N$6</f>
        <v>0</v>
      </c>
      <c r="AC44" s="292">
        <f>J44*各種係数!K44*各種係数!$N$6</f>
        <v>0</v>
      </c>
      <c r="AD44" s="292">
        <f>R44*各種係数!K44*各種係数!$N$6</f>
        <v>0</v>
      </c>
      <c r="AE44" s="292">
        <f t="shared" si="4"/>
        <v>0</v>
      </c>
    </row>
    <row r="45" spans="1:31" ht="13.5" customHeight="1">
      <c r="A45" s="55">
        <v>41</v>
      </c>
      <c r="B45" s="56" t="s">
        <v>195</v>
      </c>
      <c r="C45" s="287">
        <f>価格変換!J46</f>
        <v>0</v>
      </c>
      <c r="D45" s="287">
        <f>C45*各種係数!$F45</f>
        <v>0</v>
      </c>
      <c r="E45" s="287">
        <f>D45*各種係数!G45</f>
        <v>0</v>
      </c>
      <c r="F45" s="287">
        <f>D45*各種係数!H45</f>
        <v>0</v>
      </c>
      <c r="G45" s="287">
        <f>投入係数!$AR100</f>
        <v>0</v>
      </c>
      <c r="H45" s="287">
        <f>G45*各種係数!$E45</f>
        <v>0</v>
      </c>
      <c r="I45" s="287">
        <f>G45*各種係数!D45</f>
        <v>0</v>
      </c>
      <c r="J45" s="287">
        <v>0</v>
      </c>
      <c r="K45" s="287">
        <f>J45*各種係数!G45</f>
        <v>0</v>
      </c>
      <c r="L45" s="287">
        <f>J45*各種係数!H45</f>
        <v>0</v>
      </c>
      <c r="M45" s="295"/>
      <c r="N45" s="296"/>
      <c r="O45" s="287">
        <f>$N$46*各種係数!I45</f>
        <v>0</v>
      </c>
      <c r="P45" s="287">
        <f>O45*各種係数!E45</f>
        <v>0</v>
      </c>
      <c r="Q45" s="287">
        <f>O45*各種係数!C45</f>
        <v>0</v>
      </c>
      <c r="R45" s="287">
        <v>0</v>
      </c>
      <c r="S45" s="287">
        <f>R45*各種係数!G45</f>
        <v>0</v>
      </c>
      <c r="T45" s="287">
        <f>R45*各種係数!H45</f>
        <v>0</v>
      </c>
      <c r="U45" s="287">
        <f t="shared" si="0"/>
        <v>0</v>
      </c>
      <c r="V45" s="287">
        <f t="shared" si="2"/>
        <v>0</v>
      </c>
      <c r="W45" s="287">
        <f t="shared" si="1"/>
        <v>0</v>
      </c>
      <c r="X45" s="287">
        <f>D45*各種係数!J45*各種係数!$N$6</f>
        <v>0</v>
      </c>
      <c r="Y45" s="287">
        <f>J45*各種係数!J45*各種係数!$N$6</f>
        <v>0</v>
      </c>
      <c r="Z45" s="287">
        <f>R45*各種係数!J45*各種係数!$N$6</f>
        <v>0</v>
      </c>
      <c r="AA45" s="287">
        <f t="shared" si="5"/>
        <v>0</v>
      </c>
      <c r="AB45" s="287">
        <f>D45*各種係数!K45*各種係数!$N$6</f>
        <v>0</v>
      </c>
      <c r="AC45" s="287">
        <f>J45*各種係数!K45*各種係数!$N$6</f>
        <v>0</v>
      </c>
      <c r="AD45" s="287">
        <f>R45*各種係数!K45*各種係数!$N$6</f>
        <v>0</v>
      </c>
      <c r="AE45" s="287">
        <f t="shared" si="4"/>
        <v>0</v>
      </c>
    </row>
    <row r="46" spans="1:31" ht="13.5" customHeight="1">
      <c r="A46" s="59"/>
      <c r="B46" s="60" t="s">
        <v>196</v>
      </c>
      <c r="C46" s="297">
        <f t="shared" ref="C46:L46" si="6">SUM(C5:C45)</f>
        <v>0</v>
      </c>
      <c r="D46" s="297">
        <f t="shared" si="6"/>
        <v>0</v>
      </c>
      <c r="E46" s="297">
        <f t="shared" si="6"/>
        <v>0</v>
      </c>
      <c r="F46" s="297">
        <f t="shared" si="6"/>
        <v>0</v>
      </c>
      <c r="G46" s="297">
        <f t="shared" si="6"/>
        <v>0</v>
      </c>
      <c r="H46" s="297">
        <f t="shared" si="6"/>
        <v>0</v>
      </c>
      <c r="I46" s="297">
        <f t="shared" si="6"/>
        <v>0</v>
      </c>
      <c r="J46" s="297">
        <f t="shared" si="6"/>
        <v>0</v>
      </c>
      <c r="K46" s="297">
        <f t="shared" si="6"/>
        <v>0</v>
      </c>
      <c r="L46" s="297">
        <f t="shared" si="6"/>
        <v>0</v>
      </c>
      <c r="M46" s="298">
        <f>データ入力表!D58</f>
        <v>0.58699999999999997</v>
      </c>
      <c r="N46" s="299">
        <f>(F46+L46)*$M$46</f>
        <v>0</v>
      </c>
      <c r="O46" s="297">
        <f t="shared" ref="O46:AE46" si="7">SUM(O5:O45)</f>
        <v>0</v>
      </c>
      <c r="P46" s="297">
        <f t="shared" si="7"/>
        <v>0</v>
      </c>
      <c r="Q46" s="297">
        <f t="shared" si="7"/>
        <v>0</v>
      </c>
      <c r="R46" s="297">
        <f t="shared" si="7"/>
        <v>0</v>
      </c>
      <c r="S46" s="297">
        <f t="shared" si="7"/>
        <v>0</v>
      </c>
      <c r="T46" s="297">
        <f t="shared" si="7"/>
        <v>0</v>
      </c>
      <c r="U46" s="297">
        <f t="shared" si="7"/>
        <v>0</v>
      </c>
      <c r="V46" s="297">
        <f t="shared" si="7"/>
        <v>0</v>
      </c>
      <c r="W46" s="297">
        <f t="shared" si="7"/>
        <v>0</v>
      </c>
      <c r="X46" s="297">
        <f t="shared" si="7"/>
        <v>0</v>
      </c>
      <c r="Y46" s="297">
        <f t="shared" si="7"/>
        <v>0</v>
      </c>
      <c r="Z46" s="297">
        <f t="shared" si="7"/>
        <v>0</v>
      </c>
      <c r="AA46" s="297">
        <f t="shared" si="7"/>
        <v>0</v>
      </c>
      <c r="AB46" s="297">
        <f t="shared" si="7"/>
        <v>0</v>
      </c>
      <c r="AC46" s="297">
        <f t="shared" si="7"/>
        <v>0</v>
      </c>
      <c r="AD46" s="297">
        <f t="shared" si="7"/>
        <v>0</v>
      </c>
      <c r="AE46" s="297">
        <f t="shared" si="7"/>
        <v>0</v>
      </c>
    </row>
    <row r="47" spans="1:31" s="319" customFormat="1" ht="13.5" customHeight="1">
      <c r="A47" s="317"/>
      <c r="B47" s="317"/>
      <c r="C47" s="317"/>
      <c r="D47" s="318"/>
      <c r="E47" s="318"/>
      <c r="F47" s="318"/>
      <c r="G47" s="318"/>
      <c r="H47" s="318"/>
      <c r="I47" s="318"/>
      <c r="J47" s="318"/>
      <c r="K47" s="318"/>
      <c r="L47" s="318"/>
      <c r="M47" s="317"/>
      <c r="N47" s="318"/>
      <c r="O47" s="317"/>
      <c r="P47" s="318"/>
      <c r="Q47" s="318"/>
      <c r="R47" s="318"/>
      <c r="S47" s="318"/>
      <c r="T47" s="318"/>
      <c r="U47" s="318"/>
      <c r="V47" s="318"/>
      <c r="W47" s="318"/>
      <c r="X47" s="318"/>
      <c r="Y47" s="318"/>
      <c r="Z47" s="318"/>
      <c r="AA47" s="318"/>
      <c r="AB47" s="318"/>
      <c r="AC47" s="318"/>
      <c r="AD47" s="318"/>
      <c r="AE47" s="318"/>
    </row>
    <row r="48" spans="1:31" ht="13.5" customHeight="1">
      <c r="A48" s="356"/>
      <c r="B48" s="357"/>
      <c r="C48" s="356" t="s">
        <v>281</v>
      </c>
      <c r="D48" s="357" t="s">
        <v>279</v>
      </c>
      <c r="E48" s="61"/>
      <c r="F48" s="62"/>
    </row>
    <row r="49" spans="1:40" ht="13.5" customHeight="1">
      <c r="A49" s="358"/>
      <c r="B49" s="357"/>
      <c r="C49" s="358"/>
      <c r="D49" s="357" t="s">
        <v>317</v>
      </c>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row>
    <row r="50" spans="1:40" ht="13.5" customHeight="1">
      <c r="A50" s="358"/>
      <c r="B50" s="357"/>
      <c r="C50" s="358"/>
      <c r="D50" s="360" t="s">
        <v>367</v>
      </c>
    </row>
    <row r="51" spans="1:40" ht="13.5" customHeight="1">
      <c r="A51" s="358"/>
      <c r="B51" s="357"/>
      <c r="C51" s="358"/>
      <c r="D51" s="360" t="s">
        <v>368</v>
      </c>
    </row>
  </sheetData>
  <sheetProtection sheet="1" objects="1" scenarios="1"/>
  <phoneticPr fontId="4"/>
  <pageMargins left="0.39370078740157483" right="0.39370078740157483" top="0.70866141732283472" bottom="0.39370078740157483" header="0.31496062992125984" footer="0.31496062992125984"/>
  <pageSetup paperSize="9" scale="70" pageOrder="overThenDown" orientation="landscape" horizontalDpi="300" verticalDpi="300" r:id="rId1"/>
  <colBreaks count="2" manualBreakCount="2">
    <brk id="15" max="1048575" man="1"/>
    <brk id="2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tint="0.499984740745262"/>
  </sheetPr>
  <dimension ref="A1:J52"/>
  <sheetViews>
    <sheetView workbookViewId="0">
      <selection activeCell="F1" sqref="F1"/>
    </sheetView>
  </sheetViews>
  <sheetFormatPr defaultRowHeight="12"/>
  <cols>
    <col min="1" max="1" width="6.7109375" style="48" customWidth="1"/>
    <col min="2" max="2" width="25.7109375" style="48" customWidth="1"/>
    <col min="3" max="4" width="12.7109375" style="48" customWidth="1"/>
    <col min="5" max="6" width="12.7109375" style="49" customWidth="1"/>
    <col min="7" max="10" width="12.7109375" style="48" customWidth="1"/>
    <col min="11" max="16384" width="9.140625" style="48"/>
  </cols>
  <sheetData>
    <row r="1" spans="1:10">
      <c r="A1" s="48" t="s">
        <v>76</v>
      </c>
    </row>
    <row r="2" spans="1:10">
      <c r="A2" s="54"/>
      <c r="B2" s="54"/>
      <c r="E2" s="48"/>
      <c r="F2" s="48"/>
    </row>
    <row r="3" spans="1:10" ht="13.5" customHeight="1">
      <c r="A3" s="86"/>
      <c r="B3" s="89"/>
      <c r="C3" s="262" t="s">
        <v>78</v>
      </c>
      <c r="D3" s="1245" t="s">
        <v>80</v>
      </c>
      <c r="E3" s="1246"/>
      <c r="F3" s="96" t="s">
        <v>83</v>
      </c>
      <c r="G3" s="98"/>
      <c r="H3" s="98"/>
      <c r="I3" s="97"/>
      <c r="J3" s="262" t="s">
        <v>78</v>
      </c>
    </row>
    <row r="4" spans="1:10" ht="13.5" customHeight="1">
      <c r="A4" s="87"/>
      <c r="B4" s="90"/>
      <c r="C4" s="261" t="s">
        <v>79</v>
      </c>
      <c r="D4" s="261" t="s">
        <v>81</v>
      </c>
      <c r="E4" s="261" t="s">
        <v>82</v>
      </c>
      <c r="F4" s="261" t="s">
        <v>81</v>
      </c>
      <c r="G4" s="261" t="s">
        <v>82</v>
      </c>
      <c r="H4" s="261" t="s">
        <v>77</v>
      </c>
      <c r="I4" s="261" t="s">
        <v>84</v>
      </c>
      <c r="J4" s="261" t="s">
        <v>85</v>
      </c>
    </row>
    <row r="5" spans="1:10" ht="13.5" customHeight="1">
      <c r="A5" s="88"/>
      <c r="B5" s="91"/>
      <c r="C5" s="260" t="s">
        <v>86</v>
      </c>
      <c r="D5" s="260" t="s">
        <v>87</v>
      </c>
      <c r="E5" s="260" t="s">
        <v>88</v>
      </c>
      <c r="F5" s="260" t="s">
        <v>89</v>
      </c>
      <c r="G5" s="260" t="s">
        <v>90</v>
      </c>
      <c r="H5" s="260" t="s">
        <v>91</v>
      </c>
      <c r="I5" s="260" t="s">
        <v>92</v>
      </c>
      <c r="J5" s="260" t="s">
        <v>93</v>
      </c>
    </row>
    <row r="6" spans="1:10" ht="13.5" customHeight="1">
      <c r="A6" s="55">
        <v>1</v>
      </c>
      <c r="B6" s="56" t="s">
        <v>1</v>
      </c>
      <c r="C6" s="123">
        <f>IF(データ入力表!$D$53="購入者価格",データ入力表!E10,"")</f>
        <v>0</v>
      </c>
      <c r="D6" s="100">
        <f>マージン!C4</f>
        <v>0.26729606907632014</v>
      </c>
      <c r="E6" s="100">
        <f>マージン!D4</f>
        <v>4.7024230264449358E-2</v>
      </c>
      <c r="F6" s="123">
        <f>IF(データ入力表!$D$53="購入者価格",$C6*D6,"")</f>
        <v>0</v>
      </c>
      <c r="G6" s="123">
        <f>IF(データ入力表!$D$53="購入者価格",$C6*E6,"")</f>
        <v>0</v>
      </c>
      <c r="H6" s="123">
        <f>SUM(F6:G6)</f>
        <v>0</v>
      </c>
      <c r="I6" s="93"/>
      <c r="J6" s="123">
        <f>IF(データ入力表!$D$53="購入者価格",C6-H6+I6,IF(データ入力表!$D$53="生産者価格",データ入力表!E10))</f>
        <v>0</v>
      </c>
    </row>
    <row r="7" spans="1:10" ht="13.5" customHeight="1">
      <c r="A7" s="55">
        <v>2</v>
      </c>
      <c r="B7" s="56" t="s">
        <v>2</v>
      </c>
      <c r="C7" s="123">
        <f>IF(データ入力表!$D$53="購入者価格",データ入力表!E11,"")</f>
        <v>0</v>
      </c>
      <c r="D7" s="100">
        <f>マージン!C5</f>
        <v>0.2302569172792274</v>
      </c>
      <c r="E7" s="100">
        <f>マージン!D5</f>
        <v>2.8703663901187865E-2</v>
      </c>
      <c r="F7" s="123">
        <f>IF(データ入力表!$D$53="購入者価格",$C7*D7,"")</f>
        <v>0</v>
      </c>
      <c r="G7" s="123">
        <f>IF(データ入力表!$D$53="購入者価格",$C7*E7,"")</f>
        <v>0</v>
      </c>
      <c r="H7" s="123">
        <f>SUM(F7:G7)</f>
        <v>0</v>
      </c>
      <c r="I7" s="93"/>
      <c r="J7" s="123">
        <f>IF(データ入力表!$D$53="購入者価格",C7-H7+I7,IF(データ入力表!$D$53="生産者価格",データ入力表!E11))</f>
        <v>0</v>
      </c>
    </row>
    <row r="8" spans="1:10" ht="13.5" customHeight="1">
      <c r="A8" s="55">
        <v>3</v>
      </c>
      <c r="B8" s="56" t="s">
        <v>3</v>
      </c>
      <c r="C8" s="123">
        <f>IF(データ入力表!$D$53="購入者価格",データ入力表!E12,"")</f>
        <v>0</v>
      </c>
      <c r="D8" s="100">
        <f>マージン!C6</f>
        <v>0.38024583155018937</v>
      </c>
      <c r="E8" s="100">
        <f>マージン!D6</f>
        <v>3.0597107487233238E-2</v>
      </c>
      <c r="F8" s="123">
        <f>IF(データ入力表!$D$53="購入者価格",$C8*D8,"")</f>
        <v>0</v>
      </c>
      <c r="G8" s="123">
        <f>IF(データ入力表!$D$53="購入者価格",$C8*E8,"")</f>
        <v>0</v>
      </c>
      <c r="H8" s="123">
        <f t="shared" ref="H8:H46" si="0">SUM(F8:G8)</f>
        <v>0</v>
      </c>
      <c r="I8" s="93"/>
      <c r="J8" s="123">
        <f>IF(データ入力表!$D$53="購入者価格",C8-H8+I8,IF(データ入力表!$D$53="生産者価格",データ入力表!E12))</f>
        <v>0</v>
      </c>
    </row>
    <row r="9" spans="1:10" ht="13.5" customHeight="1">
      <c r="A9" s="55">
        <v>4</v>
      </c>
      <c r="B9" s="56" t="s">
        <v>4</v>
      </c>
      <c r="C9" s="123">
        <f>IF(データ入力表!$D$53="購入者価格",データ入力表!E13,"")</f>
        <v>0</v>
      </c>
      <c r="D9" s="100">
        <f>マージン!C7</f>
        <v>0.1563546692888777</v>
      </c>
      <c r="E9" s="100">
        <f>マージン!D7</f>
        <v>0.55399010572693941</v>
      </c>
      <c r="F9" s="123">
        <f>IF(データ入力表!$D$53="購入者価格",$C9*D9,"")</f>
        <v>0</v>
      </c>
      <c r="G9" s="123">
        <f>IF(データ入力表!$D$53="購入者価格",$C9*E9,"")</f>
        <v>0</v>
      </c>
      <c r="H9" s="123">
        <f t="shared" si="0"/>
        <v>0</v>
      </c>
      <c r="I9" s="93"/>
      <c r="J9" s="123">
        <f>IF(データ入力表!$D$53="購入者価格",C9-H9+I9,IF(データ入力表!$D$53="生産者価格",データ入力表!E13))</f>
        <v>0</v>
      </c>
    </row>
    <row r="10" spans="1:10" ht="13.5" customHeight="1">
      <c r="A10" s="57">
        <v>5</v>
      </c>
      <c r="B10" s="58" t="s">
        <v>57</v>
      </c>
      <c r="C10" s="128">
        <f>IF(データ入力表!$D$53="購入者価格",データ入力表!E14,"")</f>
        <v>0</v>
      </c>
      <c r="D10" s="101">
        <f>マージン!C8</f>
        <v>0.35402581333411243</v>
      </c>
      <c r="E10" s="101">
        <f>マージン!D8</f>
        <v>3.3737462388198171E-2</v>
      </c>
      <c r="F10" s="128">
        <f>IF(データ入力表!$D$53="購入者価格",$C10*D10,"")</f>
        <v>0</v>
      </c>
      <c r="G10" s="128">
        <f>IF(データ入力表!$D$53="購入者価格",$C10*E10,"")</f>
        <v>0</v>
      </c>
      <c r="H10" s="128">
        <f t="shared" si="0"/>
        <v>0</v>
      </c>
      <c r="I10" s="99"/>
      <c r="J10" s="128">
        <f>IF(データ入力表!$D$53="購入者価格",C10-H10+I10,IF(データ入力表!$D$53="生産者価格",データ入力表!E14))</f>
        <v>0</v>
      </c>
    </row>
    <row r="11" spans="1:10" ht="13.5" customHeight="1">
      <c r="A11" s="55">
        <v>6</v>
      </c>
      <c r="B11" s="56" t="s">
        <v>6</v>
      </c>
      <c r="C11" s="123">
        <f>IF(データ入力表!$D$53="購入者価格",データ入力表!E15,"")</f>
        <v>0</v>
      </c>
      <c r="D11" s="100">
        <f>マージン!C9</f>
        <v>0.64774160947987436</v>
      </c>
      <c r="E11" s="100">
        <f>マージン!D9</f>
        <v>3.0407131323188317E-2</v>
      </c>
      <c r="F11" s="123">
        <f>IF(データ入力表!$D$53="購入者価格",$C11*D11,"")</f>
        <v>0</v>
      </c>
      <c r="G11" s="123">
        <f>IF(データ入力表!$D$53="購入者価格",$C11*E11,"")</f>
        <v>0</v>
      </c>
      <c r="H11" s="123">
        <f t="shared" si="0"/>
        <v>0</v>
      </c>
      <c r="I11" s="93"/>
      <c r="J11" s="123">
        <f>IF(データ入力表!$D$53="購入者価格",C11-H11+I11,IF(データ入力表!$D$53="生産者価格",データ入力表!E15))</f>
        <v>0</v>
      </c>
    </row>
    <row r="12" spans="1:10" ht="13.5" customHeight="1">
      <c r="A12" s="55">
        <v>7</v>
      </c>
      <c r="B12" s="56" t="s">
        <v>7</v>
      </c>
      <c r="C12" s="123">
        <f>IF(データ入力表!$D$53="購入者価格",データ入力表!E16,"")</f>
        <v>0</v>
      </c>
      <c r="D12" s="100">
        <f>マージン!C10</f>
        <v>0.29349221893777083</v>
      </c>
      <c r="E12" s="100">
        <f>マージン!D10</f>
        <v>6.0880301549154477E-2</v>
      </c>
      <c r="F12" s="123">
        <f>IF(データ入力表!$D$53="購入者価格",$C12*D12,"")</f>
        <v>0</v>
      </c>
      <c r="G12" s="123">
        <f>IF(データ入力表!$D$53="購入者価格",$C12*E12,"")</f>
        <v>0</v>
      </c>
      <c r="H12" s="123">
        <f t="shared" si="0"/>
        <v>0</v>
      </c>
      <c r="I12" s="93"/>
      <c r="J12" s="123">
        <f>IF(データ入力表!$D$53="購入者価格",C12-H12+I12,IF(データ入力表!$D$53="生産者価格",データ入力表!E16))</f>
        <v>0</v>
      </c>
    </row>
    <row r="13" spans="1:10" ht="13.5" customHeight="1">
      <c r="A13" s="55">
        <v>8</v>
      </c>
      <c r="B13" s="56" t="s">
        <v>70</v>
      </c>
      <c r="C13" s="123">
        <f>IF(データ入力表!$D$53="購入者価格",データ入力表!E17,"")</f>
        <v>0</v>
      </c>
      <c r="D13" s="100">
        <f>マージン!C11</f>
        <v>6.5447888595736275E-2</v>
      </c>
      <c r="E13" s="100">
        <f>マージン!D11</f>
        <v>3.2746694978624945E-2</v>
      </c>
      <c r="F13" s="123">
        <f>IF(データ入力表!$D$53="購入者価格",$C13*D13,"")</f>
        <v>0</v>
      </c>
      <c r="G13" s="123">
        <f>IF(データ入力表!$D$53="購入者価格",$C13*E13,"")</f>
        <v>0</v>
      </c>
      <c r="H13" s="123">
        <f t="shared" si="0"/>
        <v>0</v>
      </c>
      <c r="I13" s="93"/>
      <c r="J13" s="123">
        <f>IF(データ入力表!$D$53="購入者価格",C13-H13+I13,IF(データ入力表!$D$53="生産者価格",データ入力表!E17))</f>
        <v>0</v>
      </c>
    </row>
    <row r="14" spans="1:10" ht="13.5" customHeight="1">
      <c r="A14" s="55">
        <v>9</v>
      </c>
      <c r="B14" s="56" t="s">
        <v>9</v>
      </c>
      <c r="C14" s="123">
        <f>IF(データ入力表!$D$53="購入者価格",データ入力表!E18,"")</f>
        <v>0</v>
      </c>
      <c r="D14" s="100">
        <f>マージン!C12</f>
        <v>0.24855545235703319</v>
      </c>
      <c r="E14" s="100">
        <f>マージン!D12</f>
        <v>2.8967085917018368E-2</v>
      </c>
      <c r="F14" s="123">
        <f>IF(データ入力表!$D$53="購入者価格",$C14*D14,"")</f>
        <v>0</v>
      </c>
      <c r="G14" s="123">
        <f>IF(データ入力表!$D$53="購入者価格",$C14*E14,"")</f>
        <v>0</v>
      </c>
      <c r="H14" s="123">
        <f t="shared" si="0"/>
        <v>0</v>
      </c>
      <c r="I14" s="93"/>
      <c r="J14" s="123">
        <f>IF(データ入力表!$D$53="購入者価格",C14-H14+I14,IF(データ入力表!$D$53="生産者価格",データ入力表!E18))</f>
        <v>0</v>
      </c>
    </row>
    <row r="15" spans="1:10" ht="13.5" customHeight="1">
      <c r="A15" s="57">
        <v>10</v>
      </c>
      <c r="B15" s="58" t="s">
        <v>10</v>
      </c>
      <c r="C15" s="128">
        <f>IF(データ入力表!$D$53="購入者価格",データ入力表!E19,"")</f>
        <v>0</v>
      </c>
      <c r="D15" s="101">
        <f>マージン!C13</f>
        <v>0.20072926321283538</v>
      </c>
      <c r="E15" s="101">
        <f>マージン!D13</f>
        <v>2.2577722468970152E-2</v>
      </c>
      <c r="F15" s="128">
        <f>IF(データ入力表!$D$53="購入者価格",$C15*D15,"")</f>
        <v>0</v>
      </c>
      <c r="G15" s="128">
        <f>IF(データ入力表!$D$53="購入者価格",$C15*E15,"")</f>
        <v>0</v>
      </c>
      <c r="H15" s="128">
        <f t="shared" si="0"/>
        <v>0</v>
      </c>
      <c r="I15" s="99"/>
      <c r="J15" s="128">
        <f>IF(データ入力表!$D$53="購入者価格",C15-H15+I15,IF(データ入力表!$D$53="生産者価格",データ入力表!E19))</f>
        <v>0</v>
      </c>
    </row>
    <row r="16" spans="1:10" ht="13.5" customHeight="1">
      <c r="A16" s="55">
        <v>11</v>
      </c>
      <c r="B16" s="56" t="s">
        <v>11</v>
      </c>
      <c r="C16" s="123">
        <f>IF(データ入力表!$D$53="購入者価格",データ入力表!E20,"")</f>
        <v>0</v>
      </c>
      <c r="D16" s="100">
        <f>マージン!C14</f>
        <v>0.22022164064480362</v>
      </c>
      <c r="E16" s="100">
        <f>マージン!D14</f>
        <v>5.1388310912238125E-2</v>
      </c>
      <c r="F16" s="123">
        <f>IF(データ入力表!$D$53="購入者価格",$C16*D16,"")</f>
        <v>0</v>
      </c>
      <c r="G16" s="123">
        <f>IF(データ入力表!$D$53="購入者価格",$C16*E16,"")</f>
        <v>0</v>
      </c>
      <c r="H16" s="123">
        <f t="shared" si="0"/>
        <v>0</v>
      </c>
      <c r="I16" s="93"/>
      <c r="J16" s="123">
        <f>IF(データ入力表!$D$53="購入者価格",C16-H16+I16,IF(データ入力表!$D$53="生産者価格",データ入力表!E20))</f>
        <v>0</v>
      </c>
    </row>
    <row r="17" spans="1:10" ht="13.5" customHeight="1">
      <c r="A17" s="55">
        <v>12</v>
      </c>
      <c r="B17" s="56" t="s">
        <v>12</v>
      </c>
      <c r="C17" s="123">
        <f>IF(データ入力表!$D$53="購入者価格",データ入力表!E21,"")</f>
        <v>0</v>
      </c>
      <c r="D17" s="100">
        <f>マージン!C15</f>
        <v>8.3343166183061715E-2</v>
      </c>
      <c r="E17" s="100">
        <f>マージン!D15</f>
        <v>2.6673023134510875E-2</v>
      </c>
      <c r="F17" s="123">
        <f>IF(データ入力表!$D$53="購入者価格",$C17*D17,"")</f>
        <v>0</v>
      </c>
      <c r="G17" s="123">
        <f>IF(データ入力表!$D$53="購入者価格",$C17*E17,"")</f>
        <v>0</v>
      </c>
      <c r="H17" s="123">
        <f t="shared" si="0"/>
        <v>0</v>
      </c>
      <c r="I17" s="93"/>
      <c r="J17" s="123">
        <f>IF(データ入力表!$D$53="購入者価格",C17-H17+I17,IF(データ入力表!$D$53="生産者価格",データ入力表!E21))</f>
        <v>0</v>
      </c>
    </row>
    <row r="18" spans="1:10" ht="13.5" customHeight="1">
      <c r="A18" s="55">
        <v>13</v>
      </c>
      <c r="B18" s="56" t="s">
        <v>13</v>
      </c>
      <c r="C18" s="123">
        <f>IF(データ入力表!$D$53="購入者価格",データ入力表!E22,"")</f>
        <v>0</v>
      </c>
      <c r="D18" s="100">
        <f>マージン!C16</f>
        <v>0.16584067153808538</v>
      </c>
      <c r="E18" s="100">
        <f>マージン!D16</f>
        <v>3.7139612936818146E-2</v>
      </c>
      <c r="F18" s="123">
        <f>IF(データ入力表!$D$53="購入者価格",$C18*D18,"")</f>
        <v>0</v>
      </c>
      <c r="G18" s="123">
        <f>IF(データ入力表!$D$53="購入者価格",$C18*E18,"")</f>
        <v>0</v>
      </c>
      <c r="H18" s="123">
        <f t="shared" si="0"/>
        <v>0</v>
      </c>
      <c r="I18" s="93"/>
      <c r="J18" s="123">
        <f>IF(データ入力表!$D$53="購入者価格",C18-H18+I18,IF(データ入力表!$D$53="生産者価格",データ入力表!E22))</f>
        <v>0</v>
      </c>
    </row>
    <row r="19" spans="1:10" ht="13.5" customHeight="1">
      <c r="A19" s="55">
        <v>14</v>
      </c>
      <c r="B19" s="56" t="s">
        <v>14</v>
      </c>
      <c r="C19" s="123">
        <f>IF(データ入力表!$D$53="購入者価格",データ入力表!E23,"")</f>
        <v>0</v>
      </c>
      <c r="D19" s="100">
        <f>マージン!C17</f>
        <v>0.16522261558679091</v>
      </c>
      <c r="E19" s="100">
        <f>マージン!D17</f>
        <v>4.3977744217421157E-2</v>
      </c>
      <c r="F19" s="123">
        <f>IF(データ入力表!$D$53="購入者価格",$C19*D19,"")</f>
        <v>0</v>
      </c>
      <c r="G19" s="123">
        <f>IF(データ入力表!$D$53="購入者価格",$C19*E19,"")</f>
        <v>0</v>
      </c>
      <c r="H19" s="123">
        <f t="shared" si="0"/>
        <v>0</v>
      </c>
      <c r="I19" s="93"/>
      <c r="J19" s="123">
        <f>IF(データ入力表!$D$53="購入者価格",C19-H19+I19,IF(データ入力表!$D$53="生産者価格",データ入力表!E23))</f>
        <v>0</v>
      </c>
    </row>
    <row r="20" spans="1:10" ht="13.5" customHeight="1">
      <c r="A20" s="57">
        <v>15</v>
      </c>
      <c r="B20" s="58" t="s">
        <v>15</v>
      </c>
      <c r="C20" s="128">
        <f>IF(データ入力表!$D$53="購入者価格",データ入力表!E24,"")</f>
        <v>0</v>
      </c>
      <c r="D20" s="101">
        <f>マージン!C18</f>
        <v>0.15705725947459756</v>
      </c>
      <c r="E20" s="101">
        <f>マージン!D18</f>
        <v>1.3380503227099039E-2</v>
      </c>
      <c r="F20" s="128">
        <f>IF(データ入力表!$D$53="購入者価格",$C20*D20,"")</f>
        <v>0</v>
      </c>
      <c r="G20" s="128">
        <f>IF(データ入力表!$D$53="購入者価格",$C20*E20,"")</f>
        <v>0</v>
      </c>
      <c r="H20" s="128">
        <f t="shared" si="0"/>
        <v>0</v>
      </c>
      <c r="I20" s="99"/>
      <c r="J20" s="128">
        <f>IF(データ入力表!$D$53="購入者価格",C20-H20+I20,IF(データ入力表!$D$53="生産者価格",データ入力表!E24))</f>
        <v>0</v>
      </c>
    </row>
    <row r="21" spans="1:10" ht="13.5" customHeight="1">
      <c r="A21" s="55">
        <v>16</v>
      </c>
      <c r="B21" s="56" t="s">
        <v>16</v>
      </c>
      <c r="C21" s="123">
        <f>IF(データ入力表!$D$53="購入者価格",データ入力表!E25,"")</f>
        <v>0</v>
      </c>
      <c r="D21" s="100">
        <f>マージン!C19</f>
        <v>7.5602732134026268E-2</v>
      </c>
      <c r="E21" s="100">
        <f>マージン!D19</f>
        <v>1.0807349883685483E-2</v>
      </c>
      <c r="F21" s="123">
        <f>IF(データ入力表!$D$53="購入者価格",$C21*D21,"")</f>
        <v>0</v>
      </c>
      <c r="G21" s="123">
        <f>IF(データ入力表!$D$53="購入者価格",$C21*E21,"")</f>
        <v>0</v>
      </c>
      <c r="H21" s="123">
        <f t="shared" si="0"/>
        <v>0</v>
      </c>
      <c r="I21" s="93"/>
      <c r="J21" s="123">
        <f>IF(データ入力表!$D$53="購入者価格",C21-H21+I21,IF(データ入力表!$D$53="生産者価格",データ入力表!E25))</f>
        <v>0</v>
      </c>
    </row>
    <row r="22" spans="1:10" ht="13.5" customHeight="1">
      <c r="A22" s="55">
        <v>17</v>
      </c>
      <c r="B22" s="56" t="s">
        <v>58</v>
      </c>
      <c r="C22" s="123">
        <f>IF(データ入力表!$D$53="購入者価格",データ入力表!E26,"")</f>
        <v>0</v>
      </c>
      <c r="D22" s="100">
        <f>マージン!C20</f>
        <v>0.21172581092564308</v>
      </c>
      <c r="E22" s="100">
        <f>マージン!D20</f>
        <v>1.0079567747742211E-2</v>
      </c>
      <c r="F22" s="123">
        <f>IF(データ入力表!$D$53="購入者価格",$C22*D22,"")</f>
        <v>0</v>
      </c>
      <c r="G22" s="123">
        <f>IF(データ入力表!$D$53="購入者価格",$C22*E22,"")</f>
        <v>0</v>
      </c>
      <c r="H22" s="123">
        <f t="shared" si="0"/>
        <v>0</v>
      </c>
      <c r="I22" s="93"/>
      <c r="J22" s="123">
        <f>IF(データ入力表!$D$53="購入者価格",C22-H22+I22,IF(データ入力表!$D$53="生産者価格",データ入力表!E26))</f>
        <v>0</v>
      </c>
    </row>
    <row r="23" spans="1:10" ht="13.5" customHeight="1">
      <c r="A23" s="55">
        <v>18</v>
      </c>
      <c r="B23" s="56" t="s">
        <v>59</v>
      </c>
      <c r="C23" s="123">
        <f>IF(データ入力表!$D$53="購入者価格",データ入力表!E27,"")</f>
        <v>0</v>
      </c>
      <c r="D23" s="100">
        <f>マージン!C21</f>
        <v>0.28586382200058458</v>
      </c>
      <c r="E23" s="100">
        <f>マージン!D21</f>
        <v>1.1221918075310429E-2</v>
      </c>
      <c r="F23" s="123">
        <f>IF(データ入力表!$D$53="購入者価格",$C23*D23,"")</f>
        <v>0</v>
      </c>
      <c r="G23" s="123">
        <f>IF(データ入力表!$D$53="購入者価格",$C23*E23,"")</f>
        <v>0</v>
      </c>
      <c r="H23" s="123">
        <f t="shared" si="0"/>
        <v>0</v>
      </c>
      <c r="I23" s="93"/>
      <c r="J23" s="123">
        <f>IF(データ入力表!$D$53="購入者価格",C23-H23+I23,IF(データ入力表!$D$53="生産者価格",データ入力表!E27))</f>
        <v>0</v>
      </c>
    </row>
    <row r="24" spans="1:10" ht="13.5" customHeight="1">
      <c r="A24" s="55">
        <v>19</v>
      </c>
      <c r="B24" s="56" t="s">
        <v>19</v>
      </c>
      <c r="C24" s="123">
        <f>IF(データ入力表!$D$53="購入者価格",データ入力表!E28,"")</f>
        <v>0</v>
      </c>
      <c r="D24" s="100">
        <f>マージン!C22</f>
        <v>8.5718154018828985E-2</v>
      </c>
      <c r="E24" s="100">
        <f>マージン!D22</f>
        <v>1.6049834327285524E-2</v>
      </c>
      <c r="F24" s="123">
        <f>IF(データ入力表!$D$53="購入者価格",$C24*D24,"")</f>
        <v>0</v>
      </c>
      <c r="G24" s="123">
        <f>IF(データ入力表!$D$53="購入者価格",$C24*E24,"")</f>
        <v>0</v>
      </c>
      <c r="H24" s="123">
        <f t="shared" si="0"/>
        <v>0</v>
      </c>
      <c r="I24" s="93"/>
      <c r="J24" s="123">
        <f>IF(データ入力表!$D$53="購入者価格",C24-H24+I24,IF(データ入力表!$D$53="生産者価格",データ入力表!E28))</f>
        <v>0</v>
      </c>
    </row>
    <row r="25" spans="1:10" ht="13.5" customHeight="1">
      <c r="A25" s="57">
        <v>20</v>
      </c>
      <c r="B25" s="58" t="s">
        <v>20</v>
      </c>
      <c r="C25" s="128">
        <f>IF(データ入力表!$D$53="購入者価格",データ入力表!E29,"")</f>
        <v>0</v>
      </c>
      <c r="D25" s="101">
        <f>マージン!C23</f>
        <v>0.33177229146512249</v>
      </c>
      <c r="E25" s="101">
        <f>マージン!D23</f>
        <v>3.3574152379116845E-2</v>
      </c>
      <c r="F25" s="128">
        <f>IF(データ入力表!$D$53="購入者価格",$C25*D25,"")</f>
        <v>0</v>
      </c>
      <c r="G25" s="128">
        <f>IF(データ入力表!$D$53="購入者価格",$C25*E25,"")</f>
        <v>0</v>
      </c>
      <c r="H25" s="128">
        <f t="shared" si="0"/>
        <v>0</v>
      </c>
      <c r="I25" s="99"/>
      <c r="J25" s="128">
        <f>IF(データ入力表!$D$53="購入者価格",C25-H25+I25,IF(データ入力表!$D$53="生産者価格",データ入力表!E29))</f>
        <v>0</v>
      </c>
    </row>
    <row r="26" spans="1:10" ht="13.5" customHeight="1">
      <c r="A26" s="55">
        <v>21</v>
      </c>
      <c r="B26" s="56" t="s">
        <v>60</v>
      </c>
      <c r="C26" s="123">
        <f>IF(データ入力表!$D$53="購入者価格",データ入力表!E30,"")</f>
        <v>0</v>
      </c>
      <c r="D26" s="100">
        <f>マージン!C24</f>
        <v>0</v>
      </c>
      <c r="E26" s="100">
        <f>マージン!D24</f>
        <v>0</v>
      </c>
      <c r="F26" s="123">
        <f>IF(データ入力表!$D$53="購入者価格",$C26*D26,"")</f>
        <v>0</v>
      </c>
      <c r="G26" s="123">
        <f>IF(データ入力表!$D$53="購入者価格",$C26*E26,"")</f>
        <v>0</v>
      </c>
      <c r="H26" s="123">
        <f t="shared" si="0"/>
        <v>0</v>
      </c>
      <c r="I26" s="93"/>
      <c r="J26" s="123">
        <f>IF(データ入力表!$D$53="購入者価格",C26-H26+I26,IF(データ入力表!$D$53="生産者価格",データ入力表!E30))</f>
        <v>0</v>
      </c>
    </row>
    <row r="27" spans="1:10" ht="13.5" customHeight="1">
      <c r="A27" s="55">
        <v>22</v>
      </c>
      <c r="B27" s="56" t="s">
        <v>22</v>
      </c>
      <c r="C27" s="123">
        <f>IF(データ入力表!$D$53="購入者価格",データ入力表!E31,"")</f>
        <v>0</v>
      </c>
      <c r="D27" s="100">
        <f>マージン!C25</f>
        <v>0</v>
      </c>
      <c r="E27" s="100">
        <f>マージン!D25</f>
        <v>0</v>
      </c>
      <c r="F27" s="123">
        <f>IF(データ入力表!$D$53="購入者価格",$C27*D27,"")</f>
        <v>0</v>
      </c>
      <c r="G27" s="123">
        <f>IF(データ入力表!$D$53="購入者価格",$C27*E27,"")</f>
        <v>0</v>
      </c>
      <c r="H27" s="123">
        <f t="shared" si="0"/>
        <v>0</v>
      </c>
      <c r="I27" s="93"/>
      <c r="J27" s="123">
        <f>IF(データ入力表!$D$53="購入者価格",C27-H27+I27,IF(データ入力表!$D$53="生産者価格",データ入力表!E31))</f>
        <v>0</v>
      </c>
    </row>
    <row r="28" spans="1:10" ht="13.5" customHeight="1">
      <c r="A28" s="55">
        <v>23</v>
      </c>
      <c r="B28" s="56" t="s">
        <v>23</v>
      </c>
      <c r="C28" s="123">
        <f>IF(データ入力表!$D$53="購入者価格",データ入力表!E32,"")</f>
        <v>0</v>
      </c>
      <c r="D28" s="100">
        <f>マージン!C26</f>
        <v>0</v>
      </c>
      <c r="E28" s="100">
        <f>マージン!D26</f>
        <v>0</v>
      </c>
      <c r="F28" s="123">
        <f>IF(データ入力表!$D$53="購入者価格",$C28*D28,"")</f>
        <v>0</v>
      </c>
      <c r="G28" s="123">
        <f>IF(データ入力表!$D$53="購入者価格",$C28*E28,"")</f>
        <v>0</v>
      </c>
      <c r="H28" s="123">
        <f t="shared" si="0"/>
        <v>0</v>
      </c>
      <c r="I28" s="93"/>
      <c r="J28" s="123">
        <f>IF(データ入力表!$D$53="購入者価格",C28-H28+I28,IF(データ入力表!$D$53="生産者価格",データ入力表!E32))</f>
        <v>0</v>
      </c>
    </row>
    <row r="29" spans="1:10" ht="13.5" customHeight="1">
      <c r="A29" s="55">
        <v>24</v>
      </c>
      <c r="B29" s="56" t="s">
        <v>24</v>
      </c>
      <c r="C29" s="123">
        <f>IF(データ入力表!$D$53="購入者価格",データ入力表!E33,"")</f>
        <v>0</v>
      </c>
      <c r="D29" s="100">
        <f>マージン!C27</f>
        <v>0</v>
      </c>
      <c r="E29" s="100">
        <f>マージン!D27</f>
        <v>0</v>
      </c>
      <c r="F29" s="123">
        <f>IF(データ入力表!$D$53="購入者価格",$C29*D29,"")</f>
        <v>0</v>
      </c>
      <c r="G29" s="123">
        <f>IF(データ入力表!$D$53="購入者価格",$C29*E29,"")</f>
        <v>0</v>
      </c>
      <c r="H29" s="123">
        <f t="shared" si="0"/>
        <v>0</v>
      </c>
      <c r="I29" s="93"/>
      <c r="J29" s="123">
        <f>IF(データ入力表!$D$53="購入者価格",C29-H29+I29,IF(データ入力表!$D$53="生産者価格",データ入力表!E33))</f>
        <v>0</v>
      </c>
    </row>
    <row r="30" spans="1:10" ht="13.5" customHeight="1">
      <c r="A30" s="57">
        <v>25</v>
      </c>
      <c r="B30" s="58" t="s">
        <v>25</v>
      </c>
      <c r="C30" s="128">
        <f>IF(データ入力表!$D$53="購入者価格",データ入力表!E34,"")</f>
        <v>0</v>
      </c>
      <c r="D30" s="398"/>
      <c r="E30" s="101">
        <f>マージン!D28</f>
        <v>0</v>
      </c>
      <c r="F30" s="399"/>
      <c r="G30" s="128">
        <f>IF(データ入力表!$D$53="購入者価格",$C30*E30,"")</f>
        <v>0</v>
      </c>
      <c r="H30" s="128">
        <f>SUM(F30:G30)</f>
        <v>0</v>
      </c>
      <c r="I30" s="128">
        <f>F47</f>
        <v>0</v>
      </c>
      <c r="J30" s="128">
        <f>IF(データ入力表!$D$53="購入者価格",C30-H30+I30,IF(データ入力表!$D$53="生産者価格",データ入力表!E34))</f>
        <v>0</v>
      </c>
    </row>
    <row r="31" spans="1:10" ht="13.5" customHeight="1">
      <c r="A31" s="55">
        <v>26</v>
      </c>
      <c r="B31" s="56" t="s">
        <v>26</v>
      </c>
      <c r="C31" s="123">
        <f>IF(データ入力表!$D$53="購入者価格",データ入力表!E35,"")</f>
        <v>0</v>
      </c>
      <c r="D31" s="100">
        <f>マージン!C29</f>
        <v>0</v>
      </c>
      <c r="E31" s="100">
        <f>マージン!D29</f>
        <v>0</v>
      </c>
      <c r="F31" s="123">
        <f>IF(データ入力表!$D$53="購入者価格",$C31*D31,"")</f>
        <v>0</v>
      </c>
      <c r="G31" s="123">
        <f>IF(データ入力表!$D$53="購入者価格",$C31*E31,"")</f>
        <v>0</v>
      </c>
      <c r="H31" s="123">
        <f t="shared" si="0"/>
        <v>0</v>
      </c>
      <c r="I31" s="93"/>
      <c r="J31" s="123">
        <f>IF(データ入力表!$D$53="購入者価格",C31-H31+I31,IF(データ入力表!$D$53="生産者価格",データ入力表!E35))</f>
        <v>0</v>
      </c>
    </row>
    <row r="32" spans="1:10" ht="13.5" customHeight="1">
      <c r="A32" s="55">
        <v>27</v>
      </c>
      <c r="B32" s="56" t="s">
        <v>27</v>
      </c>
      <c r="C32" s="123">
        <f>IF(データ入力表!$D$53="購入者価格",データ入力表!E36,"")</f>
        <v>0</v>
      </c>
      <c r="D32" s="100">
        <f>マージン!C30</f>
        <v>0</v>
      </c>
      <c r="E32" s="100">
        <f>マージン!D30</f>
        <v>0</v>
      </c>
      <c r="F32" s="123">
        <f>IF(データ入力表!$D$53="購入者価格",$C32*D32,"")</f>
        <v>0</v>
      </c>
      <c r="G32" s="123">
        <f>IF(データ入力表!$D$53="購入者価格",$C32*E32,"")</f>
        <v>0</v>
      </c>
      <c r="H32" s="123">
        <f t="shared" si="0"/>
        <v>0</v>
      </c>
      <c r="I32" s="93"/>
      <c r="J32" s="123">
        <f>IF(データ入力表!$D$53="購入者価格",C32-H32+I32,IF(データ入力表!$D$53="生産者価格",データ入力表!E36))</f>
        <v>0</v>
      </c>
    </row>
    <row r="33" spans="1:10" ht="13.5" customHeight="1">
      <c r="A33" s="55">
        <v>28</v>
      </c>
      <c r="B33" s="56" t="s">
        <v>363</v>
      </c>
      <c r="C33" s="123">
        <f>IF(データ入力表!$D$53="購入者価格",データ入力表!E37,"")</f>
        <v>0</v>
      </c>
      <c r="D33" s="100">
        <f>マージン!C31</f>
        <v>0</v>
      </c>
      <c r="E33" s="400"/>
      <c r="F33" s="123">
        <f>IF(データ入力表!$D$53="購入者価格",$C33*D33,"")</f>
        <v>0</v>
      </c>
      <c r="G33" s="401"/>
      <c r="H33" s="123">
        <f t="shared" si="0"/>
        <v>0</v>
      </c>
      <c r="I33" s="123">
        <f>G47</f>
        <v>0</v>
      </c>
      <c r="J33" s="123">
        <f>IF(データ入力表!$D$53="購入者価格",C33-H33+I33,IF(データ入力表!$D$53="生産者価格",データ入力表!E37))</f>
        <v>0</v>
      </c>
    </row>
    <row r="34" spans="1:10" ht="13.5" customHeight="1">
      <c r="A34" s="55">
        <v>29</v>
      </c>
      <c r="B34" s="56" t="s">
        <v>61</v>
      </c>
      <c r="C34" s="123">
        <f>IF(データ入力表!$D$53="購入者価格",データ入力表!E38,"")</f>
        <v>0</v>
      </c>
      <c r="D34" s="100">
        <f>マージン!C32</f>
        <v>4.9747408122598258E-2</v>
      </c>
      <c r="E34" s="100">
        <f>マージン!D32</f>
        <v>4.1896051334206798E-3</v>
      </c>
      <c r="F34" s="123">
        <f>IF(データ入力表!$D$53="購入者価格",$C34*D34,"")</f>
        <v>0</v>
      </c>
      <c r="G34" s="123">
        <f>IF(データ入力表!$D$53="購入者価格",$C34*E34,"")</f>
        <v>0</v>
      </c>
      <c r="H34" s="123">
        <f t="shared" si="0"/>
        <v>0</v>
      </c>
      <c r="I34" s="93"/>
      <c r="J34" s="123">
        <f>IF(データ入力表!$D$53="購入者価格",C34-H34+I34,IF(データ入力表!$D$53="生産者価格",データ入力表!E38))</f>
        <v>0</v>
      </c>
    </row>
    <row r="35" spans="1:10" ht="13.5" customHeight="1">
      <c r="A35" s="57">
        <v>30</v>
      </c>
      <c r="B35" s="58" t="s">
        <v>30</v>
      </c>
      <c r="C35" s="128">
        <f>IF(データ入力表!$D$53="購入者価格",データ入力表!E39,"")</f>
        <v>0</v>
      </c>
      <c r="D35" s="101">
        <f>マージン!C33</f>
        <v>0</v>
      </c>
      <c r="E35" s="101">
        <f>マージン!D33</f>
        <v>0</v>
      </c>
      <c r="F35" s="128">
        <f>IF(データ入力表!$D$53="購入者価格",$C35*D35,"")</f>
        <v>0</v>
      </c>
      <c r="G35" s="128">
        <f>IF(データ入力表!$D$53="購入者価格",$C35*E35,"")</f>
        <v>0</v>
      </c>
      <c r="H35" s="128">
        <f t="shared" si="0"/>
        <v>0</v>
      </c>
      <c r="I35" s="99"/>
      <c r="J35" s="128">
        <f>IF(データ入力表!$D$53="購入者価格",C35-H35+I35,IF(データ入力表!$D$53="生産者価格",データ入力表!E39))</f>
        <v>0</v>
      </c>
    </row>
    <row r="36" spans="1:10" ht="13.5" customHeight="1">
      <c r="A36" s="55">
        <v>31</v>
      </c>
      <c r="B36" s="56" t="s">
        <v>31</v>
      </c>
      <c r="C36" s="123">
        <f>IF(データ入力表!$D$53="購入者価格",データ入力表!E40,"")</f>
        <v>0</v>
      </c>
      <c r="D36" s="100">
        <f>マージン!C34</f>
        <v>0</v>
      </c>
      <c r="E36" s="100">
        <f>マージン!D34</f>
        <v>0</v>
      </c>
      <c r="F36" s="123">
        <f>IF(データ入力表!$D$53="購入者価格",$C36*D36,"")</f>
        <v>0</v>
      </c>
      <c r="G36" s="123">
        <f>IF(データ入力表!$D$53="購入者価格",$C36*E36,"")</f>
        <v>0</v>
      </c>
      <c r="H36" s="123">
        <f t="shared" si="0"/>
        <v>0</v>
      </c>
      <c r="I36" s="93"/>
      <c r="J36" s="123">
        <f>IF(データ入力表!$D$53="購入者価格",C36-H36+I36,IF(データ入力表!$D$53="生産者価格",データ入力表!E40))</f>
        <v>0</v>
      </c>
    </row>
    <row r="37" spans="1:10" ht="13.5" customHeight="1">
      <c r="A37" s="55">
        <v>32</v>
      </c>
      <c r="B37" s="56" t="s">
        <v>71</v>
      </c>
      <c r="C37" s="123">
        <f>IF(データ入力表!$D$53="購入者価格",データ入力表!E41,"")</f>
        <v>0</v>
      </c>
      <c r="D37" s="100">
        <f>マージン!C35</f>
        <v>0</v>
      </c>
      <c r="E37" s="100">
        <f>マージン!D35</f>
        <v>0</v>
      </c>
      <c r="F37" s="123">
        <f>IF(データ入力表!$D$53="購入者価格",$C37*D37,"")</f>
        <v>0</v>
      </c>
      <c r="G37" s="123">
        <f>IF(データ入力表!$D$53="購入者価格",$C37*E37,"")</f>
        <v>0</v>
      </c>
      <c r="H37" s="123">
        <f t="shared" si="0"/>
        <v>0</v>
      </c>
      <c r="I37" s="93"/>
      <c r="J37" s="123">
        <f>IF(データ入力表!$D$53="購入者価格",C37-H37+I37,IF(データ入力表!$D$53="生産者価格",データ入力表!E41))</f>
        <v>0</v>
      </c>
    </row>
    <row r="38" spans="1:10" ht="13.5" customHeight="1">
      <c r="A38" s="55">
        <v>33</v>
      </c>
      <c r="B38" s="56" t="s">
        <v>72</v>
      </c>
      <c r="C38" s="123">
        <f>IF(データ入力表!$D$53="購入者価格",データ入力表!E42,"")</f>
        <v>0</v>
      </c>
      <c r="D38" s="100">
        <f>マージン!C36</f>
        <v>0</v>
      </c>
      <c r="E38" s="100">
        <f>マージン!D36</f>
        <v>0</v>
      </c>
      <c r="F38" s="123">
        <f>IF(データ入力表!$D$53="購入者価格",$C38*D38,"")</f>
        <v>0</v>
      </c>
      <c r="G38" s="123">
        <f>IF(データ入力表!$D$53="購入者価格",$C38*E38,"")</f>
        <v>0</v>
      </c>
      <c r="H38" s="123">
        <f t="shared" si="0"/>
        <v>0</v>
      </c>
      <c r="I38" s="93"/>
      <c r="J38" s="123">
        <f>IF(データ入力表!$D$53="購入者価格",C38-H38+I38,IF(データ入力表!$D$53="生産者価格",データ入力表!E42))</f>
        <v>0</v>
      </c>
    </row>
    <row r="39" spans="1:10" ht="13.5" customHeight="1">
      <c r="A39" s="55">
        <v>34</v>
      </c>
      <c r="B39" s="56" t="s">
        <v>73</v>
      </c>
      <c r="C39" s="123">
        <f>IF(データ入力表!$D$53="購入者価格",データ入力表!E43,"")</f>
        <v>0</v>
      </c>
      <c r="D39" s="100">
        <f>マージン!C37</f>
        <v>0</v>
      </c>
      <c r="E39" s="100">
        <f>マージン!D37</f>
        <v>0</v>
      </c>
      <c r="F39" s="123">
        <f>IF(データ入力表!$D$53="購入者価格",$C39*D39,"")</f>
        <v>0</v>
      </c>
      <c r="G39" s="123">
        <f>IF(データ入力表!$D$53="購入者価格",$C39*E39,"")</f>
        <v>0</v>
      </c>
      <c r="H39" s="123">
        <f t="shared" si="0"/>
        <v>0</v>
      </c>
      <c r="I39" s="93"/>
      <c r="J39" s="123">
        <f>IF(データ入力表!$D$53="購入者価格",C39-H39+I39,IF(データ入力表!$D$53="生産者価格",データ入力表!E43))</f>
        <v>0</v>
      </c>
    </row>
    <row r="40" spans="1:10" ht="13.5" customHeight="1">
      <c r="A40" s="57">
        <v>35</v>
      </c>
      <c r="B40" s="58" t="s">
        <v>62</v>
      </c>
      <c r="C40" s="128">
        <f>IF(データ入力表!$D$53="購入者価格",データ入力表!E44,"")</f>
        <v>0</v>
      </c>
      <c r="D40" s="101">
        <f>マージン!C38</f>
        <v>0</v>
      </c>
      <c r="E40" s="101">
        <f>マージン!D38</f>
        <v>0</v>
      </c>
      <c r="F40" s="128">
        <f>IF(データ入力表!$D$53="購入者価格",$C40*D40,"")</f>
        <v>0</v>
      </c>
      <c r="G40" s="128">
        <f>IF(データ入力表!$D$53="購入者価格",$C40*E40,"")</f>
        <v>0</v>
      </c>
      <c r="H40" s="128">
        <f t="shared" si="0"/>
        <v>0</v>
      </c>
      <c r="I40" s="99"/>
      <c r="J40" s="128">
        <f>IF(データ入力表!$D$53="購入者価格",C40-H40+I40,IF(データ入力表!$D$53="生産者価格",データ入力表!E44))</f>
        <v>0</v>
      </c>
    </row>
    <row r="41" spans="1:10" ht="13.5" customHeight="1">
      <c r="A41" s="55">
        <v>36</v>
      </c>
      <c r="B41" s="56" t="s">
        <v>365</v>
      </c>
      <c r="C41" s="123">
        <f>IF(データ入力表!$D$53="購入者価格",データ入力表!E45,"")</f>
        <v>0</v>
      </c>
      <c r="D41" s="100">
        <f>マージン!C39</f>
        <v>0</v>
      </c>
      <c r="E41" s="100">
        <f>マージン!D39</f>
        <v>0</v>
      </c>
      <c r="F41" s="123">
        <f>IF(データ入力表!$D$53="購入者価格",$C41*D41,"")</f>
        <v>0</v>
      </c>
      <c r="G41" s="123">
        <f>IF(データ入力表!$D$53="購入者価格",$C41*E41,"")</f>
        <v>0</v>
      </c>
      <c r="H41" s="123">
        <f t="shared" si="0"/>
        <v>0</v>
      </c>
      <c r="I41" s="93"/>
      <c r="J41" s="123">
        <f>IF(データ入力表!$D$53="購入者価格",C41-H41+I41,IF(データ入力表!$D$53="生産者価格",データ入力表!E45))</f>
        <v>0</v>
      </c>
    </row>
    <row r="42" spans="1:10" ht="13.5" customHeight="1">
      <c r="A42" s="55">
        <v>37</v>
      </c>
      <c r="B42" s="56" t="s">
        <v>364</v>
      </c>
      <c r="C42" s="123">
        <f>IF(データ入力表!$D$53="購入者価格",データ入力表!E46,"")</f>
        <v>0</v>
      </c>
      <c r="D42" s="100">
        <f>マージン!C40</f>
        <v>0</v>
      </c>
      <c r="E42" s="100">
        <f>マージン!D40</f>
        <v>0</v>
      </c>
      <c r="F42" s="123">
        <f>IF(データ入力表!$D$53="購入者価格",$C42*D42,"")</f>
        <v>0</v>
      </c>
      <c r="G42" s="123">
        <f>IF(データ入力表!$D$53="購入者価格",$C42*E42,"")</f>
        <v>0</v>
      </c>
      <c r="H42" s="123">
        <f t="shared" si="0"/>
        <v>0</v>
      </c>
      <c r="I42" s="93"/>
      <c r="J42" s="123">
        <f>IF(データ入力表!$D$53="購入者価格",C42-H42+I42,IF(データ入力表!$D$53="生産者価格",データ入力表!E46))</f>
        <v>0</v>
      </c>
    </row>
    <row r="43" spans="1:10" ht="13.5" customHeight="1">
      <c r="A43" s="55">
        <v>38</v>
      </c>
      <c r="B43" s="56" t="s">
        <v>310</v>
      </c>
      <c r="C43" s="123">
        <f>IF(データ入力表!$D$53="購入者価格",データ入力表!E47,"")</f>
        <v>0</v>
      </c>
      <c r="D43" s="100">
        <f>マージン!C41</f>
        <v>0</v>
      </c>
      <c r="E43" s="100">
        <f>マージン!D41</f>
        <v>0</v>
      </c>
      <c r="F43" s="123">
        <f>IF(データ入力表!$D$53="購入者価格",$C43*D43,"")</f>
        <v>0</v>
      </c>
      <c r="G43" s="123">
        <f>IF(データ入力表!$D$53="購入者価格",$C43*E43,"")</f>
        <v>0</v>
      </c>
      <c r="H43" s="123">
        <f t="shared" si="0"/>
        <v>0</v>
      </c>
      <c r="I43" s="93"/>
      <c r="J43" s="123">
        <f>IF(データ入力表!$D$53="購入者価格",C43-H43+I43,IF(データ入力表!$D$53="生産者価格",データ入力表!E47))</f>
        <v>0</v>
      </c>
    </row>
    <row r="44" spans="1:10" ht="13.5" customHeight="1">
      <c r="A44" s="55">
        <v>39</v>
      </c>
      <c r="B44" s="56" t="s">
        <v>64</v>
      </c>
      <c r="C44" s="123">
        <f>IF(データ入力表!$D$53="購入者価格",データ入力表!E48,"")</f>
        <v>0</v>
      </c>
      <c r="D44" s="100">
        <f>マージン!C42</f>
        <v>8.7485646774304775E-5</v>
      </c>
      <c r="E44" s="100">
        <f>マージン!D42</f>
        <v>1.5808935353328989E-5</v>
      </c>
      <c r="F44" s="123">
        <f>IF(データ入力表!$D$53="購入者価格",$C44*D44,"")</f>
        <v>0</v>
      </c>
      <c r="G44" s="123">
        <f>IF(データ入力表!$D$53="購入者価格",$C44*E44,"")</f>
        <v>0</v>
      </c>
      <c r="H44" s="123">
        <f t="shared" si="0"/>
        <v>0</v>
      </c>
      <c r="I44" s="93"/>
      <c r="J44" s="123">
        <f>IF(データ入力表!$D$53="購入者価格",C44-H44+I44,IF(データ入力表!$D$53="生産者価格",データ入力表!E48))</f>
        <v>0</v>
      </c>
    </row>
    <row r="45" spans="1:10" ht="13.5" customHeight="1">
      <c r="A45" s="57">
        <v>40</v>
      </c>
      <c r="B45" s="58" t="s">
        <v>40</v>
      </c>
      <c r="C45" s="128">
        <f>IF(データ入力表!$D$53="購入者価格",データ入力表!E49,"")</f>
        <v>0</v>
      </c>
      <c r="D45" s="101">
        <f>マージン!C43</f>
        <v>0</v>
      </c>
      <c r="E45" s="101">
        <f>マージン!D43</f>
        <v>0</v>
      </c>
      <c r="F45" s="128">
        <f>IF(データ入力表!$D$53="購入者価格",$C45*D45,"")</f>
        <v>0</v>
      </c>
      <c r="G45" s="128">
        <f>IF(データ入力表!$D$53="購入者価格",$C45*E45,"")</f>
        <v>0</v>
      </c>
      <c r="H45" s="128">
        <f t="shared" si="0"/>
        <v>0</v>
      </c>
      <c r="I45" s="99"/>
      <c r="J45" s="128">
        <f>IF(データ入力表!$D$53="購入者価格",C45-H45+I45,IF(データ入力表!$D$53="生産者価格",データ入力表!E49))</f>
        <v>0</v>
      </c>
    </row>
    <row r="46" spans="1:10" ht="13.5" customHeight="1">
      <c r="A46" s="55">
        <v>41</v>
      </c>
      <c r="B46" s="56" t="s">
        <v>41</v>
      </c>
      <c r="C46" s="123">
        <f>IF(データ入力表!$D$53="購入者価格",データ入力表!E50,"")</f>
        <v>0</v>
      </c>
      <c r="D46" s="100">
        <f>マージン!C44</f>
        <v>2.5823727671686024E-2</v>
      </c>
      <c r="E46" s="100">
        <f>マージン!D44</f>
        <v>2.6016566336311386E-2</v>
      </c>
      <c r="F46" s="123">
        <f>IF(データ入力表!$D$53="購入者価格",$C46*D46,"")</f>
        <v>0</v>
      </c>
      <c r="G46" s="123">
        <f>IF(データ入力表!$D$53="購入者価格",$C46*E46,"")</f>
        <v>0</v>
      </c>
      <c r="H46" s="123">
        <f t="shared" si="0"/>
        <v>0</v>
      </c>
      <c r="I46" s="93"/>
      <c r="J46" s="123">
        <f>IF(データ入力表!$D$53="購入者価格",C46-H46+I46,IF(データ入力表!$D$53="生産者価格",データ入力表!E50))</f>
        <v>0</v>
      </c>
    </row>
    <row r="47" spans="1:10" ht="13.5" customHeight="1">
      <c r="A47" s="59"/>
      <c r="B47" s="60" t="s">
        <v>77</v>
      </c>
      <c r="C47" s="122">
        <f>SUM(C6:C46)</f>
        <v>0</v>
      </c>
      <c r="D47" s="95"/>
      <c r="E47" s="95"/>
      <c r="F47" s="122">
        <f>SUM(F6:F46)</f>
        <v>0</v>
      </c>
      <c r="G47" s="122">
        <f>SUM(G6:G46)</f>
        <v>0</v>
      </c>
      <c r="H47" s="122">
        <f>SUM(H6:H46)</f>
        <v>0</v>
      </c>
      <c r="I47" s="122">
        <f>SUM(I6:I46)</f>
        <v>0</v>
      </c>
      <c r="J47" s="122">
        <f>SUM(J6:J46)</f>
        <v>0</v>
      </c>
    </row>
    <row r="48" spans="1:10">
      <c r="E48" s="61"/>
      <c r="F48" s="62"/>
    </row>
    <row r="49" spans="5:6">
      <c r="E49" s="61"/>
      <c r="F49" s="62"/>
    </row>
    <row r="50" spans="5:6">
      <c r="E50" s="61"/>
      <c r="F50" s="62"/>
    </row>
    <row r="51" spans="5:6">
      <c r="E51" s="61"/>
      <c r="F51" s="62"/>
    </row>
    <row r="52" spans="5:6">
      <c r="E52" s="61"/>
      <c r="F52" s="62"/>
    </row>
  </sheetData>
  <sheetProtection sheet="1" objects="1" scenarios="1"/>
  <mergeCells count="1">
    <mergeCell ref="D3:E3"/>
  </mergeCells>
  <phoneticPr fontId="4"/>
  <pageMargins left="0.39370078740157483" right="0.39370078740157483" top="0.70866141732283472" bottom="0.39370078740157483" header="0.31496062992125984" footer="0.31496062992125984"/>
  <pageSetup paperSize="9" scale="58" pageOrder="overThenDown"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tint="0.499984740745262"/>
  </sheetPr>
  <dimension ref="A1:N107"/>
  <sheetViews>
    <sheetView zoomScaleNormal="100" workbookViewId="0">
      <selection activeCell="N13" sqref="N13"/>
    </sheetView>
  </sheetViews>
  <sheetFormatPr defaultRowHeight="16.5"/>
  <cols>
    <col min="1" max="1" width="9.140625" style="49"/>
    <col min="2" max="2" width="27.140625" style="49" customWidth="1"/>
    <col min="3" max="9" width="10.28515625" style="49" customWidth="1"/>
    <col min="10" max="11" width="10.28515625" style="65" customWidth="1"/>
    <col min="12" max="12" width="8.7109375" style="49" customWidth="1"/>
    <col min="13" max="13" width="12.7109375" style="129" customWidth="1"/>
    <col min="14" max="14" width="9.7109375" style="129" customWidth="1"/>
    <col min="15" max="16384" width="9.140625" style="49"/>
  </cols>
  <sheetData>
    <row r="1" spans="1:14">
      <c r="A1" s="303" t="s">
        <v>66</v>
      </c>
    </row>
    <row r="2" spans="1:14" ht="8.1" customHeight="1"/>
    <row r="3" spans="1:14" ht="8.1" customHeight="1"/>
    <row r="4" spans="1:14" s="53" customFormat="1" ht="39.950000000000003" customHeight="1">
      <c r="A4" s="63"/>
      <c r="B4" s="63"/>
      <c r="C4" s="66" t="s">
        <v>282</v>
      </c>
      <c r="D4" s="66" t="s">
        <v>284</v>
      </c>
      <c r="E4" s="66" t="s">
        <v>283</v>
      </c>
      <c r="F4" s="66" t="s">
        <v>285</v>
      </c>
      <c r="G4" s="66" t="s">
        <v>273</v>
      </c>
      <c r="H4" s="66" t="s">
        <v>67</v>
      </c>
      <c r="I4" s="66" t="s">
        <v>68</v>
      </c>
      <c r="J4" s="67" t="s">
        <v>69</v>
      </c>
      <c r="K4" s="67" t="s">
        <v>163</v>
      </c>
      <c r="M4" s="130" t="s">
        <v>155</v>
      </c>
      <c r="N4" s="130"/>
    </row>
    <row r="5" spans="1:14" s="53" customFormat="1" ht="14.1" customHeight="1">
      <c r="A5" s="55">
        <v>1</v>
      </c>
      <c r="B5" s="50" t="s">
        <v>166</v>
      </c>
      <c r="C5" s="327">
        <f>'H23取引基本表（生産者）'!BF4/'H23取引基本表（生産者）'!BB4*-1</f>
        <v>0.22301467694404714</v>
      </c>
      <c r="D5" s="327">
        <f>IF(NOT(F5=1),C5,0)</f>
        <v>0.22301467694404714</v>
      </c>
      <c r="E5" s="327">
        <f>1-C5</f>
        <v>0.77698532305595291</v>
      </c>
      <c r="F5" s="327">
        <f>E5</f>
        <v>0.77698532305595291</v>
      </c>
      <c r="G5" s="327">
        <f t="array" ref="G5:G45">TRANSPOSE(投入係数!C52:AQ52)</f>
        <v>0.46601506765279604</v>
      </c>
      <c r="H5" s="327">
        <f t="array" ref="H5:H45">TRANSPOSE(投入係数!C47:AQ47)</f>
        <v>8.6263346176910505E-2</v>
      </c>
      <c r="I5" s="327">
        <f>'H23取引基本表（生産者）'!AU4/'H23取引基本表（生産者）'!$AU$45</f>
        <v>9.8061106186552813E-3</v>
      </c>
      <c r="J5" s="327">
        <v>0.31551085960063135</v>
      </c>
      <c r="K5" s="327">
        <v>3.9392331074793736E-2</v>
      </c>
      <c r="M5" s="130" t="s">
        <v>156</v>
      </c>
      <c r="N5" s="130"/>
    </row>
    <row r="6" spans="1:14" s="53" customFormat="1" ht="14.1" customHeight="1">
      <c r="A6" s="55">
        <v>2</v>
      </c>
      <c r="B6" s="50" t="s">
        <v>2</v>
      </c>
      <c r="C6" s="327">
        <f>'H23取引基本表（生産者）'!BF5/'H23取引基本表（生産者）'!BB5*-1</f>
        <v>0.2360617791435527</v>
      </c>
      <c r="D6" s="327">
        <f t="shared" ref="D6:D45" si="0">IF(NOT(F6=1),C6,0)</f>
        <v>0.2360617791435527</v>
      </c>
      <c r="E6" s="327">
        <f t="shared" ref="E6:E45" si="1">1-C6</f>
        <v>0.76393822085644736</v>
      </c>
      <c r="F6" s="327">
        <f t="shared" ref="F6:F45" si="2">E6</f>
        <v>0.76393822085644736</v>
      </c>
      <c r="G6" s="327">
        <v>0.61629022123747479</v>
      </c>
      <c r="H6" s="327">
        <v>0.13783524587453289</v>
      </c>
      <c r="I6" s="327">
        <f>'H23取引基本表（生産者）'!AU5/'H23取引基本表（生産者）'!$AU$45</f>
        <v>6.4658132986342143E-4</v>
      </c>
      <c r="J6" s="327">
        <v>7.4969410364099348E-2</v>
      </c>
      <c r="K6" s="327">
        <v>4.3222328780713651E-2</v>
      </c>
      <c r="M6" s="131" t="s">
        <v>157</v>
      </c>
      <c r="N6" s="132">
        <f>VLOOKUP(データ入力表!E6,各種係数!M7:N11,2,FALSE)</f>
        <v>1</v>
      </c>
    </row>
    <row r="7" spans="1:14" s="53" customFormat="1" ht="14.1" customHeight="1">
      <c r="A7" s="55">
        <v>3</v>
      </c>
      <c r="B7" s="50" t="s">
        <v>3</v>
      </c>
      <c r="C7" s="327">
        <f>'H23取引基本表（生産者）'!BF6/'H23取引基本表（生産者）'!BB6*-1</f>
        <v>0.77496179988408243</v>
      </c>
      <c r="D7" s="327">
        <f t="shared" si="0"/>
        <v>0.77496179988408243</v>
      </c>
      <c r="E7" s="327">
        <f t="shared" si="1"/>
        <v>0.22503820011591757</v>
      </c>
      <c r="F7" s="327">
        <f t="shared" si="2"/>
        <v>0.22503820011591757</v>
      </c>
      <c r="G7" s="327">
        <v>0.47474873431927578</v>
      </c>
      <c r="H7" s="327">
        <v>0.11449734394094321</v>
      </c>
      <c r="I7" s="327">
        <f>'H23取引基本表（生産者）'!AU6/'H23取引基本表（生産者）'!$AU$45</f>
        <v>1.2600505362597887E-3</v>
      </c>
      <c r="J7" s="327">
        <v>9.2226351098585929E-2</v>
      </c>
      <c r="K7" s="327">
        <v>2.7333715739332121E-2</v>
      </c>
      <c r="M7" s="133" t="s">
        <v>158</v>
      </c>
      <c r="N7" s="133">
        <v>100</v>
      </c>
    </row>
    <row r="8" spans="1:14" s="53" customFormat="1" ht="14.1" customHeight="1">
      <c r="A8" s="55">
        <v>4</v>
      </c>
      <c r="B8" s="50" t="s">
        <v>167</v>
      </c>
      <c r="C8" s="327">
        <f>'H23取引基本表（生産者）'!BF7/'H23取引基本表（生産者）'!BB7*-1</f>
        <v>0.99677847428855937</v>
      </c>
      <c r="D8" s="327">
        <f t="shared" si="0"/>
        <v>0.99677847428855937</v>
      </c>
      <c r="E8" s="327">
        <f t="shared" si="1"/>
        <v>3.2215257114406315E-3</v>
      </c>
      <c r="F8" s="327">
        <f t="shared" si="2"/>
        <v>3.2215257114406315E-3</v>
      </c>
      <c r="G8" s="327">
        <v>0.42510693403445432</v>
      </c>
      <c r="H8" s="327">
        <v>0.33661656790801708</v>
      </c>
      <c r="I8" s="327">
        <f>'H23取引基本表（生産者）'!AU7/'H23取引基本表（生産者）'!$AU$45</f>
        <v>-2.2820517524591346E-5</v>
      </c>
      <c r="J8" s="327">
        <v>5.7999450614134911E-2</v>
      </c>
      <c r="K8" s="327">
        <v>5.395754032099831E-2</v>
      </c>
      <c r="M8" s="134" t="s">
        <v>159</v>
      </c>
      <c r="N8" s="135">
        <v>1</v>
      </c>
    </row>
    <row r="9" spans="1:14" s="53" customFormat="1" ht="14.1" customHeight="1">
      <c r="A9" s="57">
        <v>5</v>
      </c>
      <c r="B9" s="51" t="s">
        <v>168</v>
      </c>
      <c r="C9" s="328">
        <f>'H23取引基本表（生産者）'!BF8/'H23取引基本表（生産者）'!BB8*-1</f>
        <v>0.80050046799488073</v>
      </c>
      <c r="D9" s="328">
        <f t="shared" si="0"/>
        <v>0.80050046799488073</v>
      </c>
      <c r="E9" s="328">
        <f t="shared" si="1"/>
        <v>0.19949953200511927</v>
      </c>
      <c r="F9" s="328">
        <f t="shared" si="2"/>
        <v>0.19949953200511927</v>
      </c>
      <c r="G9" s="328">
        <v>0.48236116821461078</v>
      </c>
      <c r="H9" s="328">
        <v>0.14804389765647238</v>
      </c>
      <c r="I9" s="328">
        <f>'H23取引基本表（生産者）'!AU8/'H23取引基本表（生産者）'!$AU$45</f>
        <v>9.3237027766305366E-2</v>
      </c>
      <c r="J9" s="328">
        <v>6.0656215847714627E-2</v>
      </c>
      <c r="K9" s="328">
        <v>5.0904695137593076E-2</v>
      </c>
      <c r="M9" s="134" t="s">
        <v>160</v>
      </c>
      <c r="N9" s="136">
        <v>0.01</v>
      </c>
    </row>
    <row r="10" spans="1:14" s="53" customFormat="1" ht="14.1" customHeight="1">
      <c r="A10" s="55">
        <v>6</v>
      </c>
      <c r="B10" s="50" t="s">
        <v>169</v>
      </c>
      <c r="C10" s="327">
        <f>'H23取引基本表（生産者）'!BF9/'H23取引基本表（生産者）'!BB9*-1</f>
        <v>0.96560132821417455</v>
      </c>
      <c r="D10" s="327">
        <f t="shared" si="0"/>
        <v>0.96560132821417455</v>
      </c>
      <c r="E10" s="327">
        <f t="shared" si="1"/>
        <v>3.4398671785825452E-2</v>
      </c>
      <c r="F10" s="327">
        <f t="shared" si="2"/>
        <v>3.4398671785825452E-2</v>
      </c>
      <c r="G10" s="327">
        <v>0.53524683087704839</v>
      </c>
      <c r="H10" s="327">
        <v>0.19447593527774915</v>
      </c>
      <c r="I10" s="327">
        <f>'H23取引基本表（生産者）'!AU9/'H23取引基本表（生産者）'!$AU$45</f>
        <v>1.4228816407146671E-2</v>
      </c>
      <c r="J10" s="327">
        <v>9.2445635370503973E-2</v>
      </c>
      <c r="K10" s="327">
        <v>7.2194166752550762E-2</v>
      </c>
      <c r="M10" s="134" t="s">
        <v>161</v>
      </c>
      <c r="N10" s="137">
        <v>1E-3</v>
      </c>
    </row>
    <row r="11" spans="1:14" s="53" customFormat="1" ht="14.1" customHeight="1">
      <c r="A11" s="55">
        <v>7</v>
      </c>
      <c r="B11" s="50" t="s">
        <v>7</v>
      </c>
      <c r="C11" s="327">
        <f>'H23取引基本表（生産者）'!BF10/'H23取引基本表（生産者）'!BB10*-1</f>
        <v>0.82826563754689164</v>
      </c>
      <c r="D11" s="327">
        <f t="shared" si="0"/>
        <v>0.82826563754689164</v>
      </c>
      <c r="E11" s="327">
        <f t="shared" si="1"/>
        <v>0.17173436245310836</v>
      </c>
      <c r="F11" s="327">
        <f t="shared" si="2"/>
        <v>0.17173436245310836</v>
      </c>
      <c r="G11" s="327">
        <v>0.44013791787617373</v>
      </c>
      <c r="H11" s="327">
        <v>0.20674053177426169</v>
      </c>
      <c r="I11" s="327">
        <f>'H23取引基本表（生産者）'!AU10/'H23取引基本表（生産者）'!$AU$45</f>
        <v>1.6582909401203045E-3</v>
      </c>
      <c r="J11" s="327">
        <v>8.390912683811004E-2</v>
      </c>
      <c r="K11" s="327">
        <v>5.3245567412131864E-2</v>
      </c>
      <c r="M11" s="134" t="s">
        <v>162</v>
      </c>
      <c r="N11" s="138">
        <v>9.9999999999999995E-7</v>
      </c>
    </row>
    <row r="12" spans="1:14" s="53" customFormat="1" ht="14.1" customHeight="1">
      <c r="A12" s="55">
        <v>8</v>
      </c>
      <c r="B12" s="50" t="s">
        <v>291</v>
      </c>
      <c r="C12" s="327">
        <f>'H23取引基本表（生産者）'!BF11/'H23取引基本表（生産者）'!BB11*-1</f>
        <v>0.755781359495445</v>
      </c>
      <c r="D12" s="327">
        <f t="shared" si="0"/>
        <v>0.755781359495445</v>
      </c>
      <c r="E12" s="327">
        <f t="shared" si="1"/>
        <v>0.244218640504555</v>
      </c>
      <c r="F12" s="327">
        <f t="shared" si="2"/>
        <v>0.244218640504555</v>
      </c>
      <c r="G12" s="327">
        <v>0.52321542496632878</v>
      </c>
      <c r="H12" s="327">
        <v>0.31147657191465228</v>
      </c>
      <c r="I12" s="327">
        <f>'H23取引基本表（生産者）'!AU11/'H23取引基本表（生産者）'!$AU$45</f>
        <v>2.0135750756992364E-4</v>
      </c>
      <c r="J12" s="327">
        <v>0.1189480399801517</v>
      </c>
      <c r="K12" s="327">
        <v>9.3287020628056994E-2</v>
      </c>
      <c r="M12" s="129"/>
      <c r="N12" s="129"/>
    </row>
    <row r="13" spans="1:14" s="53" customFormat="1" ht="14.1" customHeight="1">
      <c r="A13" s="55">
        <v>9</v>
      </c>
      <c r="B13" s="50" t="s">
        <v>170</v>
      </c>
      <c r="C13" s="327">
        <f>'H23取引基本表（生産者）'!BF12/'H23取引基本表（生産者）'!BB12*-1</f>
        <v>0.61300541647041773</v>
      </c>
      <c r="D13" s="327">
        <f t="shared" si="0"/>
        <v>0.61300541647041773</v>
      </c>
      <c r="E13" s="327">
        <f t="shared" si="1"/>
        <v>0.38699458352958227</v>
      </c>
      <c r="F13" s="327">
        <f t="shared" si="2"/>
        <v>0.38699458352958227</v>
      </c>
      <c r="G13" s="327">
        <v>0.20983648035587146</v>
      </c>
      <c r="H13" s="327">
        <v>2.2650912920935105E-2</v>
      </c>
      <c r="I13" s="327">
        <f>'H23取引基本表（生産者）'!AU12/'H23取引基本表（生産者）'!$AU$45</f>
        <v>1.0444637648215906E-2</v>
      </c>
      <c r="J13" s="327">
        <v>2.8626234929302321E-3</v>
      </c>
      <c r="K13" s="327">
        <v>2.7846589270898916E-3</v>
      </c>
      <c r="M13" s="129"/>
      <c r="N13" s="129"/>
    </row>
    <row r="14" spans="1:14" s="53" customFormat="1" ht="14.1" customHeight="1">
      <c r="A14" s="57">
        <v>10</v>
      </c>
      <c r="B14" s="51" t="s">
        <v>171</v>
      </c>
      <c r="C14" s="328">
        <f>'H23取引基本表（生産者）'!BF13/'H23取引基本表（生産者）'!BB13*-1</f>
        <v>0.5068602525169299</v>
      </c>
      <c r="D14" s="328">
        <f t="shared" si="0"/>
        <v>0.5068602525169299</v>
      </c>
      <c r="E14" s="328">
        <f t="shared" si="1"/>
        <v>0.4931397474830701</v>
      </c>
      <c r="F14" s="328">
        <f t="shared" si="2"/>
        <v>0.4931397474830701</v>
      </c>
      <c r="G14" s="328">
        <v>0.22872428710634243</v>
      </c>
      <c r="H14" s="328">
        <v>4.4438733442556241E-3</v>
      </c>
      <c r="I14" s="328">
        <f>'H23取引基本表（生産者）'!AU13/'H23取引基本表（生産者）'!$AU$45</f>
        <v>3.0920458862437473E-2</v>
      </c>
      <c r="J14" s="328">
        <v>6.2642551961193747E-4</v>
      </c>
      <c r="K14" s="328">
        <v>6.2240997140929684E-4</v>
      </c>
      <c r="M14" s="129"/>
      <c r="N14" s="129"/>
    </row>
    <row r="15" spans="1:14" s="53" customFormat="1" ht="14.1" customHeight="1">
      <c r="A15" s="55">
        <v>11</v>
      </c>
      <c r="B15" s="50" t="s">
        <v>172</v>
      </c>
      <c r="C15" s="327">
        <f>'H23取引基本表（生産者）'!BF14/'H23取引基本表（生産者）'!BB14*-1</f>
        <v>0.55858592492857373</v>
      </c>
      <c r="D15" s="327">
        <f t="shared" si="0"/>
        <v>0.55858592492857373</v>
      </c>
      <c r="E15" s="327">
        <f t="shared" si="1"/>
        <v>0.44141407507142627</v>
      </c>
      <c r="F15" s="327">
        <f t="shared" si="2"/>
        <v>0.44141407507142627</v>
      </c>
      <c r="G15" s="327">
        <v>0.4702661549372158</v>
      </c>
      <c r="H15" s="327">
        <v>0.18238705101998248</v>
      </c>
      <c r="I15" s="327">
        <f>'H23取引基本表（生産者）'!AU14/'H23取引基本表（生産者）'!$AU$45</f>
        <v>4.4925097244489631E-4</v>
      </c>
      <c r="J15" s="327">
        <v>3.4030703767051855E-2</v>
      </c>
      <c r="K15" s="327">
        <v>3.1642401234825417E-2</v>
      </c>
      <c r="M15" s="129"/>
      <c r="N15" s="129"/>
    </row>
    <row r="16" spans="1:14" s="53" customFormat="1" ht="14.1" customHeight="1">
      <c r="A16" s="55">
        <v>12</v>
      </c>
      <c r="B16" s="50" t="s">
        <v>173</v>
      </c>
      <c r="C16" s="327">
        <f>'H23取引基本表（生産者）'!BF15/'H23取引基本表（生産者）'!BB15*-1</f>
        <v>0.26482166005309726</v>
      </c>
      <c r="D16" s="327">
        <f t="shared" si="0"/>
        <v>0.26482166005309726</v>
      </c>
      <c r="E16" s="327">
        <f t="shared" si="1"/>
        <v>0.73517833994690274</v>
      </c>
      <c r="F16" s="327">
        <f t="shared" si="2"/>
        <v>0.73517833994690274</v>
      </c>
      <c r="G16" s="327">
        <v>0.19699556903491214</v>
      </c>
      <c r="H16" s="327">
        <v>1.6710808292324679E-2</v>
      </c>
      <c r="I16" s="327">
        <f>'H23取引基本表（生産者）'!AU15/'H23取引基本表（生産者）'!$AU$45</f>
        <v>4.4746112793316362E-7</v>
      </c>
      <c r="J16" s="327">
        <v>2.4909738951816667E-3</v>
      </c>
      <c r="K16" s="327">
        <v>2.4076613899746352E-3</v>
      </c>
      <c r="M16" s="129"/>
      <c r="N16" s="129"/>
    </row>
    <row r="17" spans="1:14" s="53" customFormat="1" ht="14.1" customHeight="1">
      <c r="A17" s="55">
        <v>13</v>
      </c>
      <c r="B17" s="50" t="s">
        <v>174</v>
      </c>
      <c r="C17" s="327">
        <f>'H23取引基本表（生産者）'!BF16/'H23取引基本表（生産者）'!BB16*-1</f>
        <v>0.81718799954621868</v>
      </c>
      <c r="D17" s="327">
        <f t="shared" si="0"/>
        <v>0.81718799954621868</v>
      </c>
      <c r="E17" s="327">
        <f t="shared" si="1"/>
        <v>0.18281200045378132</v>
      </c>
      <c r="F17" s="327">
        <f t="shared" si="2"/>
        <v>0.18281200045378132</v>
      </c>
      <c r="G17" s="327">
        <v>0.21086124748171545</v>
      </c>
      <c r="H17" s="327">
        <v>2.1455901131506395E-2</v>
      </c>
      <c r="I17" s="327">
        <f>'H23取引基本表（生産者）'!AU16/'H23取引基本表（生産者）'!$AU$45</f>
        <v>6.9624951506400265E-4</v>
      </c>
      <c r="J17" s="327">
        <v>2.906386346287179E-3</v>
      </c>
      <c r="K17" s="327">
        <v>2.3811358017774478E-3</v>
      </c>
      <c r="M17" s="129"/>
      <c r="N17" s="129"/>
    </row>
    <row r="18" spans="1:14" s="53" customFormat="1" ht="14.1" customHeight="1">
      <c r="A18" s="55">
        <v>14</v>
      </c>
      <c r="B18" s="50" t="s">
        <v>175</v>
      </c>
      <c r="C18" s="327">
        <f>'H23取引基本表（生産者）'!BF17/'H23取引基本表（生産者）'!BB17*-1</f>
        <v>0.88163884673748105</v>
      </c>
      <c r="D18" s="327">
        <f t="shared" si="0"/>
        <v>0.88163884673748105</v>
      </c>
      <c r="E18" s="327">
        <f t="shared" si="1"/>
        <v>0.11836115326251895</v>
      </c>
      <c r="F18" s="327">
        <f t="shared" si="2"/>
        <v>0.11836115326251895</v>
      </c>
      <c r="G18" s="327">
        <v>0.42931825780371419</v>
      </c>
      <c r="H18" s="327">
        <v>0.36944165830825809</v>
      </c>
      <c r="I18" s="327">
        <f>'H23取引基本表（生産者）'!AU17/'H23取引基本表（生産者）'!$AU$45</f>
        <v>1.1052289859949142E-3</v>
      </c>
      <c r="J18" s="327">
        <v>0.1239779945898301</v>
      </c>
      <c r="K18" s="327">
        <v>0.10789945594358834</v>
      </c>
      <c r="M18" s="129"/>
      <c r="N18" s="129"/>
    </row>
    <row r="19" spans="1:14" s="53" customFormat="1" ht="14.1" customHeight="1">
      <c r="A19" s="57">
        <v>15</v>
      </c>
      <c r="B19" s="51" t="s">
        <v>176</v>
      </c>
      <c r="C19" s="328">
        <f>'H23取引基本表（生産者）'!BF18/'H23取引基本表（生産者）'!BB18*-1</f>
        <v>0.81555121910856132</v>
      </c>
      <c r="D19" s="328">
        <f t="shared" si="0"/>
        <v>0.81555121910856132</v>
      </c>
      <c r="E19" s="328">
        <f t="shared" si="1"/>
        <v>0.18444878089143868</v>
      </c>
      <c r="F19" s="328">
        <f t="shared" si="2"/>
        <v>0.18444878089143868</v>
      </c>
      <c r="G19" s="328">
        <v>0.37447408324968501</v>
      </c>
      <c r="H19" s="328">
        <v>0.10874641379948601</v>
      </c>
      <c r="I19" s="328">
        <f>'H23取引基本表（生産者）'!AU18/'H23取引基本表（生産者）'!$AU$45</f>
        <v>7.114631934137302E-4</v>
      </c>
      <c r="J19" s="328">
        <v>2.8547223942649268E-2</v>
      </c>
      <c r="K19" s="328">
        <v>2.6607294136072726E-2</v>
      </c>
      <c r="M19" s="129"/>
      <c r="N19" s="129"/>
    </row>
    <row r="20" spans="1:14" s="53" customFormat="1" ht="14.1" customHeight="1">
      <c r="A20" s="55">
        <v>16</v>
      </c>
      <c r="B20" s="50" t="s">
        <v>178</v>
      </c>
      <c r="C20" s="327">
        <f>'H23取引基本表（生産者）'!BF19/'H23取引基本表（生産者）'!BB19*-1</f>
        <v>0.95101660773729468</v>
      </c>
      <c r="D20" s="327">
        <f t="shared" si="0"/>
        <v>0.95101660773729468</v>
      </c>
      <c r="E20" s="327">
        <f t="shared" si="1"/>
        <v>4.8983392262705316E-2</v>
      </c>
      <c r="F20" s="327">
        <f t="shared" si="2"/>
        <v>4.8983392262705316E-2</v>
      </c>
      <c r="G20" s="327">
        <v>0.34021883590947988</v>
      </c>
      <c r="H20" s="327">
        <v>0.21120032042529174</v>
      </c>
      <c r="I20" s="327">
        <f>'H23取引基本表（生産者）'!AU19/'H23取引基本表（生産者）'!$AU$45</f>
        <v>2.6221222096883389E-4</v>
      </c>
      <c r="J20" s="327">
        <v>2.8612522074753764E-2</v>
      </c>
      <c r="K20" s="327">
        <v>2.7946183115771843E-2</v>
      </c>
      <c r="M20" s="129"/>
      <c r="N20" s="129"/>
    </row>
    <row r="21" spans="1:14" s="53" customFormat="1" ht="14.1" customHeight="1">
      <c r="A21" s="55">
        <v>17</v>
      </c>
      <c r="B21" s="50" t="s">
        <v>292</v>
      </c>
      <c r="C21" s="327">
        <f>'H23取引基本表（生産者）'!BF20/'H23取引基本表（生産者）'!BB20*-1</f>
        <v>0.93118140264764115</v>
      </c>
      <c r="D21" s="327">
        <f t="shared" si="0"/>
        <v>0.93118140264764115</v>
      </c>
      <c r="E21" s="327">
        <f t="shared" si="1"/>
        <v>6.8818597352358846E-2</v>
      </c>
      <c r="F21" s="327">
        <f t="shared" si="2"/>
        <v>6.8818597352358846E-2</v>
      </c>
      <c r="G21" s="327">
        <v>0.36378844126678583</v>
      </c>
      <c r="H21" s="327">
        <v>0.21854805444795819</v>
      </c>
      <c r="I21" s="327">
        <f>'H23取引基本表（生産者）'!AU20/'H23取引基本表（生産者）'!$AU$45</f>
        <v>6.5615699800119116E-3</v>
      </c>
      <c r="J21" s="327">
        <v>5.6029148906915988E-2</v>
      </c>
      <c r="K21" s="327">
        <v>5.0139786424675745E-2</v>
      </c>
      <c r="M21" s="129"/>
      <c r="N21" s="129"/>
    </row>
    <row r="22" spans="1:14" s="53" customFormat="1" ht="14.1" customHeight="1">
      <c r="A22" s="55">
        <v>18</v>
      </c>
      <c r="B22" s="50" t="s">
        <v>293</v>
      </c>
      <c r="C22" s="327">
        <f>'H23取引基本表（生産者）'!BF21/'H23取引基本表（生産者）'!BB21*-1</f>
        <v>0.91399041556397964</v>
      </c>
      <c r="D22" s="327">
        <f t="shared" si="0"/>
        <v>0.91399041556397964</v>
      </c>
      <c r="E22" s="327">
        <f t="shared" si="1"/>
        <v>8.6009584436020359E-2</v>
      </c>
      <c r="F22" s="327">
        <f t="shared" si="2"/>
        <v>8.6009584436020359E-2</v>
      </c>
      <c r="G22" s="327">
        <v>0.32302171221632586</v>
      </c>
      <c r="H22" s="327">
        <v>0.19839871722851549</v>
      </c>
      <c r="I22" s="327">
        <f>'H23取引基本表（生産者）'!AU21/'H23取引基本表（生産者）'!$AU$45</f>
        <v>1.574078755843283E-2</v>
      </c>
      <c r="J22" s="327">
        <v>3.4621740576919934E-2</v>
      </c>
      <c r="K22" s="327">
        <v>3.4430851963153042E-2</v>
      </c>
      <c r="M22" s="129"/>
      <c r="N22" s="129"/>
    </row>
    <row r="23" spans="1:14" s="53" customFormat="1" ht="14.1" customHeight="1">
      <c r="A23" s="55">
        <v>19</v>
      </c>
      <c r="B23" s="50" t="s">
        <v>179</v>
      </c>
      <c r="C23" s="327">
        <f>'H23取引基本表（生産者）'!BF22/'H23取引基本表（生産者）'!BB22*-1</f>
        <v>0.55874671100421314</v>
      </c>
      <c r="D23" s="327">
        <f t="shared" si="0"/>
        <v>0.55874671100421314</v>
      </c>
      <c r="E23" s="327">
        <f t="shared" si="1"/>
        <v>0.44125328899578686</v>
      </c>
      <c r="F23" s="327">
        <f t="shared" si="2"/>
        <v>0.44125328899578686</v>
      </c>
      <c r="G23" s="327">
        <v>0.17858011275471963</v>
      </c>
      <c r="H23" s="327">
        <v>0.10353730957913762</v>
      </c>
      <c r="I23" s="327">
        <f>'H23取引基本表（生産者）'!AU22/'H23取引基本表（生産者）'!$AU$45</f>
        <v>3.4537287159521236E-2</v>
      </c>
      <c r="J23" s="327">
        <v>2.1801418333045053E-2</v>
      </c>
      <c r="K23" s="327">
        <v>2.0578112348622151E-2</v>
      </c>
      <c r="M23" s="129"/>
      <c r="N23" s="129"/>
    </row>
    <row r="24" spans="1:14" s="53" customFormat="1" ht="14.1" customHeight="1">
      <c r="A24" s="57">
        <v>20</v>
      </c>
      <c r="B24" s="51" t="s">
        <v>180</v>
      </c>
      <c r="C24" s="328">
        <f>'H23取引基本表（生産者）'!BF23/'H23取引基本表（生産者）'!BB23*-1</f>
        <v>0.79916541289351917</v>
      </c>
      <c r="D24" s="328">
        <f t="shared" si="0"/>
        <v>0.79916541289351917</v>
      </c>
      <c r="E24" s="328">
        <f t="shared" si="1"/>
        <v>0.20083458710648083</v>
      </c>
      <c r="F24" s="328">
        <f t="shared" si="2"/>
        <v>0.20083458710648083</v>
      </c>
      <c r="G24" s="328">
        <v>0.36168595814334153</v>
      </c>
      <c r="H24" s="328">
        <v>0.21995206360341402</v>
      </c>
      <c r="I24" s="328">
        <f>'H23取引基本表（生産者）'!AU23/'H23取引基本表（生産者）'!$AU$45</f>
        <v>1.2056840092159094E-2</v>
      </c>
      <c r="J24" s="328">
        <v>6.380802057757512E-2</v>
      </c>
      <c r="K24" s="328">
        <v>5.4854047312833706E-2</v>
      </c>
      <c r="M24" s="129"/>
      <c r="N24" s="129"/>
    </row>
    <row r="25" spans="1:14" s="53" customFormat="1" ht="14.1" customHeight="1">
      <c r="A25" s="55">
        <v>21</v>
      </c>
      <c r="B25" s="50" t="s">
        <v>181</v>
      </c>
      <c r="C25" s="327">
        <f>'H23取引基本表（生産者）'!BF24/'H23取引基本表（生産者）'!BB24*-1</f>
        <v>0</v>
      </c>
      <c r="D25" s="327">
        <f t="shared" si="0"/>
        <v>0</v>
      </c>
      <c r="E25" s="327">
        <f t="shared" si="1"/>
        <v>1</v>
      </c>
      <c r="F25" s="327">
        <f t="shared" si="2"/>
        <v>1</v>
      </c>
      <c r="G25" s="327">
        <v>0.45175993820906601</v>
      </c>
      <c r="H25" s="327">
        <v>0.34892016330461123</v>
      </c>
      <c r="I25" s="327">
        <f>'H23取引基本表（生産者）'!AU24/'H23取引基本表（生産者）'!$AU$45</f>
        <v>0</v>
      </c>
      <c r="J25" s="327">
        <v>0.13499714116620357</v>
      </c>
      <c r="K25" s="327">
        <v>0.10161799961882216</v>
      </c>
      <c r="M25" s="129"/>
      <c r="N25" s="129"/>
    </row>
    <row r="26" spans="1:14" s="53" customFormat="1" ht="14.1" customHeight="1">
      <c r="A26" s="55">
        <v>22</v>
      </c>
      <c r="B26" s="50" t="s">
        <v>182</v>
      </c>
      <c r="C26" s="327">
        <f>'H23取引基本表（生産者）'!BF25/'H23取引基本表（生産者）'!BB25*-1</f>
        <v>0.12002592998902963</v>
      </c>
      <c r="D26" s="327">
        <f t="shared" si="0"/>
        <v>0.12002592998902963</v>
      </c>
      <c r="E26" s="327">
        <f t="shared" si="1"/>
        <v>0.87997407001097039</v>
      </c>
      <c r="F26" s="327">
        <f t="shared" si="2"/>
        <v>0.87997407001097039</v>
      </c>
      <c r="G26" s="327">
        <v>0.17317162690497087</v>
      </c>
      <c r="H26" s="327">
        <v>7.5222213356738205E-2</v>
      </c>
      <c r="I26" s="327">
        <f>'H23取引基本表（生産者）'!AU25/'H23取引基本表（生産者）'!$AU$45</f>
        <v>2.2145746143668134E-2</v>
      </c>
      <c r="J26" s="327">
        <v>7.5863719779781374E-3</v>
      </c>
      <c r="K26" s="327">
        <v>7.4204101172903533E-3</v>
      </c>
      <c r="M26" s="129"/>
      <c r="N26" s="129"/>
    </row>
    <row r="27" spans="1:14" s="53" customFormat="1" ht="14.1" customHeight="1">
      <c r="A27" s="55">
        <v>23</v>
      </c>
      <c r="B27" s="50" t="s">
        <v>294</v>
      </c>
      <c r="C27" s="327">
        <f>'H23取引基本表（生産者）'!BF26/'H23取引基本表（生産者）'!BB26*-1</f>
        <v>1.4464662828709462E-4</v>
      </c>
      <c r="D27" s="327">
        <f t="shared" si="0"/>
        <v>1.4464662828709462E-4</v>
      </c>
      <c r="E27" s="327">
        <f t="shared" si="1"/>
        <v>0.99985535337171294</v>
      </c>
      <c r="F27" s="327">
        <f t="shared" si="2"/>
        <v>0.99985535337171294</v>
      </c>
      <c r="G27" s="327">
        <v>0.49992786450067805</v>
      </c>
      <c r="H27" s="327">
        <v>0.12788181319791095</v>
      </c>
      <c r="I27" s="327">
        <f>'H23取引基本表（生産者）'!AU26/'H23取引基本表（生産者）'!$AU$45</f>
        <v>3.6588896431094791E-3</v>
      </c>
      <c r="J27" s="327">
        <v>3.2230141097036674E-2</v>
      </c>
      <c r="K27" s="327">
        <v>3.2230141097036674E-2</v>
      </c>
      <c r="M27" s="129"/>
      <c r="N27" s="129"/>
    </row>
    <row r="28" spans="1:14" s="53" customFormat="1" ht="14.1" customHeight="1">
      <c r="A28" s="55">
        <v>24</v>
      </c>
      <c r="B28" s="50" t="s">
        <v>295</v>
      </c>
      <c r="C28" s="327">
        <f>'H23取引基本表（生産者）'!BF27/'H23取引基本表（生産者）'!BB27*-1</f>
        <v>2.4961309969547202E-5</v>
      </c>
      <c r="D28" s="327">
        <f t="shared" si="0"/>
        <v>2.4961309969547202E-5</v>
      </c>
      <c r="E28" s="327">
        <f t="shared" si="1"/>
        <v>0.99997503869003046</v>
      </c>
      <c r="F28" s="327">
        <f t="shared" si="2"/>
        <v>0.99997503869003046</v>
      </c>
      <c r="G28" s="327">
        <v>0.736852583031952</v>
      </c>
      <c r="H28" s="327">
        <v>0.21349414380039153</v>
      </c>
      <c r="I28" s="327">
        <f>'H23取引基本表（生産者）'!AU27/'H23取引基本表（生産者）'!$AU$45</f>
        <v>2.5791659414067551E-3</v>
      </c>
      <c r="J28" s="327">
        <v>6.2311291018281957E-2</v>
      </c>
      <c r="K28" s="327">
        <v>5.2639437273963967E-2</v>
      </c>
      <c r="M28" s="129"/>
      <c r="N28" s="129"/>
    </row>
    <row r="29" spans="1:14" s="53" customFormat="1" ht="14.1" customHeight="1">
      <c r="A29" s="57">
        <v>25</v>
      </c>
      <c r="B29" s="51" t="s">
        <v>183</v>
      </c>
      <c r="C29" s="328">
        <f>'H23取引基本表（生産者）'!BF28/'H23取引基本表（生産者）'!BB28*-1</f>
        <v>0.31156434692275797</v>
      </c>
      <c r="D29" s="328">
        <f t="shared" si="0"/>
        <v>0</v>
      </c>
      <c r="E29" s="328">
        <f t="shared" si="1"/>
        <v>0.68843565307724197</v>
      </c>
      <c r="F29" s="408">
        <v>1</v>
      </c>
      <c r="G29" s="328">
        <v>0.67169060834736571</v>
      </c>
      <c r="H29" s="328">
        <v>0.4291901406010713</v>
      </c>
      <c r="I29" s="328">
        <f>'H23取引基本表（生産者）'!AU28/'H23取引基本表（生産者）'!$AU$45</f>
        <v>0.11598774135493914</v>
      </c>
      <c r="J29" s="328">
        <v>0.15958983847161301</v>
      </c>
      <c r="K29" s="328">
        <v>0.12957611791364365</v>
      </c>
      <c r="M29" s="129"/>
      <c r="N29" s="129"/>
    </row>
    <row r="30" spans="1:14" s="53" customFormat="1" ht="14.1" customHeight="1">
      <c r="A30" s="55">
        <v>26</v>
      </c>
      <c r="B30" s="50" t="s">
        <v>184</v>
      </c>
      <c r="C30" s="327">
        <f>'H23取引基本表（生産者）'!BF29/'H23取引基本表（生産者）'!BB29*-1</f>
        <v>0.30260148187061542</v>
      </c>
      <c r="D30" s="327">
        <f t="shared" si="0"/>
        <v>0.30260148187061542</v>
      </c>
      <c r="E30" s="327">
        <f t="shared" si="1"/>
        <v>0.69739851812938458</v>
      </c>
      <c r="F30" s="327">
        <f t="shared" si="2"/>
        <v>0.69739851812938458</v>
      </c>
      <c r="G30" s="327">
        <v>0.65971810910631823</v>
      </c>
      <c r="H30" s="327">
        <v>0.32251323018842487</v>
      </c>
      <c r="I30" s="327">
        <f>'H23取引基本表（生産者）'!AU29/'H23取引基本表（生産者）'!$AU$45</f>
        <v>6.0584446877638622E-2</v>
      </c>
      <c r="J30" s="327">
        <v>6.4650958977989018E-2</v>
      </c>
      <c r="K30" s="327">
        <v>5.9907834101382486E-2</v>
      </c>
      <c r="M30" s="129"/>
      <c r="N30" s="129"/>
    </row>
    <row r="31" spans="1:14" s="53" customFormat="1" ht="14.1" customHeight="1">
      <c r="A31" s="55">
        <v>27</v>
      </c>
      <c r="B31" s="50" t="s">
        <v>185</v>
      </c>
      <c r="C31" s="327">
        <f>'H23取引基本表（生産者）'!BF30/'H23取引基本表（生産者）'!BB30*-1</f>
        <v>1.7764936390748283E-2</v>
      </c>
      <c r="D31" s="327">
        <f t="shared" si="0"/>
        <v>1.7764936390748283E-2</v>
      </c>
      <c r="E31" s="327">
        <f t="shared" si="1"/>
        <v>0.98223506360925172</v>
      </c>
      <c r="F31" s="327">
        <f t="shared" si="2"/>
        <v>0.98223506360925172</v>
      </c>
      <c r="G31" s="327">
        <v>0.80958113956353206</v>
      </c>
      <c r="H31" s="327">
        <v>3.8044214359885024E-2</v>
      </c>
      <c r="I31" s="327">
        <f>'H23取引基本表（生産者）'!AU30/'H23取引基本表（生産者）'!$AU$45</f>
        <v>0.18873060200077768</v>
      </c>
      <c r="J31" s="327">
        <v>1.0848276766499765E-2</v>
      </c>
      <c r="K31" s="327">
        <v>5.1425045631128489E-3</v>
      </c>
      <c r="M31" s="129"/>
      <c r="N31" s="129"/>
    </row>
    <row r="32" spans="1:14" s="53" customFormat="1" ht="14.1" customHeight="1">
      <c r="A32" s="55">
        <v>28</v>
      </c>
      <c r="B32" s="50" t="s">
        <v>296</v>
      </c>
      <c r="C32" s="327">
        <f>'H23取引基本表（生産者）'!BF31/'H23取引基本表（生産者）'!BB31*-1</f>
        <v>0.37832935602583939</v>
      </c>
      <c r="D32" s="327">
        <f t="shared" si="0"/>
        <v>0</v>
      </c>
      <c r="E32" s="327">
        <f t="shared" si="1"/>
        <v>0.62167064397416061</v>
      </c>
      <c r="F32" s="397">
        <v>1</v>
      </c>
      <c r="G32" s="327">
        <v>0.44296061936412168</v>
      </c>
      <c r="H32" s="327">
        <v>0.2297271887441853</v>
      </c>
      <c r="I32" s="327">
        <f>'H23取引基本表（生産者）'!AU31/'H23取引基本表（生産者）'!$AU$45</f>
        <v>3.8719258861184581E-2</v>
      </c>
      <c r="J32" s="327">
        <v>5.2412135481813948E-2</v>
      </c>
      <c r="K32" s="327">
        <v>4.8066939723182822E-2</v>
      </c>
      <c r="M32" s="129"/>
      <c r="N32" s="129"/>
    </row>
    <row r="33" spans="1:14" s="53" customFormat="1" ht="14.1" customHeight="1">
      <c r="A33" s="55">
        <v>29</v>
      </c>
      <c r="B33" s="50" t="s">
        <v>186</v>
      </c>
      <c r="C33" s="327">
        <f>'H23取引基本表（生産者）'!BF32/'H23取引基本表（生産者）'!BB32*-1</f>
        <v>0.49265106288572463</v>
      </c>
      <c r="D33" s="327">
        <f t="shared" si="0"/>
        <v>0.49265106288572463</v>
      </c>
      <c r="E33" s="327">
        <f t="shared" si="1"/>
        <v>0.50734893711427542</v>
      </c>
      <c r="F33" s="327">
        <f t="shared" si="2"/>
        <v>0.50734893711427542</v>
      </c>
      <c r="G33" s="327">
        <v>0.51327801728806954</v>
      </c>
      <c r="H33" s="327">
        <v>0.16321844060746549</v>
      </c>
      <c r="I33" s="327">
        <f>'H23取引基本表（生産者）'!AU32/'H23取引基本表（生産者）'!$AU$45</f>
        <v>5.9212531059395543E-2</v>
      </c>
      <c r="J33" s="327">
        <v>3.008297406789575E-2</v>
      </c>
      <c r="K33" s="327">
        <v>2.6551701726640526E-2</v>
      </c>
      <c r="M33" s="129"/>
      <c r="N33" s="129"/>
    </row>
    <row r="34" spans="1:14" s="53" customFormat="1" ht="14.1" customHeight="1">
      <c r="A34" s="57">
        <v>30</v>
      </c>
      <c r="B34" s="51" t="s">
        <v>187</v>
      </c>
      <c r="C34" s="328">
        <f>'H23取引基本表（生産者）'!BF33/'H23取引基本表（生産者）'!BB33*-1</f>
        <v>0</v>
      </c>
      <c r="D34" s="328">
        <f t="shared" si="0"/>
        <v>0</v>
      </c>
      <c r="E34" s="328">
        <f t="shared" si="1"/>
        <v>1</v>
      </c>
      <c r="F34" s="328">
        <f t="shared" si="2"/>
        <v>1</v>
      </c>
      <c r="G34" s="328">
        <v>0.68510237761748893</v>
      </c>
      <c r="H34" s="328">
        <v>0.36779293281102149</v>
      </c>
      <c r="I34" s="328">
        <f>'H23取引基本表（生産者）'!AU33/'H23取引基本表（生産者）'!$AU$45</f>
        <v>4.3529018525338154E-3</v>
      </c>
      <c r="J34" s="328">
        <v>5.1819228166890122E-2</v>
      </c>
      <c r="K34" s="328">
        <v>5.1819228166890122E-2</v>
      </c>
      <c r="M34" s="129"/>
      <c r="N34" s="129"/>
    </row>
    <row r="35" spans="1:14" s="53" customFormat="1" ht="14.1" customHeight="1">
      <c r="A35" s="55">
        <v>31</v>
      </c>
      <c r="B35" s="50" t="s">
        <v>188</v>
      </c>
      <c r="C35" s="327">
        <f>'H23取引基本表（生産者）'!BF34/'H23取引基本表（生産者）'!BB34*-1</f>
        <v>0.27655802142980807</v>
      </c>
      <c r="D35" s="327">
        <f t="shared" si="0"/>
        <v>0</v>
      </c>
      <c r="E35" s="327">
        <f t="shared" si="1"/>
        <v>0.72344197857019199</v>
      </c>
      <c r="F35" s="397">
        <v>1</v>
      </c>
      <c r="G35" s="327">
        <v>0.79593605467883577</v>
      </c>
      <c r="H35" s="327">
        <v>0.63386703250663357</v>
      </c>
      <c r="I35" s="327">
        <f>'H23取引基本表（生産者）'!AU34/'H23取引基本表（生産者）'!$AU$45</f>
        <v>1.4834231313240241E-2</v>
      </c>
      <c r="J35" s="327">
        <v>9.1568155492939229E-2</v>
      </c>
      <c r="K35" s="327">
        <v>9.0598789113522663E-2</v>
      </c>
      <c r="M35" s="129"/>
      <c r="N35" s="129"/>
    </row>
    <row r="36" spans="1:14" s="53" customFormat="1" ht="14.1" customHeight="1">
      <c r="A36" s="55">
        <v>32</v>
      </c>
      <c r="B36" s="50" t="s">
        <v>297</v>
      </c>
      <c r="C36" s="327">
        <f>'H23取引基本表（生産者）'!BF35/'H23取引基本表（生産者）'!BB35*-1</f>
        <v>4.1058222143880815E-2</v>
      </c>
      <c r="D36" s="327">
        <f t="shared" si="0"/>
        <v>0</v>
      </c>
      <c r="E36" s="327">
        <f t="shared" si="1"/>
        <v>0.95894177785611923</v>
      </c>
      <c r="F36" s="397">
        <v>1</v>
      </c>
      <c r="G36" s="327">
        <v>0.59308619718309863</v>
      </c>
      <c r="H36" s="327">
        <v>0.48767549295774648</v>
      </c>
      <c r="I36" s="327">
        <f>'H23取引基本表（生産者）'!AU35/'H23取引基本表（生産者）'!$AU$45</f>
        <v>5.1635671780103282E-2</v>
      </c>
      <c r="J36" s="327">
        <v>0.11909258215962441</v>
      </c>
      <c r="K36" s="327">
        <v>0.11161239436619719</v>
      </c>
      <c r="M36" s="129"/>
      <c r="N36" s="129"/>
    </row>
    <row r="37" spans="1:14" s="53" customFormat="1" ht="14.1" customHeight="1">
      <c r="A37" s="55">
        <v>33</v>
      </c>
      <c r="B37" s="50" t="s">
        <v>298</v>
      </c>
      <c r="C37" s="327">
        <f>'H23取引基本表（生産者）'!BF36/'H23取引基本表（生産者）'!BB36*-1</f>
        <v>6.057837590920271E-2</v>
      </c>
      <c r="D37" s="327">
        <f t="shared" si="0"/>
        <v>6.057837590920271E-2</v>
      </c>
      <c r="E37" s="327">
        <f t="shared" si="1"/>
        <v>0.93942162409079732</v>
      </c>
      <c r="F37" s="327">
        <f t="shared" si="2"/>
        <v>0.93942162409079732</v>
      </c>
      <c r="G37" s="327">
        <v>0.57970240506795334</v>
      </c>
      <c r="H37" s="327">
        <v>0.32164561157968397</v>
      </c>
      <c r="I37" s="327">
        <f>'H23取引基本表（生産者）'!AU36/'H23取引基本表（生産者）'!$AU$45</f>
        <v>1.8000913715623238E-2</v>
      </c>
      <c r="J37" s="327">
        <v>9.4637398254207944E-2</v>
      </c>
      <c r="K37" s="327">
        <v>6.7713896357408571E-2</v>
      </c>
      <c r="M37" s="129"/>
      <c r="N37" s="129"/>
    </row>
    <row r="38" spans="1:14" s="53" customFormat="1" ht="14.1" customHeight="1">
      <c r="A38" s="55">
        <v>34</v>
      </c>
      <c r="B38" s="50" t="s">
        <v>299</v>
      </c>
      <c r="C38" s="327">
        <f>'H23取引基本表（生産者）'!BF37/'H23取引基本表（生産者）'!BB37*-1</f>
        <v>0.6268332696031873</v>
      </c>
      <c r="D38" s="327">
        <f t="shared" si="0"/>
        <v>0</v>
      </c>
      <c r="E38" s="327">
        <f t="shared" si="1"/>
        <v>0.3731667303968127</v>
      </c>
      <c r="F38" s="397">
        <v>1</v>
      </c>
      <c r="G38" s="327">
        <v>0.66114312498276762</v>
      </c>
      <c r="H38" s="327">
        <v>0.24348617276461992</v>
      </c>
      <c r="I38" s="327">
        <f>'H23取引基本表（生産者）'!AU37/'H23取引基本表（生産者）'!$AU$45</f>
        <v>1.8941029545410815E-3</v>
      </c>
      <c r="J38" s="327">
        <v>7.3175439080206239E-2</v>
      </c>
      <c r="K38" s="327">
        <v>6.151258650638286E-2</v>
      </c>
      <c r="M38" s="129"/>
      <c r="N38" s="129"/>
    </row>
    <row r="39" spans="1:14" s="53" customFormat="1" ht="14.1" customHeight="1">
      <c r="A39" s="57">
        <v>35</v>
      </c>
      <c r="B39" s="51" t="s">
        <v>35</v>
      </c>
      <c r="C39" s="328">
        <f>'H23取引基本表（生産者）'!BF38/'H23取引基本表（生産者）'!BB38*-1</f>
        <v>0.60358214167669677</v>
      </c>
      <c r="D39" s="328">
        <f t="shared" si="0"/>
        <v>0.60358214167669677</v>
      </c>
      <c r="E39" s="328">
        <f t="shared" si="1"/>
        <v>0.39641785832330323</v>
      </c>
      <c r="F39" s="328">
        <f t="shared" si="2"/>
        <v>0.39641785832330323</v>
      </c>
      <c r="G39" s="328">
        <v>0.62721167108250431</v>
      </c>
      <c r="H39" s="328">
        <v>0.51442059312835631</v>
      </c>
      <c r="I39" s="328">
        <f>'H23取引基本表（生産者）'!AU38/'H23取引基本表（生産者）'!$AU$45</f>
        <v>2.0098611483373909E-2</v>
      </c>
      <c r="J39" s="328">
        <v>0.21208343800211391</v>
      </c>
      <c r="K39" s="328">
        <v>0.17053032708796442</v>
      </c>
      <c r="M39" s="129"/>
      <c r="N39" s="129"/>
    </row>
    <row r="40" spans="1:14" s="53" customFormat="1" ht="14.1" customHeight="1">
      <c r="A40" s="55">
        <v>36</v>
      </c>
      <c r="B40" s="50" t="s">
        <v>38</v>
      </c>
      <c r="C40" s="327">
        <f>'H23取引基本表（生産者）'!BF39/'H23取引基本表（生産者）'!BB39*-1</f>
        <v>0.39879559260525416</v>
      </c>
      <c r="D40" s="327">
        <f t="shared" si="0"/>
        <v>0</v>
      </c>
      <c r="E40" s="327">
        <f t="shared" si="1"/>
        <v>0.60120440739474579</v>
      </c>
      <c r="F40" s="397">
        <v>1</v>
      </c>
      <c r="G40" s="327">
        <v>0.47768760922603082</v>
      </c>
      <c r="H40" s="327">
        <v>0.27390860484833801</v>
      </c>
      <c r="I40" s="327">
        <f>'H23取引基本表（生産者）'!AU39/'H23取引基本表（生産者）'!$AU$45</f>
        <v>1.0230303767935919E-2</v>
      </c>
      <c r="J40" s="327">
        <v>0.14044953541086291</v>
      </c>
      <c r="K40" s="327">
        <v>0.12383852715726817</v>
      </c>
      <c r="M40" s="129"/>
      <c r="N40" s="129"/>
    </row>
    <row r="41" spans="1:14" s="53" customFormat="1" ht="14.1" customHeight="1">
      <c r="A41" s="55">
        <v>37</v>
      </c>
      <c r="B41" s="50" t="s">
        <v>362</v>
      </c>
      <c r="C41" s="327">
        <f>'H23取引基本表（生産者）'!BF40/'H23取引基本表（生産者）'!BB40*-1</f>
        <v>0.48327137546468402</v>
      </c>
      <c r="D41" s="327">
        <f t="shared" si="0"/>
        <v>0</v>
      </c>
      <c r="E41" s="327">
        <f t="shared" si="1"/>
        <v>0.51672862453531598</v>
      </c>
      <c r="F41" s="397">
        <v>1</v>
      </c>
      <c r="G41" s="327">
        <v>0.43064702008561079</v>
      </c>
      <c r="H41" s="327">
        <v>0.29572769180111952</v>
      </c>
      <c r="I41" s="327">
        <f>'H23取引基本表（生産者）'!AU40/'H23取引基本表（生産者）'!$AU$45</f>
        <v>5.4916009308981308E-2</v>
      </c>
      <c r="J41" s="327">
        <v>0.26899489627922291</v>
      </c>
      <c r="K41" s="327">
        <v>0.21497365821534409</v>
      </c>
      <c r="M41" s="129"/>
      <c r="N41" s="129"/>
    </row>
    <row r="42" spans="1:14" s="53" customFormat="1" ht="14.1" customHeight="1">
      <c r="A42" s="55">
        <v>38</v>
      </c>
      <c r="B42" s="50" t="s">
        <v>301</v>
      </c>
      <c r="C42" s="327">
        <f>'H23取引基本表（生産者）'!BF41/'H23取引基本表（生産者）'!BB41*-1</f>
        <v>0.28865471914823793</v>
      </c>
      <c r="D42" s="327">
        <f t="shared" si="0"/>
        <v>0</v>
      </c>
      <c r="E42" s="327">
        <f t="shared" si="1"/>
        <v>0.71134528085176207</v>
      </c>
      <c r="F42" s="397">
        <v>1</v>
      </c>
      <c r="G42" s="327">
        <v>0.68833703290275283</v>
      </c>
      <c r="H42" s="327">
        <v>3.307900390051266E-2</v>
      </c>
      <c r="I42" s="327">
        <f>'H23取引基本表（生産者）'!AU41/'H23取引基本表（生産者）'!$AU$45</f>
        <v>4.301309584483122E-2</v>
      </c>
      <c r="J42" s="327">
        <v>1.4266118670607198E-2</v>
      </c>
      <c r="K42" s="327">
        <v>1.3206057927849455E-2</v>
      </c>
      <c r="M42" s="129"/>
      <c r="N42" s="129"/>
    </row>
    <row r="43" spans="1:14" s="53" customFormat="1" ht="14.1" customHeight="1">
      <c r="A43" s="55">
        <v>39</v>
      </c>
      <c r="B43" s="50" t="s">
        <v>302</v>
      </c>
      <c r="C43" s="327">
        <f>'H23取引基本表（生産者）'!BF42/'H23取引基本表（生産者）'!BB42*-1</f>
        <v>0.44154009951545964</v>
      </c>
      <c r="D43" s="327">
        <f t="shared" si="0"/>
        <v>0</v>
      </c>
      <c r="E43" s="327">
        <f t="shared" si="1"/>
        <v>0.55845990048454031</v>
      </c>
      <c r="F43" s="397">
        <v>1</v>
      </c>
      <c r="G43" s="327">
        <v>0.67740683700568738</v>
      </c>
      <c r="H43" s="327">
        <v>0.28515819215890764</v>
      </c>
      <c r="I43" s="327">
        <f>'H23取引基本表（生産者）'!AU42/'H23取引基本表（生産者）'!$AU$45</f>
        <v>5.4832334078057807E-2</v>
      </c>
      <c r="J43" s="327">
        <v>0.23187368880588871</v>
      </c>
      <c r="K43" s="327">
        <v>0.14231837308853668</v>
      </c>
      <c r="M43" s="129"/>
      <c r="N43" s="129"/>
    </row>
    <row r="44" spans="1:14" s="53" customFormat="1" ht="14.1" customHeight="1">
      <c r="A44" s="57">
        <v>40</v>
      </c>
      <c r="B44" s="51" t="s">
        <v>194</v>
      </c>
      <c r="C44" s="328">
        <f>'H23取引基本表（生産者）'!BF43/'H23取引基本表（生産者）'!BB43*-1</f>
        <v>0</v>
      </c>
      <c r="D44" s="328">
        <f t="shared" si="0"/>
        <v>0</v>
      </c>
      <c r="E44" s="328">
        <f t="shared" si="1"/>
        <v>1</v>
      </c>
      <c r="F44" s="328">
        <f t="shared" si="2"/>
        <v>1</v>
      </c>
      <c r="G44" s="328">
        <v>0</v>
      </c>
      <c r="H44" s="328">
        <v>0</v>
      </c>
      <c r="I44" s="328">
        <f>'H23取引基本表（生産者）'!AU43/'H23取引基本表（生産者）'!$AU$45</f>
        <v>0</v>
      </c>
      <c r="J44" s="328">
        <v>0</v>
      </c>
      <c r="K44" s="328">
        <v>0</v>
      </c>
      <c r="M44" s="129"/>
      <c r="N44" s="129"/>
    </row>
    <row r="45" spans="1:14" s="53" customFormat="1" ht="14.1" customHeight="1">
      <c r="A45" s="68">
        <v>41</v>
      </c>
      <c r="B45" s="52" t="s">
        <v>195</v>
      </c>
      <c r="C45" s="329">
        <f>'H23取引基本表（生産者）'!BF44/'H23取引基本表（生産者）'!BB44*-1</f>
        <v>0.7193864691974412</v>
      </c>
      <c r="D45" s="329">
        <f t="shared" si="0"/>
        <v>0.7193864691974412</v>
      </c>
      <c r="E45" s="329">
        <f t="shared" si="1"/>
        <v>0.2806135308025588</v>
      </c>
      <c r="F45" s="329">
        <f t="shared" si="2"/>
        <v>0.2806135308025588</v>
      </c>
      <c r="G45" s="329">
        <v>0.382170659814073</v>
      </c>
      <c r="H45" s="329">
        <v>3.5711586425818155E-2</v>
      </c>
      <c r="I45" s="329">
        <f>'H23取引基本表（生産者）'!AU44/'H23取引基本表（生産者）'!$AU$45</f>
        <v>7.1593780469306185E-5</v>
      </c>
      <c r="J45" s="329">
        <v>6.5754667069760414E-3</v>
      </c>
      <c r="K45" s="329">
        <v>6.1975663215176483E-3</v>
      </c>
      <c r="M45" s="129"/>
      <c r="N45" s="129"/>
    </row>
    <row r="46" spans="1:14">
      <c r="F46" s="42"/>
      <c r="J46" s="64"/>
      <c r="K46" s="64"/>
    </row>
    <row r="47" spans="1:14">
      <c r="J47" s="64"/>
      <c r="K47" s="64"/>
    </row>
    <row r="48" spans="1:14">
      <c r="A48" s="356" t="s">
        <v>281</v>
      </c>
      <c r="B48" s="357" t="s">
        <v>279</v>
      </c>
      <c r="J48" s="64"/>
      <c r="K48" s="64"/>
    </row>
    <row r="49" spans="1:11">
      <c r="A49" s="358"/>
      <c r="B49" s="357" t="s">
        <v>317</v>
      </c>
      <c r="J49" s="64"/>
      <c r="K49" s="64"/>
    </row>
    <row r="50" spans="1:11">
      <c r="A50" s="358"/>
      <c r="B50" s="360" t="s">
        <v>628</v>
      </c>
      <c r="J50" s="64"/>
      <c r="K50" s="64"/>
    </row>
    <row r="51" spans="1:11">
      <c r="A51" s="358"/>
      <c r="B51" s="360" t="s">
        <v>629</v>
      </c>
      <c r="J51" s="64"/>
      <c r="K51" s="64"/>
    </row>
    <row r="52" spans="1:11">
      <c r="B52" s="355"/>
      <c r="J52" s="64"/>
      <c r="K52" s="64"/>
    </row>
    <row r="53" spans="1:11">
      <c r="B53" s="355"/>
      <c r="J53" s="64"/>
      <c r="K53" s="64"/>
    </row>
    <row r="54" spans="1:11">
      <c r="B54" s="355"/>
      <c r="J54" s="64"/>
      <c r="K54" s="64"/>
    </row>
    <row r="55" spans="1:11">
      <c r="J55" s="64"/>
      <c r="K55" s="64"/>
    </row>
    <row r="56" spans="1:11">
      <c r="J56" s="64"/>
      <c r="K56" s="64"/>
    </row>
    <row r="57" spans="1:11">
      <c r="J57" s="64"/>
      <c r="K57" s="64"/>
    </row>
    <row r="58" spans="1:11">
      <c r="J58" s="64"/>
      <c r="K58" s="64"/>
    </row>
    <row r="59" spans="1:11">
      <c r="J59" s="64"/>
      <c r="K59" s="64"/>
    </row>
    <row r="60" spans="1:11">
      <c r="J60" s="64"/>
      <c r="K60" s="64"/>
    </row>
    <row r="61" spans="1:11">
      <c r="J61" s="64"/>
      <c r="K61" s="64"/>
    </row>
    <row r="62" spans="1:11">
      <c r="J62" s="64"/>
      <c r="K62" s="64"/>
    </row>
    <row r="63" spans="1:11">
      <c r="J63" s="64"/>
      <c r="K63" s="64"/>
    </row>
    <row r="64" spans="1:11">
      <c r="J64" s="64"/>
      <c r="K64" s="64"/>
    </row>
    <row r="65" spans="10:11">
      <c r="J65" s="64"/>
      <c r="K65" s="64"/>
    </row>
    <row r="66" spans="10:11">
      <c r="J66" s="64"/>
      <c r="K66" s="64"/>
    </row>
    <row r="67" spans="10:11">
      <c r="J67" s="64"/>
      <c r="K67" s="64"/>
    </row>
    <row r="68" spans="10:11">
      <c r="J68" s="64"/>
      <c r="K68" s="64"/>
    </row>
    <row r="69" spans="10:11">
      <c r="J69" s="64"/>
      <c r="K69" s="64"/>
    </row>
    <row r="70" spans="10:11">
      <c r="J70" s="64"/>
      <c r="K70" s="64"/>
    </row>
    <row r="71" spans="10:11">
      <c r="J71" s="64"/>
      <c r="K71" s="64"/>
    </row>
    <row r="72" spans="10:11">
      <c r="J72" s="64"/>
      <c r="K72" s="64"/>
    </row>
    <row r="73" spans="10:11">
      <c r="J73" s="64"/>
      <c r="K73" s="64"/>
    </row>
    <row r="74" spans="10:11">
      <c r="J74" s="64"/>
      <c r="K74" s="64"/>
    </row>
    <row r="75" spans="10:11">
      <c r="J75" s="64"/>
      <c r="K75" s="64"/>
    </row>
    <row r="76" spans="10:11">
      <c r="J76" s="64"/>
      <c r="K76" s="64"/>
    </row>
    <row r="77" spans="10:11">
      <c r="J77" s="64"/>
      <c r="K77" s="64"/>
    </row>
    <row r="78" spans="10:11">
      <c r="J78" s="64"/>
      <c r="K78" s="64"/>
    </row>
    <row r="79" spans="10:11">
      <c r="J79" s="64"/>
      <c r="K79" s="64"/>
    </row>
    <row r="80" spans="10:11">
      <c r="J80" s="64"/>
      <c r="K80" s="64"/>
    </row>
    <row r="81" spans="10:11">
      <c r="J81" s="64"/>
      <c r="K81" s="64"/>
    </row>
    <row r="82" spans="10:11">
      <c r="J82" s="64"/>
      <c r="K82" s="64"/>
    </row>
    <row r="83" spans="10:11">
      <c r="J83" s="64"/>
      <c r="K83" s="64"/>
    </row>
    <row r="84" spans="10:11">
      <c r="J84" s="64"/>
      <c r="K84" s="64"/>
    </row>
    <row r="85" spans="10:11">
      <c r="J85" s="64"/>
      <c r="K85" s="64"/>
    </row>
    <row r="86" spans="10:11">
      <c r="J86" s="64"/>
      <c r="K86" s="64"/>
    </row>
    <row r="87" spans="10:11">
      <c r="J87" s="64"/>
      <c r="K87" s="64"/>
    </row>
    <row r="88" spans="10:11">
      <c r="J88" s="64"/>
      <c r="K88" s="64"/>
    </row>
    <row r="89" spans="10:11">
      <c r="J89" s="64"/>
      <c r="K89" s="64"/>
    </row>
    <row r="90" spans="10:11">
      <c r="J90" s="64"/>
      <c r="K90" s="64"/>
    </row>
    <row r="91" spans="10:11">
      <c r="J91" s="64"/>
      <c r="K91" s="64"/>
    </row>
    <row r="92" spans="10:11">
      <c r="J92" s="64"/>
      <c r="K92" s="64"/>
    </row>
    <row r="93" spans="10:11">
      <c r="J93" s="64"/>
      <c r="K93" s="64"/>
    </row>
    <row r="94" spans="10:11">
      <c r="J94" s="64"/>
      <c r="K94" s="64"/>
    </row>
    <row r="95" spans="10:11">
      <c r="J95" s="64"/>
      <c r="K95" s="64"/>
    </row>
    <row r="96" spans="10:11">
      <c r="J96" s="64"/>
      <c r="K96" s="64"/>
    </row>
    <row r="97" spans="10:11">
      <c r="J97" s="64"/>
      <c r="K97" s="64"/>
    </row>
    <row r="98" spans="10:11">
      <c r="J98" s="64"/>
      <c r="K98" s="64"/>
    </row>
    <row r="99" spans="10:11">
      <c r="J99" s="64"/>
      <c r="K99" s="64"/>
    </row>
    <row r="100" spans="10:11">
      <c r="J100" s="64"/>
      <c r="K100" s="64"/>
    </row>
    <row r="101" spans="10:11">
      <c r="J101" s="64"/>
      <c r="K101" s="64"/>
    </row>
    <row r="102" spans="10:11">
      <c r="J102" s="64"/>
      <c r="K102" s="64"/>
    </row>
    <row r="103" spans="10:11">
      <c r="J103" s="64"/>
      <c r="K103" s="64"/>
    </row>
    <row r="104" spans="10:11">
      <c r="J104" s="64"/>
      <c r="K104" s="64"/>
    </row>
    <row r="105" spans="10:11">
      <c r="J105" s="64"/>
      <c r="K105" s="64"/>
    </row>
    <row r="106" spans="10:11">
      <c r="J106" s="64"/>
      <c r="K106" s="64"/>
    </row>
    <row r="107" spans="10:11">
      <c r="J107" s="64"/>
      <c r="K107" s="64"/>
    </row>
  </sheetData>
  <sheetProtection sheet="1" objects="1" scenarios="1"/>
  <phoneticPr fontId="4"/>
  <pageMargins left="0.39370078740157483" right="0.39370078740157483" top="0.70866141732283472" bottom="0.39370078740157483" header="0.31496062992125984" footer="0.31496062992125984"/>
  <pageSetup paperSize="9" scale="58" pageOrder="overThenDown"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tint="0.499984740745262"/>
  </sheetPr>
  <dimension ref="A1:F49"/>
  <sheetViews>
    <sheetView workbookViewId="0">
      <selection activeCell="E7" sqref="E7"/>
    </sheetView>
  </sheetViews>
  <sheetFormatPr defaultRowHeight="11.25"/>
  <cols>
    <col min="1" max="1" width="5.85546875" style="42" customWidth="1"/>
    <col min="2" max="2" width="25.140625" style="42" bestFit="1" customWidth="1"/>
    <col min="3" max="6" width="13.7109375" style="42" customWidth="1"/>
    <col min="7" max="16384" width="9.140625" style="42"/>
  </cols>
  <sheetData>
    <row r="1" spans="1:6" ht="21.75" customHeight="1">
      <c r="A1" s="42" t="s">
        <v>55</v>
      </c>
    </row>
    <row r="2" spans="1:6" ht="7.5" customHeight="1"/>
    <row r="3" spans="1:6" ht="28.5" customHeight="1">
      <c r="A3" s="39" t="s">
        <v>56</v>
      </c>
      <c r="B3" s="39" t="s">
        <v>65</v>
      </c>
      <c r="C3" s="1041" t="s">
        <v>359</v>
      </c>
      <c r="D3" s="1041" t="s">
        <v>360</v>
      </c>
    </row>
    <row r="4" spans="1:6" ht="12.95" customHeight="1">
      <c r="A4" s="43">
        <v>1</v>
      </c>
      <c r="B4" s="43" t="s">
        <v>166</v>
      </c>
      <c r="C4" s="350">
        <v>0.26729606907632014</v>
      </c>
      <c r="D4" s="350">
        <v>4.7024230264449358E-2</v>
      </c>
      <c r="E4" s="316"/>
      <c r="F4" s="396"/>
    </row>
    <row r="5" spans="1:6" ht="12.95" customHeight="1">
      <c r="A5" s="44">
        <v>2</v>
      </c>
      <c r="B5" s="44" t="s">
        <v>2</v>
      </c>
      <c r="C5" s="351">
        <v>0.2302569172792274</v>
      </c>
      <c r="D5" s="351">
        <v>2.8703663901187865E-2</v>
      </c>
      <c r="E5" s="316"/>
      <c r="F5" s="396"/>
    </row>
    <row r="6" spans="1:6" ht="12.95" customHeight="1">
      <c r="A6" s="44">
        <v>3</v>
      </c>
      <c r="B6" s="44" t="s">
        <v>3</v>
      </c>
      <c r="C6" s="351">
        <v>0.38024583155018937</v>
      </c>
      <c r="D6" s="351">
        <v>3.0597107487233238E-2</v>
      </c>
      <c r="E6" s="316"/>
      <c r="F6" s="396"/>
    </row>
    <row r="7" spans="1:6" ht="12.95" customHeight="1">
      <c r="A7" s="44">
        <v>4</v>
      </c>
      <c r="B7" s="44" t="s">
        <v>167</v>
      </c>
      <c r="C7" s="351">
        <v>0.1563546692888777</v>
      </c>
      <c r="D7" s="351">
        <v>0.55399010572693941</v>
      </c>
      <c r="E7" s="316"/>
      <c r="F7" s="396"/>
    </row>
    <row r="8" spans="1:6" ht="12.95" customHeight="1">
      <c r="A8" s="46">
        <v>5</v>
      </c>
      <c r="B8" s="46" t="s">
        <v>168</v>
      </c>
      <c r="C8" s="352">
        <v>0.35402581333411243</v>
      </c>
      <c r="D8" s="352">
        <v>3.3737462388198171E-2</v>
      </c>
      <c r="E8" s="316"/>
      <c r="F8" s="396"/>
    </row>
    <row r="9" spans="1:6" ht="12.95" customHeight="1">
      <c r="A9" s="44">
        <v>6</v>
      </c>
      <c r="B9" s="44" t="s">
        <v>169</v>
      </c>
      <c r="C9" s="351">
        <v>0.64774160947987436</v>
      </c>
      <c r="D9" s="351">
        <v>3.0407131323188317E-2</v>
      </c>
      <c r="E9" s="316"/>
      <c r="F9" s="396"/>
    </row>
    <row r="10" spans="1:6" ht="12.95" customHeight="1">
      <c r="A10" s="44">
        <v>7</v>
      </c>
      <c r="B10" s="44" t="s">
        <v>7</v>
      </c>
      <c r="C10" s="351">
        <v>0.29349221893777083</v>
      </c>
      <c r="D10" s="351">
        <v>6.0880301549154477E-2</v>
      </c>
      <c r="E10" s="316"/>
      <c r="F10" s="396"/>
    </row>
    <row r="11" spans="1:6" ht="12.95" customHeight="1">
      <c r="A11" s="44">
        <v>8</v>
      </c>
      <c r="B11" s="44" t="s">
        <v>291</v>
      </c>
      <c r="C11" s="351">
        <v>6.5447888595736275E-2</v>
      </c>
      <c r="D11" s="351">
        <v>3.2746694978624945E-2</v>
      </c>
      <c r="E11" s="316"/>
      <c r="F11" s="396"/>
    </row>
    <row r="12" spans="1:6" ht="12.95" customHeight="1">
      <c r="A12" s="44">
        <v>9</v>
      </c>
      <c r="B12" s="44" t="s">
        <v>170</v>
      </c>
      <c r="C12" s="351">
        <v>0.24855545235703319</v>
      </c>
      <c r="D12" s="351">
        <v>2.8967085917018368E-2</v>
      </c>
      <c r="E12" s="316"/>
      <c r="F12" s="396"/>
    </row>
    <row r="13" spans="1:6" ht="12.95" customHeight="1">
      <c r="A13" s="46">
        <v>10</v>
      </c>
      <c r="B13" s="46" t="s">
        <v>171</v>
      </c>
      <c r="C13" s="352">
        <v>0.20072926321283538</v>
      </c>
      <c r="D13" s="352">
        <v>2.2577722468970152E-2</v>
      </c>
      <c r="E13" s="316"/>
      <c r="F13" s="396"/>
    </row>
    <row r="14" spans="1:6" ht="12.95" customHeight="1">
      <c r="A14" s="44">
        <v>11</v>
      </c>
      <c r="B14" s="44" t="s">
        <v>172</v>
      </c>
      <c r="C14" s="351">
        <v>0.22022164064480362</v>
      </c>
      <c r="D14" s="351">
        <v>5.1388310912238125E-2</v>
      </c>
      <c r="E14" s="316"/>
      <c r="F14" s="396"/>
    </row>
    <row r="15" spans="1:6" ht="12.95" customHeight="1">
      <c r="A15" s="44">
        <v>12</v>
      </c>
      <c r="B15" s="44" t="s">
        <v>173</v>
      </c>
      <c r="C15" s="351">
        <v>8.3343166183061715E-2</v>
      </c>
      <c r="D15" s="351">
        <v>2.6673023134510875E-2</v>
      </c>
      <c r="E15" s="316"/>
      <c r="F15" s="396"/>
    </row>
    <row r="16" spans="1:6" ht="12.95" customHeight="1">
      <c r="A16" s="44">
        <v>13</v>
      </c>
      <c r="B16" s="44" t="s">
        <v>174</v>
      </c>
      <c r="C16" s="351">
        <v>0.16584067153808538</v>
      </c>
      <c r="D16" s="351">
        <v>3.7139612936818146E-2</v>
      </c>
      <c r="E16" s="316"/>
      <c r="F16" s="396"/>
    </row>
    <row r="17" spans="1:6" ht="12.95" customHeight="1">
      <c r="A17" s="44">
        <v>14</v>
      </c>
      <c r="B17" s="44" t="s">
        <v>175</v>
      </c>
      <c r="C17" s="351">
        <v>0.16522261558679091</v>
      </c>
      <c r="D17" s="351">
        <v>4.3977744217421157E-2</v>
      </c>
      <c r="E17" s="316"/>
      <c r="F17" s="396"/>
    </row>
    <row r="18" spans="1:6" ht="12.95" customHeight="1">
      <c r="A18" s="46">
        <v>15</v>
      </c>
      <c r="B18" s="46" t="s">
        <v>176</v>
      </c>
      <c r="C18" s="352">
        <v>0.15705725947459756</v>
      </c>
      <c r="D18" s="352">
        <v>1.3380503227099039E-2</v>
      </c>
      <c r="E18" s="316"/>
      <c r="F18" s="396"/>
    </row>
    <row r="19" spans="1:6" ht="12.95" customHeight="1">
      <c r="A19" s="44">
        <v>16</v>
      </c>
      <c r="B19" s="44" t="s">
        <v>178</v>
      </c>
      <c r="C19" s="351">
        <v>7.5602732134026268E-2</v>
      </c>
      <c r="D19" s="351">
        <v>1.0807349883685483E-2</v>
      </c>
      <c r="E19" s="316"/>
      <c r="F19" s="396"/>
    </row>
    <row r="20" spans="1:6" ht="12.95" customHeight="1">
      <c r="A20" s="44">
        <v>17</v>
      </c>
      <c r="B20" s="44" t="s">
        <v>292</v>
      </c>
      <c r="C20" s="351">
        <v>0.21172581092564308</v>
      </c>
      <c r="D20" s="351">
        <v>1.0079567747742211E-2</v>
      </c>
      <c r="E20" s="316"/>
      <c r="F20" s="396"/>
    </row>
    <row r="21" spans="1:6" ht="12.95" customHeight="1">
      <c r="A21" s="44">
        <v>18</v>
      </c>
      <c r="B21" s="44" t="s">
        <v>293</v>
      </c>
      <c r="C21" s="351">
        <v>0.28586382200058458</v>
      </c>
      <c r="D21" s="351">
        <v>1.1221918075310429E-2</v>
      </c>
      <c r="E21" s="316"/>
      <c r="F21" s="396"/>
    </row>
    <row r="22" spans="1:6" ht="12.95" customHeight="1">
      <c r="A22" s="44">
        <v>19</v>
      </c>
      <c r="B22" s="44" t="s">
        <v>179</v>
      </c>
      <c r="C22" s="351">
        <v>8.5718154018828985E-2</v>
      </c>
      <c r="D22" s="351">
        <v>1.6049834327285524E-2</v>
      </c>
      <c r="E22" s="316"/>
      <c r="F22" s="396"/>
    </row>
    <row r="23" spans="1:6" ht="12.95" customHeight="1">
      <c r="A23" s="46">
        <v>20</v>
      </c>
      <c r="B23" s="46" t="s">
        <v>180</v>
      </c>
      <c r="C23" s="352">
        <v>0.33177229146512249</v>
      </c>
      <c r="D23" s="352">
        <v>3.3574152379116845E-2</v>
      </c>
      <c r="E23" s="316"/>
      <c r="F23" s="396"/>
    </row>
    <row r="24" spans="1:6" ht="12.95" customHeight="1">
      <c r="A24" s="44">
        <v>21</v>
      </c>
      <c r="B24" s="44" t="s">
        <v>181</v>
      </c>
      <c r="C24" s="351">
        <v>0</v>
      </c>
      <c r="D24" s="351">
        <v>0</v>
      </c>
      <c r="E24" s="316"/>
      <c r="F24" s="396"/>
    </row>
    <row r="25" spans="1:6" ht="12.95" customHeight="1">
      <c r="A25" s="44">
        <v>22</v>
      </c>
      <c r="B25" s="44" t="s">
        <v>182</v>
      </c>
      <c r="C25" s="351">
        <v>0</v>
      </c>
      <c r="D25" s="351">
        <v>0</v>
      </c>
      <c r="E25" s="316"/>
      <c r="F25" s="396"/>
    </row>
    <row r="26" spans="1:6" ht="12.95" customHeight="1">
      <c r="A26" s="44">
        <v>23</v>
      </c>
      <c r="B26" s="44" t="s">
        <v>294</v>
      </c>
      <c r="C26" s="351">
        <v>0</v>
      </c>
      <c r="D26" s="351">
        <v>0</v>
      </c>
      <c r="E26" s="316"/>
      <c r="F26" s="396"/>
    </row>
    <row r="27" spans="1:6" ht="12.95" customHeight="1">
      <c r="A27" s="44">
        <v>24</v>
      </c>
      <c r="B27" s="44" t="s">
        <v>295</v>
      </c>
      <c r="C27" s="351">
        <v>0</v>
      </c>
      <c r="D27" s="351">
        <v>0</v>
      </c>
      <c r="E27" s="316"/>
      <c r="F27" s="396"/>
    </row>
    <row r="28" spans="1:6" ht="12.95" customHeight="1">
      <c r="A28" s="46">
        <v>25</v>
      </c>
      <c r="B28" s="46" t="s">
        <v>183</v>
      </c>
      <c r="C28" s="402"/>
      <c r="D28" s="352">
        <v>0</v>
      </c>
      <c r="E28" s="316"/>
      <c r="F28" s="396"/>
    </row>
    <row r="29" spans="1:6" ht="12.95" customHeight="1">
      <c r="A29" s="44">
        <v>26</v>
      </c>
      <c r="B29" s="44" t="s">
        <v>184</v>
      </c>
      <c r="C29" s="351">
        <v>0</v>
      </c>
      <c r="D29" s="351">
        <v>0</v>
      </c>
      <c r="E29" s="316"/>
      <c r="F29" s="396"/>
    </row>
    <row r="30" spans="1:6" ht="12.95" customHeight="1">
      <c r="A30" s="44">
        <v>27</v>
      </c>
      <c r="B30" s="44" t="s">
        <v>185</v>
      </c>
      <c r="C30" s="351">
        <v>0</v>
      </c>
      <c r="D30" s="351">
        <v>0</v>
      </c>
      <c r="E30" s="316"/>
      <c r="F30" s="396"/>
    </row>
    <row r="31" spans="1:6" ht="12.95" customHeight="1">
      <c r="A31" s="44">
        <v>28</v>
      </c>
      <c r="B31" s="44" t="s">
        <v>296</v>
      </c>
      <c r="C31" s="351">
        <v>0</v>
      </c>
      <c r="D31" s="403"/>
      <c r="E31" s="316"/>
      <c r="F31" s="396"/>
    </row>
    <row r="32" spans="1:6" ht="12.95" customHeight="1">
      <c r="A32" s="44">
        <v>29</v>
      </c>
      <c r="B32" s="44" t="s">
        <v>186</v>
      </c>
      <c r="C32" s="351">
        <v>4.9747408122598258E-2</v>
      </c>
      <c r="D32" s="351">
        <v>4.1896051334206798E-3</v>
      </c>
      <c r="E32" s="316"/>
      <c r="F32" s="396"/>
    </row>
    <row r="33" spans="1:6" ht="12.95" customHeight="1">
      <c r="A33" s="46">
        <v>30</v>
      </c>
      <c r="B33" s="46" t="s">
        <v>187</v>
      </c>
      <c r="C33" s="352">
        <v>0</v>
      </c>
      <c r="D33" s="352">
        <v>0</v>
      </c>
      <c r="E33" s="316"/>
      <c r="F33" s="396"/>
    </row>
    <row r="34" spans="1:6" ht="12.95" customHeight="1">
      <c r="A34" s="44">
        <v>31</v>
      </c>
      <c r="B34" s="44" t="s">
        <v>188</v>
      </c>
      <c r="C34" s="351">
        <v>0</v>
      </c>
      <c r="D34" s="351">
        <v>0</v>
      </c>
      <c r="E34" s="316"/>
      <c r="F34" s="396"/>
    </row>
    <row r="35" spans="1:6" ht="12.95" customHeight="1">
      <c r="A35" s="44">
        <v>32</v>
      </c>
      <c r="B35" s="44" t="s">
        <v>297</v>
      </c>
      <c r="C35" s="351">
        <v>0</v>
      </c>
      <c r="D35" s="351">
        <v>0</v>
      </c>
      <c r="E35" s="316"/>
      <c r="F35" s="396"/>
    </row>
    <row r="36" spans="1:6" ht="12.95" customHeight="1">
      <c r="A36" s="44">
        <v>33</v>
      </c>
      <c r="B36" s="44" t="s">
        <v>298</v>
      </c>
      <c r="C36" s="351">
        <v>0</v>
      </c>
      <c r="D36" s="351">
        <v>0</v>
      </c>
      <c r="E36" s="316"/>
      <c r="F36" s="396"/>
    </row>
    <row r="37" spans="1:6" ht="12.95" customHeight="1">
      <c r="A37" s="44">
        <v>34</v>
      </c>
      <c r="B37" s="44" t="s">
        <v>299</v>
      </c>
      <c r="C37" s="351">
        <v>0</v>
      </c>
      <c r="D37" s="351">
        <v>0</v>
      </c>
      <c r="E37" s="316"/>
      <c r="F37" s="396"/>
    </row>
    <row r="38" spans="1:6" ht="12.95" customHeight="1">
      <c r="A38" s="46">
        <v>35</v>
      </c>
      <c r="B38" s="46" t="s">
        <v>35</v>
      </c>
      <c r="C38" s="352">
        <v>0</v>
      </c>
      <c r="D38" s="352">
        <v>0</v>
      </c>
      <c r="E38" s="316"/>
      <c r="F38" s="396"/>
    </row>
    <row r="39" spans="1:6" ht="12.95" customHeight="1">
      <c r="A39" s="44">
        <v>36</v>
      </c>
      <c r="B39" s="44" t="s">
        <v>38</v>
      </c>
      <c r="C39" s="351">
        <v>0</v>
      </c>
      <c r="D39" s="351">
        <v>0</v>
      </c>
      <c r="E39" s="316"/>
      <c r="F39" s="396"/>
    </row>
    <row r="40" spans="1:6" ht="12.95" customHeight="1">
      <c r="A40" s="44">
        <v>37</v>
      </c>
      <c r="B40" s="44" t="s">
        <v>362</v>
      </c>
      <c r="C40" s="351">
        <v>0</v>
      </c>
      <c r="D40" s="351">
        <v>0</v>
      </c>
      <c r="E40" s="316"/>
      <c r="F40" s="396"/>
    </row>
    <row r="41" spans="1:6" ht="12.95" customHeight="1">
      <c r="A41" s="44">
        <v>38</v>
      </c>
      <c r="B41" s="44" t="s">
        <v>301</v>
      </c>
      <c r="C41" s="351">
        <v>0</v>
      </c>
      <c r="D41" s="351">
        <v>0</v>
      </c>
      <c r="E41" s="316"/>
      <c r="F41" s="396"/>
    </row>
    <row r="42" spans="1:6" ht="12.95" customHeight="1">
      <c r="A42" s="44">
        <v>39</v>
      </c>
      <c r="B42" s="44" t="s">
        <v>302</v>
      </c>
      <c r="C42" s="351">
        <v>8.7485646774304775E-5</v>
      </c>
      <c r="D42" s="351">
        <v>1.5808935353328989E-5</v>
      </c>
      <c r="E42" s="316"/>
      <c r="F42" s="396"/>
    </row>
    <row r="43" spans="1:6" ht="12.95" customHeight="1">
      <c r="A43" s="46">
        <v>40</v>
      </c>
      <c r="B43" s="46" t="s">
        <v>194</v>
      </c>
      <c r="C43" s="352">
        <v>0</v>
      </c>
      <c r="D43" s="352">
        <v>0</v>
      </c>
      <c r="E43" s="316"/>
      <c r="F43" s="396"/>
    </row>
    <row r="44" spans="1:6" ht="12.95" customHeight="1">
      <c r="A44" s="45">
        <v>41</v>
      </c>
      <c r="B44" s="45" t="s">
        <v>195</v>
      </c>
      <c r="C44" s="353">
        <v>2.5823727671686024E-2</v>
      </c>
      <c r="D44" s="353">
        <v>2.6016566336311386E-2</v>
      </c>
      <c r="E44" s="316"/>
      <c r="F44" s="396"/>
    </row>
    <row r="45" spans="1:6">
      <c r="A45" s="40"/>
      <c r="B45" s="41"/>
      <c r="C45" s="47"/>
      <c r="D45" s="47"/>
      <c r="E45" s="47"/>
      <c r="F45" s="47"/>
    </row>
    <row r="46" spans="1:6">
      <c r="A46" s="1247" t="s">
        <v>361</v>
      </c>
      <c r="B46" s="1248"/>
      <c r="C46" s="1248"/>
      <c r="D46" s="1248"/>
      <c r="E46" s="1248"/>
      <c r="F46" s="1248"/>
    </row>
    <row r="47" spans="1:6">
      <c r="A47" s="1248"/>
      <c r="B47" s="1248"/>
      <c r="C47" s="1248"/>
      <c r="D47" s="1248"/>
      <c r="E47" s="1248"/>
      <c r="F47" s="1248"/>
    </row>
    <row r="48" spans="1:6">
      <c r="A48" s="40"/>
      <c r="B48" s="41"/>
    </row>
    <row r="49" spans="1:2">
      <c r="A49" s="40"/>
      <c r="B49" s="41"/>
    </row>
  </sheetData>
  <sheetProtection sheet="1" objects="1" scenarios="1"/>
  <mergeCells count="1">
    <mergeCell ref="A46:F47"/>
  </mergeCells>
  <phoneticPr fontId="4"/>
  <pageMargins left="0.39370078740157483" right="0.39370078740157483" top="0.70866141732283472" bottom="0.39370078740157483" header="0.31496062992125984" footer="0.31496062992125984"/>
  <pageSetup paperSize="9" scale="58" pageOrder="overThenDown" orientation="landscape" horizontalDpi="30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1" tint="0.499984740745262"/>
  </sheetPr>
  <dimension ref="A1:AS46"/>
  <sheetViews>
    <sheetView zoomScaleNormal="100" workbookViewId="0">
      <selection activeCell="E4" sqref="E4"/>
    </sheetView>
  </sheetViews>
  <sheetFormatPr defaultColWidth="8.85546875" defaultRowHeight="11.25"/>
  <cols>
    <col min="1" max="1" width="5.7109375" style="2" customWidth="1"/>
    <col min="2" max="2" width="27.140625" style="2" bestFit="1" customWidth="1"/>
    <col min="3" max="45" width="10.28515625" style="2" customWidth="1"/>
    <col min="46" max="244" width="8.85546875" style="2"/>
    <col min="245" max="245" width="4" style="2" bestFit="1" customWidth="1"/>
    <col min="246" max="246" width="27.140625" style="2" bestFit="1" customWidth="1"/>
    <col min="247" max="16384" width="8.85546875" style="2"/>
  </cols>
  <sheetData>
    <row r="1" spans="1:45" ht="24.95" customHeight="1">
      <c r="A1" s="1" t="s">
        <v>74</v>
      </c>
      <c r="C1" s="2" t="s">
        <v>332</v>
      </c>
      <c r="I1" s="259" t="s">
        <v>264</v>
      </c>
    </row>
    <row r="2" spans="1:45">
      <c r="A2" s="3"/>
      <c r="B2" s="4"/>
      <c r="C2" s="5">
        <v>1</v>
      </c>
      <c r="D2" s="6">
        <v>2</v>
      </c>
      <c r="E2" s="6">
        <v>3</v>
      </c>
      <c r="F2" s="6">
        <v>4</v>
      </c>
      <c r="G2" s="7">
        <v>5</v>
      </c>
      <c r="H2" s="6">
        <v>6</v>
      </c>
      <c r="I2" s="6">
        <v>7</v>
      </c>
      <c r="J2" s="6">
        <v>8</v>
      </c>
      <c r="K2" s="6">
        <v>9</v>
      </c>
      <c r="L2" s="7">
        <v>10</v>
      </c>
      <c r="M2" s="6">
        <v>11</v>
      </c>
      <c r="N2" s="6">
        <v>12</v>
      </c>
      <c r="O2" s="6">
        <v>13</v>
      </c>
      <c r="P2" s="6">
        <v>14</v>
      </c>
      <c r="Q2" s="7">
        <v>15</v>
      </c>
      <c r="R2" s="6">
        <v>16</v>
      </c>
      <c r="S2" s="6">
        <v>17</v>
      </c>
      <c r="T2" s="6">
        <v>18</v>
      </c>
      <c r="U2" s="6">
        <v>19</v>
      </c>
      <c r="V2" s="7">
        <v>20</v>
      </c>
      <c r="W2" s="6">
        <v>21</v>
      </c>
      <c r="X2" s="6">
        <v>22</v>
      </c>
      <c r="Y2" s="6">
        <v>23</v>
      </c>
      <c r="Z2" s="6">
        <v>24</v>
      </c>
      <c r="AA2" s="7">
        <v>25</v>
      </c>
      <c r="AB2" s="6">
        <v>26</v>
      </c>
      <c r="AC2" s="6">
        <v>27</v>
      </c>
      <c r="AD2" s="6">
        <v>28</v>
      </c>
      <c r="AE2" s="6">
        <v>29</v>
      </c>
      <c r="AF2" s="7">
        <v>30</v>
      </c>
      <c r="AG2" s="6">
        <v>31</v>
      </c>
      <c r="AH2" s="6">
        <v>32</v>
      </c>
      <c r="AI2" s="6">
        <v>33</v>
      </c>
      <c r="AJ2" s="6">
        <v>34</v>
      </c>
      <c r="AK2" s="7">
        <v>35</v>
      </c>
      <c r="AL2" s="6">
        <v>36</v>
      </c>
      <c r="AM2" s="6">
        <v>37</v>
      </c>
      <c r="AN2" s="6">
        <v>38</v>
      </c>
      <c r="AO2" s="6">
        <v>39</v>
      </c>
      <c r="AP2" s="7">
        <v>40</v>
      </c>
      <c r="AQ2" s="9">
        <v>41</v>
      </c>
      <c r="AR2" s="20"/>
      <c r="AS2" s="20"/>
    </row>
    <row r="3" spans="1:45" ht="33.75">
      <c r="A3" s="10"/>
      <c r="B3" s="11"/>
      <c r="C3" s="12" t="s">
        <v>166</v>
      </c>
      <c r="D3" s="13" t="s">
        <v>2</v>
      </c>
      <c r="E3" s="13" t="s">
        <v>3</v>
      </c>
      <c r="F3" s="13" t="s">
        <v>167</v>
      </c>
      <c r="G3" s="14" t="s">
        <v>168</v>
      </c>
      <c r="H3" s="13" t="s">
        <v>169</v>
      </c>
      <c r="I3" s="13" t="s">
        <v>7</v>
      </c>
      <c r="J3" s="13" t="s">
        <v>8</v>
      </c>
      <c r="K3" s="13" t="s">
        <v>170</v>
      </c>
      <c r="L3" s="14" t="s">
        <v>318</v>
      </c>
      <c r="M3" s="13" t="s">
        <v>319</v>
      </c>
      <c r="N3" s="13" t="s">
        <v>173</v>
      </c>
      <c r="O3" s="13" t="s">
        <v>174</v>
      </c>
      <c r="P3" s="13" t="s">
        <v>175</v>
      </c>
      <c r="Q3" s="14" t="s">
        <v>176</v>
      </c>
      <c r="R3" s="13" t="s">
        <v>178</v>
      </c>
      <c r="S3" s="13" t="s">
        <v>177</v>
      </c>
      <c r="T3" s="13" t="s">
        <v>320</v>
      </c>
      <c r="U3" s="13" t="s">
        <v>179</v>
      </c>
      <c r="V3" s="14" t="s">
        <v>180</v>
      </c>
      <c r="W3" s="13" t="s">
        <v>181</v>
      </c>
      <c r="X3" s="13" t="s">
        <v>321</v>
      </c>
      <c r="Y3" s="13" t="s">
        <v>294</v>
      </c>
      <c r="Z3" s="13" t="s">
        <v>295</v>
      </c>
      <c r="AA3" s="14" t="s">
        <v>183</v>
      </c>
      <c r="AB3" s="13" t="s">
        <v>184</v>
      </c>
      <c r="AC3" s="13" t="s">
        <v>185</v>
      </c>
      <c r="AD3" s="13" t="s">
        <v>322</v>
      </c>
      <c r="AE3" s="13" t="s">
        <v>186</v>
      </c>
      <c r="AF3" s="14" t="s">
        <v>187</v>
      </c>
      <c r="AG3" s="13" t="s">
        <v>188</v>
      </c>
      <c r="AH3" s="13" t="s">
        <v>323</v>
      </c>
      <c r="AI3" s="13" t="s">
        <v>324</v>
      </c>
      <c r="AJ3" s="13" t="s">
        <v>34</v>
      </c>
      <c r="AK3" s="14" t="s">
        <v>325</v>
      </c>
      <c r="AL3" s="13" t="s">
        <v>192</v>
      </c>
      <c r="AM3" s="13" t="s">
        <v>191</v>
      </c>
      <c r="AN3" s="13" t="s">
        <v>326</v>
      </c>
      <c r="AO3" s="13" t="s">
        <v>327</v>
      </c>
      <c r="AP3" s="14" t="s">
        <v>194</v>
      </c>
      <c r="AQ3" s="16" t="s">
        <v>195</v>
      </c>
      <c r="AR3" s="253" t="s">
        <v>328</v>
      </c>
      <c r="AS3" s="253" t="s">
        <v>329</v>
      </c>
    </row>
    <row r="4" spans="1:45" ht="15" customHeight="1">
      <c r="A4" s="17">
        <v>1</v>
      </c>
      <c r="B4" s="4" t="s">
        <v>166</v>
      </c>
      <c r="C4" s="69">
        <v>1.1248986607215778</v>
      </c>
      <c r="D4" s="70">
        <v>3.5984556985336784E-3</v>
      </c>
      <c r="E4" s="70">
        <v>4.1661427795032886E-3</v>
      </c>
      <c r="F4" s="70">
        <v>6.2369740378964543E-5</v>
      </c>
      <c r="G4" s="71">
        <v>0.16036058566526165</v>
      </c>
      <c r="H4" s="70">
        <v>1.1453336397350676E-2</v>
      </c>
      <c r="I4" s="70">
        <v>5.0165508939405883E-4</v>
      </c>
      <c r="J4" s="70">
        <v>1.5306360016507299E-4</v>
      </c>
      <c r="K4" s="70">
        <v>3.2847813881965065E-4</v>
      </c>
      <c r="L4" s="71">
        <v>1.88992452904234E-5</v>
      </c>
      <c r="M4" s="70">
        <v>1.359935249271603E-4</v>
      </c>
      <c r="N4" s="70">
        <v>6.6169294645506896E-5</v>
      </c>
      <c r="O4" s="70">
        <v>6.3572444165692677E-5</v>
      </c>
      <c r="P4" s="70">
        <v>4.9904933844822565E-5</v>
      </c>
      <c r="Q4" s="71">
        <v>1.6025231176685091E-4</v>
      </c>
      <c r="R4" s="70">
        <v>1.4188921453311412E-4</v>
      </c>
      <c r="S4" s="70">
        <v>1.4164980953527078E-4</v>
      </c>
      <c r="T4" s="70">
        <v>1.133393505240038E-4</v>
      </c>
      <c r="U4" s="70">
        <v>1.5089667207939187E-4</v>
      </c>
      <c r="V4" s="71">
        <v>1.1633219757906941E-2</v>
      </c>
      <c r="W4" s="70">
        <v>1.1288593120577905E-3</v>
      </c>
      <c r="X4" s="70">
        <v>7.6266162550562262E-5</v>
      </c>
      <c r="Y4" s="70">
        <v>1.8779354792757558E-4</v>
      </c>
      <c r="Z4" s="70">
        <v>5.1378400068550894E-5</v>
      </c>
      <c r="AA4" s="71">
        <v>1.861390276503247E-4</v>
      </c>
      <c r="AB4" s="70">
        <v>3.4794971975711518E-5</v>
      </c>
      <c r="AC4" s="70">
        <v>6.3267260266552792E-5</v>
      </c>
      <c r="AD4" s="70">
        <v>7.308662286590768E-5</v>
      </c>
      <c r="AE4" s="70">
        <v>5.9841059635654662E-5</v>
      </c>
      <c r="AF4" s="71">
        <v>8.496541331362864E-5</v>
      </c>
      <c r="AG4" s="70">
        <v>7.5383356500602653E-4</v>
      </c>
      <c r="AH4" s="70">
        <v>2.0827806226576392E-3</v>
      </c>
      <c r="AI4" s="70">
        <v>1.5579860000947163E-3</v>
      </c>
      <c r="AJ4" s="70">
        <v>1.1589596244734502E-4</v>
      </c>
      <c r="AK4" s="71">
        <v>6.5268826038979364E-5</v>
      </c>
      <c r="AL4" s="70">
        <v>2.153227395742088E-2</v>
      </c>
      <c r="AM4" s="70">
        <v>3.1194589712470251E-2</v>
      </c>
      <c r="AN4" s="70">
        <v>2.1832575038623317E-4</v>
      </c>
      <c r="AO4" s="70">
        <v>4.1494377623243891E-3</v>
      </c>
      <c r="AP4" s="71">
        <v>5.3311026389047463E-4</v>
      </c>
      <c r="AQ4" s="72">
        <v>1.3176906753114287E-4</v>
      </c>
      <c r="AR4" s="254">
        <v>1.3824801976587848</v>
      </c>
      <c r="AS4" s="254">
        <v>1.0451037507499299</v>
      </c>
    </row>
    <row r="5" spans="1:45" ht="15" customHeight="1">
      <c r="A5" s="21">
        <v>2</v>
      </c>
      <c r="B5" s="22" t="s">
        <v>2</v>
      </c>
      <c r="C5" s="73">
        <v>7.7809491350796676E-4</v>
      </c>
      <c r="D5" s="74">
        <v>1.1334836515757629</v>
      </c>
      <c r="E5" s="74">
        <v>4.0257160884639632E-4</v>
      </c>
      <c r="F5" s="74">
        <v>1.2982075071019027E-4</v>
      </c>
      <c r="G5" s="75">
        <v>6.1389960861865027E-4</v>
      </c>
      <c r="H5" s="74">
        <v>1.9365233835337014E-4</v>
      </c>
      <c r="I5" s="74">
        <v>0.13122157888711269</v>
      </c>
      <c r="J5" s="74">
        <v>3.1361841558716561E-3</v>
      </c>
      <c r="K5" s="74">
        <v>1.1333079637333899E-4</v>
      </c>
      <c r="L5" s="75">
        <v>7.3253365087344045E-6</v>
      </c>
      <c r="M5" s="74">
        <v>5.6198266606655905E-4</v>
      </c>
      <c r="N5" s="74">
        <v>2.696098771013623E-5</v>
      </c>
      <c r="O5" s="74">
        <v>3.3592631716330064E-5</v>
      </c>
      <c r="P5" s="74">
        <v>9.5438207505310613E-5</v>
      </c>
      <c r="Q5" s="75">
        <v>1.9918830624821084E-4</v>
      </c>
      <c r="R5" s="74">
        <v>1.3708882779351104E-4</v>
      </c>
      <c r="S5" s="74">
        <v>1.4010964228711086E-4</v>
      </c>
      <c r="T5" s="74">
        <v>1.7632463350682006E-4</v>
      </c>
      <c r="U5" s="74">
        <v>8.531417533479775E-5</v>
      </c>
      <c r="V5" s="75">
        <v>2.9885146153756407E-4</v>
      </c>
      <c r="W5" s="74">
        <v>9.1024291023164431E-4</v>
      </c>
      <c r="X5" s="74">
        <v>1.1131664941869718E-4</v>
      </c>
      <c r="Y5" s="74">
        <v>1.5504037605673589E-4</v>
      </c>
      <c r="Z5" s="74">
        <v>1.3828647488062478E-4</v>
      </c>
      <c r="AA5" s="75">
        <v>2.3683244461984574E-4</v>
      </c>
      <c r="AB5" s="74">
        <v>1.8880283422305713E-4</v>
      </c>
      <c r="AC5" s="74">
        <v>7.1137804375860712E-5</v>
      </c>
      <c r="AD5" s="74">
        <v>1.3522465711505397E-4</v>
      </c>
      <c r="AE5" s="74">
        <v>4.3828121908965446E-4</v>
      </c>
      <c r="AF5" s="75">
        <v>1.1594397633922012E-4</v>
      </c>
      <c r="AG5" s="74">
        <v>1.7621227740526415E-4</v>
      </c>
      <c r="AH5" s="74">
        <v>2.5407405079219258E-4</v>
      </c>
      <c r="AI5" s="74">
        <v>4.8671539408668319E-4</v>
      </c>
      <c r="AJ5" s="74">
        <v>7.3281748870302689E-5</v>
      </c>
      <c r="AK5" s="75">
        <v>1.6701110647707456E-4</v>
      </c>
      <c r="AL5" s="74">
        <v>1.7227973997978594E-3</v>
      </c>
      <c r="AM5" s="74">
        <v>1.9805705780104634E-3</v>
      </c>
      <c r="AN5" s="74">
        <v>2.7830443945810033E-4</v>
      </c>
      <c r="AO5" s="74">
        <v>2.481092041131643E-4</v>
      </c>
      <c r="AP5" s="75">
        <v>9.6628248645409254E-3</v>
      </c>
      <c r="AQ5" s="76">
        <v>1.1740811873427785E-4</v>
      </c>
      <c r="AR5" s="254">
        <v>1.2895033800400089</v>
      </c>
      <c r="AS5" s="254">
        <v>0.97481672530773411</v>
      </c>
    </row>
    <row r="6" spans="1:45" ht="15" customHeight="1">
      <c r="A6" s="21">
        <v>3</v>
      </c>
      <c r="B6" s="22" t="s">
        <v>3</v>
      </c>
      <c r="C6" s="73">
        <v>2.0633096481919173E-4</v>
      </c>
      <c r="D6" s="74">
        <v>3.3272729917273287E-5</v>
      </c>
      <c r="E6" s="74">
        <v>1.012349290974454</v>
      </c>
      <c r="F6" s="74">
        <v>3.5226283365468491E-7</v>
      </c>
      <c r="G6" s="75">
        <v>9.1216040380009411E-3</v>
      </c>
      <c r="H6" s="74">
        <v>2.6629034854397276E-6</v>
      </c>
      <c r="I6" s="74">
        <v>5.1726057714839668E-6</v>
      </c>
      <c r="J6" s="74">
        <v>4.7946521482864582E-7</v>
      </c>
      <c r="K6" s="74">
        <v>3.9640791359624235E-6</v>
      </c>
      <c r="L6" s="75">
        <v>5.9805425106536805E-8</v>
      </c>
      <c r="M6" s="74">
        <v>1.3544042809781936E-6</v>
      </c>
      <c r="N6" s="74">
        <v>1.4697279551186693E-7</v>
      </c>
      <c r="O6" s="74">
        <v>1.2159606382279236E-7</v>
      </c>
      <c r="P6" s="74">
        <v>1.3563527272350848E-7</v>
      </c>
      <c r="Q6" s="75">
        <v>3.901428291128877E-7</v>
      </c>
      <c r="R6" s="74">
        <v>3.6305331927849843E-7</v>
      </c>
      <c r="S6" s="74">
        <v>3.3004613309532199E-7</v>
      </c>
      <c r="T6" s="74">
        <v>2.9634398413204488E-7</v>
      </c>
      <c r="U6" s="74">
        <v>3.6146021771488861E-7</v>
      </c>
      <c r="V6" s="75">
        <v>2.3297348364946286E-5</v>
      </c>
      <c r="W6" s="74">
        <v>4.8475355510369534E-7</v>
      </c>
      <c r="X6" s="74">
        <v>1.336791968606343E-7</v>
      </c>
      <c r="Y6" s="74">
        <v>3.5413151028858866E-7</v>
      </c>
      <c r="Z6" s="74">
        <v>1.5727360121007229E-7</v>
      </c>
      <c r="AA6" s="75">
        <v>4.536087756655671E-7</v>
      </c>
      <c r="AB6" s="74">
        <v>1.3260609509068612E-7</v>
      </c>
      <c r="AC6" s="74">
        <v>8.608120887727945E-8</v>
      </c>
      <c r="AD6" s="74">
        <v>1.1443438945375025E-6</v>
      </c>
      <c r="AE6" s="74">
        <v>3.3236638044414146E-7</v>
      </c>
      <c r="AF6" s="75">
        <v>1.8536324251291297E-6</v>
      </c>
      <c r="AG6" s="74">
        <v>1.8661297417478458E-6</v>
      </c>
      <c r="AH6" s="74">
        <v>1.3464634129409583E-4</v>
      </c>
      <c r="AI6" s="74">
        <v>2.8768267665720272E-6</v>
      </c>
      <c r="AJ6" s="74">
        <v>1.8547580076238752E-7</v>
      </c>
      <c r="AK6" s="75">
        <v>2.4391499980368942E-7</v>
      </c>
      <c r="AL6" s="74">
        <v>1.5649785680361616E-3</v>
      </c>
      <c r="AM6" s="74">
        <v>2.5539049300460997E-3</v>
      </c>
      <c r="AN6" s="74">
        <v>1.1041301445454994E-6</v>
      </c>
      <c r="AO6" s="74">
        <v>8.8852382292701018E-5</v>
      </c>
      <c r="AP6" s="75">
        <v>1.4278545537454482E-6</v>
      </c>
      <c r="AQ6" s="76">
        <v>3.8767318683690646E-6</v>
      </c>
      <c r="AR6" s="254">
        <v>1.0261090825945069</v>
      </c>
      <c r="AS6" s="254">
        <v>0.77570040620774927</v>
      </c>
    </row>
    <row r="7" spans="1:45" ht="15" customHeight="1">
      <c r="A7" s="21">
        <v>4</v>
      </c>
      <c r="B7" s="22" t="s">
        <v>167</v>
      </c>
      <c r="C7" s="73">
        <v>5.258497605868907E-5</v>
      </c>
      <c r="D7" s="74">
        <v>5.051670094702763E-5</v>
      </c>
      <c r="E7" s="74">
        <v>9.6199627940370808E-5</v>
      </c>
      <c r="F7" s="74">
        <v>1.0001441898173948</v>
      </c>
      <c r="G7" s="75">
        <v>2.9607539448548937E-5</v>
      </c>
      <c r="H7" s="74">
        <v>4.5519001309766818E-5</v>
      </c>
      <c r="I7" s="74">
        <v>7.7014296002996343E-5</v>
      </c>
      <c r="J7" s="74">
        <v>3.4084131353332204E-5</v>
      </c>
      <c r="K7" s="74">
        <v>3.7030164525321757E-4</v>
      </c>
      <c r="L7" s="75">
        <v>2.194420861953832E-3</v>
      </c>
      <c r="M7" s="74">
        <v>4.6114456444169323E-4</v>
      </c>
      <c r="N7" s="74">
        <v>7.1403107998019852E-4</v>
      </c>
      <c r="O7" s="74">
        <v>1.9383784888907761E-3</v>
      </c>
      <c r="P7" s="74">
        <v>1.9431504438364335E-4</v>
      </c>
      <c r="Q7" s="75">
        <v>6.2097600040687329E-5</v>
      </c>
      <c r="R7" s="74">
        <v>8.1058589562848433E-5</v>
      </c>
      <c r="S7" s="74">
        <v>6.1671580781096622E-5</v>
      </c>
      <c r="T7" s="74">
        <v>5.3306646485572114E-5</v>
      </c>
      <c r="U7" s="74">
        <v>8.3216434206635E-5</v>
      </c>
      <c r="V7" s="75">
        <v>7.0462871219384264E-5</v>
      </c>
      <c r="W7" s="74">
        <v>8.6661363949683802E-5</v>
      </c>
      <c r="X7" s="74">
        <v>1.491546169481759E-3</v>
      </c>
      <c r="Y7" s="74">
        <v>9.0543915424615279E-5</v>
      </c>
      <c r="Z7" s="74">
        <v>7.7830002148874332E-5</v>
      </c>
      <c r="AA7" s="75">
        <v>5.2272414879671162E-5</v>
      </c>
      <c r="AB7" s="74">
        <v>1.3983647831278241E-5</v>
      </c>
      <c r="AC7" s="74">
        <v>1.1491452734010919E-5</v>
      </c>
      <c r="AD7" s="74">
        <v>1.717063102853623E-4</v>
      </c>
      <c r="AE7" s="74">
        <v>2.2849290297514225E-5</v>
      </c>
      <c r="AF7" s="75">
        <v>3.5006871190029293E-5</v>
      </c>
      <c r="AG7" s="74">
        <v>3.8064839898753052E-5</v>
      </c>
      <c r="AH7" s="74">
        <v>4.4753577986219741E-5</v>
      </c>
      <c r="AI7" s="74">
        <v>2.0243724461710985E-5</v>
      </c>
      <c r="AJ7" s="74">
        <v>1.6075657173444329E-5</v>
      </c>
      <c r="AK7" s="75">
        <v>2.0660988065935197E-5</v>
      </c>
      <c r="AL7" s="74">
        <v>8.4545232379714048E-5</v>
      </c>
      <c r="AM7" s="74">
        <v>5.4466686514329146E-5</v>
      </c>
      <c r="AN7" s="74">
        <v>7.1537051291610732E-5</v>
      </c>
      <c r="AO7" s="74">
        <v>6.5749351489151868E-5</v>
      </c>
      <c r="AP7" s="75">
        <v>2.6040033005020034E-5</v>
      </c>
      <c r="AQ7" s="76">
        <v>8.2676197675356301E-5</v>
      </c>
      <c r="AR7" s="254">
        <v>1.0093928262758189</v>
      </c>
      <c r="AS7" s="254">
        <v>0.76306353646687075</v>
      </c>
    </row>
    <row r="8" spans="1:45" ht="15" customHeight="1">
      <c r="A8" s="27">
        <v>5</v>
      </c>
      <c r="B8" s="28" t="s">
        <v>168</v>
      </c>
      <c r="C8" s="77">
        <v>2.3109342340512717E-2</v>
      </c>
      <c r="D8" s="78">
        <v>3.7109783945937654E-3</v>
      </c>
      <c r="E8" s="78">
        <v>2.5954904995155709E-2</v>
      </c>
      <c r="F8" s="78">
        <v>1.2402343960311582E-5</v>
      </c>
      <c r="G8" s="79">
        <v>1.0225048187652717</v>
      </c>
      <c r="H8" s="78">
        <v>2.8051161707933441E-4</v>
      </c>
      <c r="I8" s="78">
        <v>5.6524087093661748E-4</v>
      </c>
      <c r="J8" s="78">
        <v>2.4389016883314967E-5</v>
      </c>
      <c r="K8" s="78">
        <v>2.6375157428745456E-4</v>
      </c>
      <c r="L8" s="79">
        <v>2.1617791645434284E-6</v>
      </c>
      <c r="M8" s="78">
        <v>1.3671264646119628E-4</v>
      </c>
      <c r="N8" s="78">
        <v>4.9735965591620035E-6</v>
      </c>
      <c r="O8" s="78">
        <v>4.8387885804480294E-6</v>
      </c>
      <c r="P8" s="78">
        <v>7.2735685870727337E-6</v>
      </c>
      <c r="Q8" s="79">
        <v>1.5390733143641282E-5</v>
      </c>
      <c r="R8" s="78">
        <v>1.8906207317694839E-5</v>
      </c>
      <c r="S8" s="78">
        <v>1.4275407770573678E-5</v>
      </c>
      <c r="T8" s="78">
        <v>1.2830495359726805E-5</v>
      </c>
      <c r="U8" s="78">
        <v>1.4703708803457066E-5</v>
      </c>
      <c r="V8" s="79">
        <v>2.965435300588535E-4</v>
      </c>
      <c r="W8" s="78">
        <v>3.9587548646473345E-5</v>
      </c>
      <c r="X8" s="78">
        <v>6.1673592600386895E-6</v>
      </c>
      <c r="Y8" s="78">
        <v>1.3047409473568627E-5</v>
      </c>
      <c r="Z8" s="78">
        <v>5.9814865208190559E-6</v>
      </c>
      <c r="AA8" s="79">
        <v>3.6883057715579521E-5</v>
      </c>
      <c r="AB8" s="78">
        <v>5.3355263514210698E-6</v>
      </c>
      <c r="AC8" s="78">
        <v>4.205011334962383E-6</v>
      </c>
      <c r="AD8" s="78">
        <v>3.0391506673335057E-5</v>
      </c>
      <c r="AE8" s="78">
        <v>1.1598609711621335E-5</v>
      </c>
      <c r="AF8" s="79">
        <v>7.2319038423467109E-5</v>
      </c>
      <c r="AG8" s="78">
        <v>1.9871687640206568E-4</v>
      </c>
      <c r="AH8" s="78">
        <v>1.7986790104650868E-3</v>
      </c>
      <c r="AI8" s="78">
        <v>2.9775628582359362E-4</v>
      </c>
      <c r="AJ8" s="78">
        <v>7.7742076547066102E-6</v>
      </c>
      <c r="AK8" s="79">
        <v>9.272624903494426E-6</v>
      </c>
      <c r="AL8" s="78">
        <v>2.2352654075254965E-2</v>
      </c>
      <c r="AM8" s="78">
        <v>4.8534620119152501E-2</v>
      </c>
      <c r="AN8" s="78">
        <v>3.12536514546679E-5</v>
      </c>
      <c r="AO8" s="78">
        <v>1.2883802032564006E-3</v>
      </c>
      <c r="AP8" s="79">
        <v>6.2063009887599981E-5</v>
      </c>
      <c r="AQ8" s="80">
        <v>2.9624167553759639E-4</v>
      </c>
      <c r="AR8" s="255">
        <v>1.1520578786743911</v>
      </c>
      <c r="AS8" s="255">
        <v>0.87091302437648555</v>
      </c>
    </row>
    <row r="9" spans="1:45" ht="15" customHeight="1">
      <c r="A9" s="21">
        <v>6</v>
      </c>
      <c r="B9" s="22" t="s">
        <v>169</v>
      </c>
      <c r="C9" s="73">
        <v>1.2772961719384202E-4</v>
      </c>
      <c r="D9" s="74">
        <v>1.3674535997638986E-4</v>
      </c>
      <c r="E9" s="74">
        <v>5.1802684959439222E-4</v>
      </c>
      <c r="F9" s="74">
        <v>1.7408021051845013E-4</v>
      </c>
      <c r="G9" s="75">
        <v>5.0183732321239637E-5</v>
      </c>
      <c r="H9" s="74">
        <v>1.0055496012761851</v>
      </c>
      <c r="I9" s="74">
        <v>1.3857920524804428E-4</v>
      </c>
      <c r="J9" s="74">
        <v>4.6362925693119246E-5</v>
      </c>
      <c r="K9" s="74">
        <v>1.9370605096657915E-5</v>
      </c>
      <c r="L9" s="75">
        <v>5.3117893864366929E-6</v>
      </c>
      <c r="M9" s="74">
        <v>8.356417271083038E-5</v>
      </c>
      <c r="N9" s="74">
        <v>1.7500393710061269E-5</v>
      </c>
      <c r="O9" s="74">
        <v>1.7115440715925594E-5</v>
      </c>
      <c r="P9" s="74">
        <v>5.1262430110738175E-5</v>
      </c>
      <c r="Q9" s="75">
        <v>6.0075766198259769E-5</v>
      </c>
      <c r="R9" s="74">
        <v>2.3694353597908667E-4</v>
      </c>
      <c r="S9" s="74">
        <v>8.2803055537482748E-5</v>
      </c>
      <c r="T9" s="74">
        <v>5.0333935270488884E-5</v>
      </c>
      <c r="U9" s="74">
        <v>1.070807715871062E-4</v>
      </c>
      <c r="V9" s="75">
        <v>2.356729442648276E-4</v>
      </c>
      <c r="W9" s="74">
        <v>1.141293739990302E-4</v>
      </c>
      <c r="X9" s="74">
        <v>2.1123444050737069E-5</v>
      </c>
      <c r="Y9" s="74">
        <v>5.6937114005323276E-5</v>
      </c>
      <c r="Z9" s="74">
        <v>8.0178560332602424E-5</v>
      </c>
      <c r="AA9" s="75">
        <v>1.5845969104299757E-4</v>
      </c>
      <c r="AB9" s="74">
        <v>6.9575007282403356E-5</v>
      </c>
      <c r="AC9" s="74">
        <v>1.2195841653235421E-5</v>
      </c>
      <c r="AD9" s="74">
        <v>1.210689337132464E-4</v>
      </c>
      <c r="AE9" s="74">
        <v>4.1086928750296253E-5</v>
      </c>
      <c r="AF9" s="75">
        <v>1.4497147799384644E-4</v>
      </c>
      <c r="AG9" s="74">
        <v>2.0692568544189265E-5</v>
      </c>
      <c r="AH9" s="74">
        <v>1.2917877274542581E-4</v>
      </c>
      <c r="AI9" s="74">
        <v>8.2511479138344863E-4</v>
      </c>
      <c r="AJ9" s="74">
        <v>1.1619523713715855E-4</v>
      </c>
      <c r="AK9" s="75">
        <v>8.9845503174911694E-5</v>
      </c>
      <c r="AL9" s="74">
        <v>3.3097414060785283E-4</v>
      </c>
      <c r="AM9" s="74">
        <v>4.9080939241592397E-5</v>
      </c>
      <c r="AN9" s="74">
        <v>2.9176320287550145E-4</v>
      </c>
      <c r="AO9" s="74">
        <v>2.3066477948301039E-4</v>
      </c>
      <c r="AP9" s="75">
        <v>6.0442171149463844E-4</v>
      </c>
      <c r="AQ9" s="76">
        <v>7.3442344000461044E-5</v>
      </c>
      <c r="AR9" s="254">
        <v>1.0112894443808094</v>
      </c>
      <c r="AS9" s="254">
        <v>0.7644973094052625</v>
      </c>
    </row>
    <row r="10" spans="1:45" ht="15" customHeight="1">
      <c r="A10" s="21">
        <v>7</v>
      </c>
      <c r="B10" s="22" t="s">
        <v>7</v>
      </c>
      <c r="C10" s="73">
        <v>5.0492510016206839E-3</v>
      </c>
      <c r="D10" s="74">
        <v>1.9702015857476231E-3</v>
      </c>
      <c r="E10" s="74">
        <v>1.2218132902049104E-3</v>
      </c>
      <c r="F10" s="74">
        <v>7.4576651151671389E-4</v>
      </c>
      <c r="G10" s="75">
        <v>3.0749403625543689E-3</v>
      </c>
      <c r="H10" s="74">
        <v>1.4988020491367852E-3</v>
      </c>
      <c r="I10" s="74">
        <v>1.0269518418449539</v>
      </c>
      <c r="J10" s="74">
        <v>2.453828797325595E-2</v>
      </c>
      <c r="K10" s="74">
        <v>7.6675993600834093E-4</v>
      </c>
      <c r="L10" s="75">
        <v>5.6008544887763717E-5</v>
      </c>
      <c r="M10" s="74">
        <v>4.3923426981086235E-3</v>
      </c>
      <c r="N10" s="74">
        <v>2.0709861821354366E-4</v>
      </c>
      <c r="O10" s="74">
        <v>2.5974100176618384E-4</v>
      </c>
      <c r="P10" s="74">
        <v>7.4346971560029806E-4</v>
      </c>
      <c r="Q10" s="75">
        <v>1.5537827205530453E-3</v>
      </c>
      <c r="R10" s="74">
        <v>1.068297843741495E-3</v>
      </c>
      <c r="S10" s="74">
        <v>1.0921872308272524E-3</v>
      </c>
      <c r="T10" s="74">
        <v>1.3762785112409227E-3</v>
      </c>
      <c r="U10" s="74">
        <v>6.6323204280234287E-4</v>
      </c>
      <c r="V10" s="75">
        <v>2.044705678010867E-3</v>
      </c>
      <c r="W10" s="74">
        <v>6.9163690234332895E-3</v>
      </c>
      <c r="X10" s="74">
        <v>8.6147747701460732E-4</v>
      </c>
      <c r="Y10" s="74">
        <v>1.1953281206859741E-3</v>
      </c>
      <c r="Z10" s="74">
        <v>1.0785103462258711E-3</v>
      </c>
      <c r="AA10" s="75">
        <v>1.8498817567805636E-3</v>
      </c>
      <c r="AB10" s="74">
        <v>1.4750920848002631E-3</v>
      </c>
      <c r="AC10" s="74">
        <v>5.4627069228460959E-4</v>
      </c>
      <c r="AD10" s="74">
        <v>1.0530397237374606E-3</v>
      </c>
      <c r="AE10" s="74">
        <v>3.4252975615412357E-3</v>
      </c>
      <c r="AF10" s="75">
        <v>8.6783040221566343E-4</v>
      </c>
      <c r="AG10" s="74">
        <v>1.3739692610872456E-3</v>
      </c>
      <c r="AH10" s="74">
        <v>1.462406414313147E-3</v>
      </c>
      <c r="AI10" s="74">
        <v>3.8036985532874205E-3</v>
      </c>
      <c r="AJ10" s="74">
        <v>5.7101830771846644E-4</v>
      </c>
      <c r="AK10" s="75">
        <v>1.3041109735128962E-3</v>
      </c>
      <c r="AL10" s="74">
        <v>1.620443246399458E-3</v>
      </c>
      <c r="AM10" s="74">
        <v>1.7352471055469595E-3</v>
      </c>
      <c r="AN10" s="74">
        <v>2.1728338421165786E-3</v>
      </c>
      <c r="AO10" s="74">
        <v>1.268364900382989E-3</v>
      </c>
      <c r="AP10" s="75">
        <v>7.5609126041086883E-2</v>
      </c>
      <c r="AQ10" s="76">
        <v>9.0228526819596518E-4</v>
      </c>
      <c r="AR10" s="254">
        <v>1.190367410263119</v>
      </c>
      <c r="AS10" s="254">
        <v>0.89987360928804916</v>
      </c>
    </row>
    <row r="11" spans="1:45" ht="15" customHeight="1">
      <c r="A11" s="21">
        <v>8</v>
      </c>
      <c r="B11" s="22" t="s">
        <v>8</v>
      </c>
      <c r="C11" s="73">
        <v>2.5418009185489425E-4</v>
      </c>
      <c r="D11" s="74">
        <v>1.6626804111441478E-4</v>
      </c>
      <c r="E11" s="74">
        <v>4.6861993708457734E-4</v>
      </c>
      <c r="F11" s="74">
        <v>5.1995813933115257E-4</v>
      </c>
      <c r="G11" s="75">
        <v>1.2388208890194144E-3</v>
      </c>
      <c r="H11" s="74">
        <v>6.329765998226521E-4</v>
      </c>
      <c r="I11" s="74">
        <v>5.842759738303551E-4</v>
      </c>
      <c r="J11" s="74">
        <v>1.0137320585006839</v>
      </c>
      <c r="K11" s="74">
        <v>3.5410040006394783E-4</v>
      </c>
      <c r="L11" s="75">
        <v>5.4942072487957555E-5</v>
      </c>
      <c r="M11" s="74">
        <v>3.8738063024330925E-4</v>
      </c>
      <c r="N11" s="74">
        <v>1.2324790119864039E-4</v>
      </c>
      <c r="O11" s="74">
        <v>1.4331828290354193E-4</v>
      </c>
      <c r="P11" s="74">
        <v>6.1206929184732671E-4</v>
      </c>
      <c r="Q11" s="75">
        <v>1.5496877066270354E-3</v>
      </c>
      <c r="R11" s="74">
        <v>1.7942078622950075E-3</v>
      </c>
      <c r="S11" s="74">
        <v>7.9319674369250084E-4</v>
      </c>
      <c r="T11" s="74">
        <v>5.2813639716862738E-3</v>
      </c>
      <c r="U11" s="74">
        <v>5.9454716080730536E-4</v>
      </c>
      <c r="V11" s="75">
        <v>5.4786838737566255E-4</v>
      </c>
      <c r="W11" s="74">
        <v>4.6508295822610617E-4</v>
      </c>
      <c r="X11" s="74">
        <v>7.618169000740999E-4</v>
      </c>
      <c r="Y11" s="74">
        <v>1.0871429393460449E-3</v>
      </c>
      <c r="Z11" s="74">
        <v>1.1045635942566101E-3</v>
      </c>
      <c r="AA11" s="75">
        <v>2.0818333403552648E-3</v>
      </c>
      <c r="AB11" s="74">
        <v>4.8438330179441944E-3</v>
      </c>
      <c r="AC11" s="74">
        <v>3.2735583386233838E-4</v>
      </c>
      <c r="AD11" s="74">
        <v>6.9778451220117331E-4</v>
      </c>
      <c r="AE11" s="74">
        <v>4.0369100181101058E-3</v>
      </c>
      <c r="AF11" s="75">
        <v>2.4527227360304641E-3</v>
      </c>
      <c r="AG11" s="74">
        <v>2.7939731015782054E-3</v>
      </c>
      <c r="AH11" s="74">
        <v>1.1657322774797922E-3</v>
      </c>
      <c r="AI11" s="74">
        <v>9.7407425080812769E-3</v>
      </c>
      <c r="AJ11" s="74">
        <v>7.0701279428824534E-4</v>
      </c>
      <c r="AK11" s="75">
        <v>1.9203022853581521E-3</v>
      </c>
      <c r="AL11" s="74">
        <v>5.4923693574974129E-4</v>
      </c>
      <c r="AM11" s="74">
        <v>5.2777223216583574E-4</v>
      </c>
      <c r="AN11" s="74">
        <v>4.8569606392582917E-3</v>
      </c>
      <c r="AO11" s="74">
        <v>9.982480416020911E-4</v>
      </c>
      <c r="AP11" s="75">
        <v>4.3531213695555295E-4</v>
      </c>
      <c r="AQ11" s="76">
        <v>8.9096265120287572E-4</v>
      </c>
      <c r="AR11" s="254">
        <v>1.0722783900380966</v>
      </c>
      <c r="AS11" s="254">
        <v>0.81060269013234787</v>
      </c>
    </row>
    <row r="12" spans="1:45" ht="15" customHeight="1">
      <c r="A12" s="21">
        <v>9</v>
      </c>
      <c r="B12" s="22" t="s">
        <v>170</v>
      </c>
      <c r="C12" s="73">
        <v>3.2481870552639805E-2</v>
      </c>
      <c r="D12" s="74">
        <v>1.0132523974990665E-3</v>
      </c>
      <c r="E12" s="74">
        <v>8.217000416430387E-3</v>
      </c>
      <c r="F12" s="74">
        <v>9.1733571100217539E-3</v>
      </c>
      <c r="G12" s="75">
        <v>7.2505372797911699E-3</v>
      </c>
      <c r="H12" s="74">
        <v>3.9223358201582986E-2</v>
      </c>
      <c r="I12" s="74">
        <v>8.6731380910590686E-3</v>
      </c>
      <c r="J12" s="74">
        <v>1.6450361667921326E-2</v>
      </c>
      <c r="K12" s="74">
        <v>1.1730596761081644</v>
      </c>
      <c r="L12" s="75">
        <v>4.6531017424149881E-4</v>
      </c>
      <c r="M12" s="74">
        <v>6.4755183135564026E-3</v>
      </c>
      <c r="N12" s="74">
        <v>1.8313725207802656E-3</v>
      </c>
      <c r="O12" s="74">
        <v>1.8935185353134913E-3</v>
      </c>
      <c r="P12" s="74">
        <v>4.6115010474282849E-3</v>
      </c>
      <c r="Q12" s="75">
        <v>8.7206404848932523E-3</v>
      </c>
      <c r="R12" s="74">
        <v>8.9913779794974051E-3</v>
      </c>
      <c r="S12" s="74">
        <v>4.6493799571834154E-3</v>
      </c>
      <c r="T12" s="74">
        <v>9.1648894782037776E-3</v>
      </c>
      <c r="U12" s="74">
        <v>6.7288270082235891E-3</v>
      </c>
      <c r="V12" s="75">
        <v>7.3559778225488814E-2</v>
      </c>
      <c r="W12" s="74">
        <v>3.094969683469308E-3</v>
      </c>
      <c r="X12" s="74">
        <v>8.408352564124405E-4</v>
      </c>
      <c r="Y12" s="74">
        <v>7.1700857718143291E-3</v>
      </c>
      <c r="Z12" s="74">
        <v>7.3791817356454251E-3</v>
      </c>
      <c r="AA12" s="75">
        <v>4.7089726892968171E-4</v>
      </c>
      <c r="AB12" s="74">
        <v>4.5551821956455808E-4</v>
      </c>
      <c r="AC12" s="74">
        <v>2.6434700573424788E-4</v>
      </c>
      <c r="AD12" s="74">
        <v>7.7922495007012676E-4</v>
      </c>
      <c r="AE12" s="74">
        <v>1.3400674521178504E-3</v>
      </c>
      <c r="AF12" s="75">
        <v>1.0354078747924547E-3</v>
      </c>
      <c r="AG12" s="74">
        <v>1.8794726912579024E-3</v>
      </c>
      <c r="AH12" s="74">
        <v>5.9440451264385158E-2</v>
      </c>
      <c r="AI12" s="74">
        <v>1.7181823957469014E-3</v>
      </c>
      <c r="AJ12" s="74">
        <v>1.7283646600087486E-3</v>
      </c>
      <c r="AK12" s="75">
        <v>2.6857740257063695E-3</v>
      </c>
      <c r="AL12" s="74">
        <v>2.8705847844920497E-3</v>
      </c>
      <c r="AM12" s="74">
        <v>2.5450264089272446E-3</v>
      </c>
      <c r="AN12" s="74">
        <v>1.4778916372950154E-3</v>
      </c>
      <c r="AO12" s="74">
        <v>8.2266430764734808E-3</v>
      </c>
      <c r="AP12" s="75">
        <v>1.0772793768645934E-2</v>
      </c>
      <c r="AQ12" s="76">
        <v>6.6119406121928565E-3</v>
      </c>
      <c r="AR12" s="254">
        <v>1.5454223260936024</v>
      </c>
      <c r="AS12" s="254">
        <v>1.1682819560296811</v>
      </c>
    </row>
    <row r="13" spans="1:45" ht="15" customHeight="1">
      <c r="A13" s="27">
        <v>10</v>
      </c>
      <c r="B13" s="28" t="s">
        <v>171</v>
      </c>
      <c r="C13" s="77">
        <v>1.5332652032542065E-2</v>
      </c>
      <c r="D13" s="78">
        <v>1.6707867228125346E-2</v>
      </c>
      <c r="E13" s="78">
        <v>3.8015388710750032E-2</v>
      </c>
      <c r="F13" s="78">
        <v>3.4193649629587021E-2</v>
      </c>
      <c r="G13" s="79">
        <v>6.2025988300183129E-3</v>
      </c>
      <c r="H13" s="78">
        <v>1.0721168078445796E-2</v>
      </c>
      <c r="I13" s="78">
        <v>9.5936386146171955E-3</v>
      </c>
      <c r="J13" s="78">
        <v>5.8152578671467189E-3</v>
      </c>
      <c r="K13" s="78">
        <v>0.15238398122291413</v>
      </c>
      <c r="L13" s="79">
        <v>1.0298897006345411</v>
      </c>
      <c r="M13" s="78">
        <v>2.2046656533345772E-2</v>
      </c>
      <c r="N13" s="78">
        <v>5.1989317033633985E-2</v>
      </c>
      <c r="O13" s="78">
        <v>7.2040189588507414E-3</v>
      </c>
      <c r="P13" s="78">
        <v>1.5260245427179919E-2</v>
      </c>
      <c r="Q13" s="79">
        <v>5.8014527079091405E-3</v>
      </c>
      <c r="R13" s="78">
        <v>6.5682467067879153E-3</v>
      </c>
      <c r="S13" s="78">
        <v>4.8097964057096203E-3</v>
      </c>
      <c r="T13" s="78">
        <v>3.9328917530782733E-3</v>
      </c>
      <c r="U13" s="78">
        <v>7.555329641464696E-3</v>
      </c>
      <c r="V13" s="79">
        <v>1.6468309892445746E-2</v>
      </c>
      <c r="W13" s="78">
        <v>1.4207200533429878E-2</v>
      </c>
      <c r="X13" s="78">
        <v>6.014419914686514E-2</v>
      </c>
      <c r="Y13" s="78">
        <v>1.4427371786097322E-2</v>
      </c>
      <c r="Z13" s="78">
        <v>1.3476573622499304E-2</v>
      </c>
      <c r="AA13" s="79">
        <v>6.0970385634589053E-3</v>
      </c>
      <c r="AB13" s="78">
        <v>2.8353603385793645E-3</v>
      </c>
      <c r="AC13" s="78">
        <v>1.6088373993235394E-3</v>
      </c>
      <c r="AD13" s="78">
        <v>7.3580392582588167E-2</v>
      </c>
      <c r="AE13" s="78">
        <v>3.3791397413765294E-3</v>
      </c>
      <c r="AF13" s="79">
        <v>8.5584925810937053E-3</v>
      </c>
      <c r="AG13" s="78">
        <v>4.9873581136997492E-3</v>
      </c>
      <c r="AH13" s="78">
        <v>1.1567395682405059E-2</v>
      </c>
      <c r="AI13" s="78">
        <v>5.4486524198908287E-3</v>
      </c>
      <c r="AJ13" s="78">
        <v>3.6831127744885953E-3</v>
      </c>
      <c r="AK13" s="79">
        <v>3.6614969411187192E-3</v>
      </c>
      <c r="AL13" s="78">
        <v>1.0228338876676268E-2</v>
      </c>
      <c r="AM13" s="78">
        <v>7.256878335184634E-3</v>
      </c>
      <c r="AN13" s="78">
        <v>1.2081464337783177E-2</v>
      </c>
      <c r="AO13" s="78">
        <v>1.0289825219333297E-2</v>
      </c>
      <c r="AP13" s="79">
        <v>5.5483933453090509E-3</v>
      </c>
      <c r="AQ13" s="80">
        <v>2.5427339325617512E-2</v>
      </c>
      <c r="AR13" s="255">
        <v>1.7589870295759127</v>
      </c>
      <c r="AS13" s="255">
        <v>1.3297289503628666</v>
      </c>
    </row>
    <row r="14" spans="1:45" ht="15" customHeight="1">
      <c r="A14" s="21">
        <v>11</v>
      </c>
      <c r="B14" s="22" t="s">
        <v>172</v>
      </c>
      <c r="C14" s="73">
        <v>1.7981107280653063E-3</v>
      </c>
      <c r="D14" s="74">
        <v>5.684538511925519E-4</v>
      </c>
      <c r="E14" s="74">
        <v>3.5701429488855114E-4</v>
      </c>
      <c r="F14" s="74">
        <v>4.0313289081620769E-4</v>
      </c>
      <c r="G14" s="75">
        <v>2.0386893192551351E-3</v>
      </c>
      <c r="H14" s="74">
        <v>5.3469106516125216E-4</v>
      </c>
      <c r="I14" s="74">
        <v>1.9683263157857442E-3</v>
      </c>
      <c r="J14" s="74">
        <v>2.5284949377905413E-4</v>
      </c>
      <c r="K14" s="74">
        <v>1.1192351597700346E-3</v>
      </c>
      <c r="L14" s="75">
        <v>9.2534901184618851E-5</v>
      </c>
      <c r="M14" s="74">
        <v>1.0277732126878458</v>
      </c>
      <c r="N14" s="74">
        <v>2.5392732156365836E-3</v>
      </c>
      <c r="O14" s="74">
        <v>7.7074796694369071E-4</v>
      </c>
      <c r="P14" s="74">
        <v>2.389317424608222E-3</v>
      </c>
      <c r="Q14" s="75">
        <v>2.5775177619811289E-3</v>
      </c>
      <c r="R14" s="74">
        <v>1.2019674157833579E-2</v>
      </c>
      <c r="S14" s="74">
        <v>3.4409801171003647E-3</v>
      </c>
      <c r="T14" s="74">
        <v>3.8723681502768584E-3</v>
      </c>
      <c r="U14" s="74">
        <v>6.3662810400566859E-3</v>
      </c>
      <c r="V14" s="75">
        <v>2.1448777972151029E-3</v>
      </c>
      <c r="W14" s="74">
        <v>2.5361628117979325E-2</v>
      </c>
      <c r="X14" s="74">
        <v>1.1314687737337438E-3</v>
      </c>
      <c r="Y14" s="74">
        <v>3.7778684828654952E-3</v>
      </c>
      <c r="Z14" s="74">
        <v>5.6159486949210571E-4</v>
      </c>
      <c r="AA14" s="75">
        <v>4.7154151186503296E-4</v>
      </c>
      <c r="AB14" s="74">
        <v>2.9919852545385347E-4</v>
      </c>
      <c r="AC14" s="74">
        <v>1.2952420744769589E-3</v>
      </c>
      <c r="AD14" s="74">
        <v>5.3472977879631504E-4</v>
      </c>
      <c r="AE14" s="74">
        <v>4.7336624180955661E-4</v>
      </c>
      <c r="AF14" s="75">
        <v>7.7562570734615339E-4</v>
      </c>
      <c r="AG14" s="74">
        <v>1.2109155149339819E-3</v>
      </c>
      <c r="AH14" s="74">
        <v>6.4271592687347465E-4</v>
      </c>
      <c r="AI14" s="74">
        <v>4.2551742291112906E-4</v>
      </c>
      <c r="AJ14" s="74">
        <v>2.3314431460849674E-4</v>
      </c>
      <c r="AK14" s="75">
        <v>9.767971593502337E-4</v>
      </c>
      <c r="AL14" s="74">
        <v>1.3593513029798803E-3</v>
      </c>
      <c r="AM14" s="74">
        <v>1.0924903641471478E-3</v>
      </c>
      <c r="AN14" s="74">
        <v>1.1143368320607858E-3</v>
      </c>
      <c r="AO14" s="74">
        <v>6.2450737897277639E-4</v>
      </c>
      <c r="AP14" s="75">
        <v>2.7893321274040949E-3</v>
      </c>
      <c r="AQ14" s="76">
        <v>3.8107832328721771E-3</v>
      </c>
      <c r="AR14" s="254">
        <v>1.1219894440003289</v>
      </c>
      <c r="AS14" s="254">
        <v>0.84818240305528403</v>
      </c>
    </row>
    <row r="15" spans="1:45" ht="15" customHeight="1">
      <c r="A15" s="21">
        <v>12</v>
      </c>
      <c r="B15" s="22" t="s">
        <v>173</v>
      </c>
      <c r="C15" s="73">
        <v>6.8431966285051749E-4</v>
      </c>
      <c r="D15" s="74">
        <v>4.1440930701675601E-4</v>
      </c>
      <c r="E15" s="74">
        <v>3.0483229637397226E-3</v>
      </c>
      <c r="F15" s="74">
        <v>1.4136409979041299E-3</v>
      </c>
      <c r="G15" s="75">
        <v>9.7174377076962495E-4</v>
      </c>
      <c r="H15" s="74">
        <v>5.9626775309603848E-4</v>
      </c>
      <c r="I15" s="74">
        <v>5.1218560172306337E-3</v>
      </c>
      <c r="J15" s="74">
        <v>4.8363102705171801E-4</v>
      </c>
      <c r="K15" s="74">
        <v>5.374109584397992E-4</v>
      </c>
      <c r="L15" s="75">
        <v>1.1086026789030794E-4</v>
      </c>
      <c r="M15" s="74">
        <v>1.0392154405544069E-2</v>
      </c>
      <c r="N15" s="74">
        <v>1.7119037317125454</v>
      </c>
      <c r="O15" s="74">
        <v>7.5776726561000264E-4</v>
      </c>
      <c r="P15" s="74">
        <v>0.34551627872154417</v>
      </c>
      <c r="Q15" s="75">
        <v>4.7222375849844282E-2</v>
      </c>
      <c r="R15" s="74">
        <v>1.7054877003951222E-3</v>
      </c>
      <c r="S15" s="74">
        <v>5.199364619490747E-2</v>
      </c>
      <c r="T15" s="74">
        <v>3.366084836795942E-2</v>
      </c>
      <c r="U15" s="74">
        <v>0.11674970888270063</v>
      </c>
      <c r="V15" s="75">
        <v>5.3652564633183729E-3</v>
      </c>
      <c r="W15" s="74">
        <v>3.5435215955634314E-2</v>
      </c>
      <c r="X15" s="74">
        <v>1.643930957808028E-3</v>
      </c>
      <c r="Y15" s="74">
        <v>3.4218593017786582E-3</v>
      </c>
      <c r="Z15" s="74">
        <v>5.0810808727611457E-4</v>
      </c>
      <c r="AA15" s="75">
        <v>7.3614001880631928E-4</v>
      </c>
      <c r="AB15" s="74">
        <v>5.1435251803305627E-4</v>
      </c>
      <c r="AC15" s="74">
        <v>1.8316280959591931E-3</v>
      </c>
      <c r="AD15" s="74">
        <v>1.5499247636323137E-3</v>
      </c>
      <c r="AE15" s="74">
        <v>7.7983275764643826E-4</v>
      </c>
      <c r="AF15" s="75">
        <v>1.8021655190037793E-3</v>
      </c>
      <c r="AG15" s="74">
        <v>7.0270941132691701E-4</v>
      </c>
      <c r="AH15" s="74">
        <v>5.4033256447956121E-4</v>
      </c>
      <c r="AI15" s="74">
        <v>5.3480591798915275E-4</v>
      </c>
      <c r="AJ15" s="74">
        <v>5.3849190540902173E-4</v>
      </c>
      <c r="AK15" s="75">
        <v>2.7773875167668395E-3</v>
      </c>
      <c r="AL15" s="74">
        <v>6.2541216831164565E-4</v>
      </c>
      <c r="AM15" s="74">
        <v>5.9327232204217932E-4</v>
      </c>
      <c r="AN15" s="74">
        <v>6.4750168163624211E-4</v>
      </c>
      <c r="AO15" s="74">
        <v>8.0883043935940386E-4</v>
      </c>
      <c r="AP15" s="75">
        <v>1.011107695583028E-3</v>
      </c>
      <c r="AQ15" s="76">
        <v>1.4602361604270919E-2</v>
      </c>
      <c r="AR15" s="254">
        <v>2.4102550894931105</v>
      </c>
      <c r="AS15" s="254">
        <v>1.8220634469551176</v>
      </c>
    </row>
    <row r="16" spans="1:45" ht="15" customHeight="1">
      <c r="A16" s="21">
        <v>13</v>
      </c>
      <c r="B16" s="22" t="s">
        <v>174</v>
      </c>
      <c r="C16" s="73">
        <v>5.4986269366933935E-5</v>
      </c>
      <c r="D16" s="74">
        <v>3.1385246176945371E-5</v>
      </c>
      <c r="E16" s="74">
        <v>9.6153404968092913E-5</v>
      </c>
      <c r="F16" s="74">
        <v>1.2429481410667804E-4</v>
      </c>
      <c r="G16" s="75">
        <v>2.1989962319427019E-4</v>
      </c>
      <c r="H16" s="74">
        <v>3.3485104605555719E-5</v>
      </c>
      <c r="I16" s="74">
        <v>2.5813230137362663E-4</v>
      </c>
      <c r="J16" s="74">
        <v>4.7572690654029042E-4</v>
      </c>
      <c r="K16" s="74">
        <v>3.5391967866338651E-4</v>
      </c>
      <c r="L16" s="75">
        <v>8.5452745655835499E-6</v>
      </c>
      <c r="M16" s="74">
        <v>2.0263428160673018E-3</v>
      </c>
      <c r="N16" s="74">
        <v>4.5216865433878907E-4</v>
      </c>
      <c r="O16" s="74">
        <v>1.0105766981858082</v>
      </c>
      <c r="P16" s="74">
        <v>9.2034461298018642E-3</v>
      </c>
      <c r="Q16" s="75">
        <v>8.3759559319812847E-3</v>
      </c>
      <c r="R16" s="74">
        <v>8.2160025068633413E-3</v>
      </c>
      <c r="S16" s="74">
        <v>9.6545461284885687E-3</v>
      </c>
      <c r="T16" s="74">
        <v>1.1186293037123752E-2</v>
      </c>
      <c r="U16" s="74">
        <v>3.5138106695221634E-3</v>
      </c>
      <c r="V16" s="75">
        <v>7.086501174948846E-4</v>
      </c>
      <c r="W16" s="74">
        <v>1.9661698637105452E-3</v>
      </c>
      <c r="X16" s="74">
        <v>1.5526137180740283E-4</v>
      </c>
      <c r="Y16" s="74">
        <v>2.4901286583582183E-4</v>
      </c>
      <c r="Z16" s="74">
        <v>3.7533253668846678E-5</v>
      </c>
      <c r="AA16" s="75">
        <v>5.323882945144261E-5</v>
      </c>
      <c r="AB16" s="74">
        <v>3.9449288732770245E-5</v>
      </c>
      <c r="AC16" s="74">
        <v>1.0625520364551598E-4</v>
      </c>
      <c r="AD16" s="74">
        <v>8.6046534431859751E-5</v>
      </c>
      <c r="AE16" s="74">
        <v>7.3284533332582536E-5</v>
      </c>
      <c r="AF16" s="75">
        <v>1.3717669546678036E-4</v>
      </c>
      <c r="AG16" s="74">
        <v>5.5269240556471026E-5</v>
      </c>
      <c r="AH16" s="74">
        <v>3.4519803579967747E-4</v>
      </c>
      <c r="AI16" s="74">
        <v>8.1762667364136888E-5</v>
      </c>
      <c r="AJ16" s="74">
        <v>4.468740983976413E-5</v>
      </c>
      <c r="AK16" s="75">
        <v>2.4047202623556077E-4</v>
      </c>
      <c r="AL16" s="74">
        <v>1.8638009177711367E-4</v>
      </c>
      <c r="AM16" s="74">
        <v>1.1467085515021229E-4</v>
      </c>
      <c r="AN16" s="74">
        <v>5.5316123947547081E-5</v>
      </c>
      <c r="AO16" s="74">
        <v>1.454009738600289E-4</v>
      </c>
      <c r="AP16" s="75">
        <v>2.7370007971813252E-4</v>
      </c>
      <c r="AQ16" s="76">
        <v>1.6130083947123147E-3</v>
      </c>
      <c r="AR16" s="254">
        <v>1.0716297371400962</v>
      </c>
      <c r="AS16" s="254">
        <v>0.81011233260116366</v>
      </c>
    </row>
    <row r="17" spans="1:45" ht="15" customHeight="1">
      <c r="A17" s="21">
        <v>14</v>
      </c>
      <c r="B17" s="22" t="s">
        <v>175</v>
      </c>
      <c r="C17" s="73">
        <v>3.4952135749504734E-4</v>
      </c>
      <c r="D17" s="74">
        <v>1.7727923382587589E-4</v>
      </c>
      <c r="E17" s="74">
        <v>4.397839844507095E-4</v>
      </c>
      <c r="F17" s="74">
        <v>1.7971518092978461E-3</v>
      </c>
      <c r="G17" s="75">
        <v>1.9727278527199485E-3</v>
      </c>
      <c r="H17" s="74">
        <v>2.7002441970986344E-4</v>
      </c>
      <c r="I17" s="74">
        <v>9.7872933546880423E-4</v>
      </c>
      <c r="J17" s="74">
        <v>1.9852960747766398E-4</v>
      </c>
      <c r="K17" s="74">
        <v>4.498373295344424E-4</v>
      </c>
      <c r="L17" s="75">
        <v>1.0498472322174265E-4</v>
      </c>
      <c r="M17" s="74">
        <v>1.3097564954175291E-3</v>
      </c>
      <c r="N17" s="74">
        <v>1.509781831793018E-4</v>
      </c>
      <c r="O17" s="74">
        <v>1.5431945632437142E-4</v>
      </c>
      <c r="P17" s="74">
        <v>1.0057340918253099</v>
      </c>
      <c r="Q17" s="75">
        <v>2.277140344802676E-3</v>
      </c>
      <c r="R17" s="74">
        <v>1.6109930199659597E-3</v>
      </c>
      <c r="S17" s="74">
        <v>3.0592245719401334E-3</v>
      </c>
      <c r="T17" s="74">
        <v>3.3314439673994109E-3</v>
      </c>
      <c r="U17" s="74">
        <v>1.6182855613330162E-3</v>
      </c>
      <c r="V17" s="75">
        <v>1.6009724235379629E-3</v>
      </c>
      <c r="W17" s="74">
        <v>1.0324014320212975E-2</v>
      </c>
      <c r="X17" s="74">
        <v>5.0917574698624104E-4</v>
      </c>
      <c r="Y17" s="74">
        <v>9.036530975347957E-4</v>
      </c>
      <c r="Z17" s="74">
        <v>1.5689751736234342E-4</v>
      </c>
      <c r="AA17" s="75">
        <v>4.6662558818853333E-4</v>
      </c>
      <c r="AB17" s="74">
        <v>1.300176602551096E-4</v>
      </c>
      <c r="AC17" s="74">
        <v>5.5297428636175974E-4</v>
      </c>
      <c r="AD17" s="74">
        <v>4.1809384676100362E-4</v>
      </c>
      <c r="AE17" s="74">
        <v>2.3956515470539529E-4</v>
      </c>
      <c r="AF17" s="75">
        <v>8.4819144430807111E-4</v>
      </c>
      <c r="AG17" s="74">
        <v>1.9457854048593069E-4</v>
      </c>
      <c r="AH17" s="74">
        <v>1.8235907472271667E-4</v>
      </c>
      <c r="AI17" s="74">
        <v>3.8387049606209008E-4</v>
      </c>
      <c r="AJ17" s="74">
        <v>2.0309035396752316E-4</v>
      </c>
      <c r="AK17" s="75">
        <v>2.5367016115377246E-4</v>
      </c>
      <c r="AL17" s="74">
        <v>3.0481558657045909E-4</v>
      </c>
      <c r="AM17" s="74">
        <v>5.4488284530940787E-4</v>
      </c>
      <c r="AN17" s="74">
        <v>1.8840750173741336E-4</v>
      </c>
      <c r="AO17" s="74">
        <v>6.6047631334511332E-4</v>
      </c>
      <c r="AP17" s="75">
        <v>2.8259584302578949E-4</v>
      </c>
      <c r="AQ17" s="76">
        <v>7.6877239143436011E-4</v>
      </c>
      <c r="AR17" s="254">
        <v>1.0461025032729028</v>
      </c>
      <c r="AS17" s="254">
        <v>0.79081469064863918</v>
      </c>
    </row>
    <row r="18" spans="1:45" ht="15" customHeight="1">
      <c r="A18" s="27">
        <v>15</v>
      </c>
      <c r="B18" s="28" t="s">
        <v>176</v>
      </c>
      <c r="C18" s="77">
        <v>1.4025377062649411E-4</v>
      </c>
      <c r="D18" s="78">
        <v>1.2069953909809229E-4</v>
      </c>
      <c r="E18" s="78">
        <v>1.0849126281172532E-4</v>
      </c>
      <c r="F18" s="78">
        <v>5.113980666883619E-4</v>
      </c>
      <c r="G18" s="79">
        <v>1.0291032010802426E-4</v>
      </c>
      <c r="H18" s="78">
        <v>7.7520798442001551E-5</v>
      </c>
      <c r="I18" s="78">
        <v>3.3155235986747727E-4</v>
      </c>
      <c r="J18" s="78">
        <v>1.1267049509808669E-4</v>
      </c>
      <c r="K18" s="78">
        <v>7.8935137256170096E-5</v>
      </c>
      <c r="L18" s="79">
        <v>2.139439445346726E-5</v>
      </c>
      <c r="M18" s="78">
        <v>7.7346010674096048E-4</v>
      </c>
      <c r="N18" s="78">
        <v>5.5218275470753635E-5</v>
      </c>
      <c r="O18" s="78">
        <v>4.9923156520169522E-5</v>
      </c>
      <c r="P18" s="78">
        <v>4.2322243201224104E-4</v>
      </c>
      <c r="Q18" s="79">
        <v>1.0203733336491818</v>
      </c>
      <c r="R18" s="78">
        <v>1.1427028938912934E-3</v>
      </c>
      <c r="S18" s="78">
        <v>2.0148513835272618E-3</v>
      </c>
      <c r="T18" s="78">
        <v>2.2022387482079761E-3</v>
      </c>
      <c r="U18" s="78">
        <v>1.952722974089597E-3</v>
      </c>
      <c r="V18" s="79">
        <v>4.9934211596174677E-4</v>
      </c>
      <c r="W18" s="78">
        <v>1.3593229330304919E-3</v>
      </c>
      <c r="X18" s="78">
        <v>2.1068921440412991E-4</v>
      </c>
      <c r="Y18" s="78">
        <v>1.3970952807001234E-3</v>
      </c>
      <c r="Z18" s="78">
        <v>1.6008538113743235E-4</v>
      </c>
      <c r="AA18" s="79">
        <v>3.5131614149541061E-4</v>
      </c>
      <c r="AB18" s="78">
        <v>2.4527952672353913E-4</v>
      </c>
      <c r="AC18" s="78">
        <v>1.2954610765075167E-4</v>
      </c>
      <c r="AD18" s="78">
        <v>2.6770945936080388E-4</v>
      </c>
      <c r="AE18" s="78">
        <v>3.0561177686843591E-4</v>
      </c>
      <c r="AF18" s="79">
        <v>2.1119458671645074E-3</v>
      </c>
      <c r="AG18" s="78">
        <v>1.4387746782187344E-4</v>
      </c>
      <c r="AH18" s="78">
        <v>1.8787955491711562E-3</v>
      </c>
      <c r="AI18" s="78">
        <v>2.0196341620611777E-4</v>
      </c>
      <c r="AJ18" s="78">
        <v>1.1295222319296469E-3</v>
      </c>
      <c r="AK18" s="79">
        <v>4.4868182758511961E-3</v>
      </c>
      <c r="AL18" s="78">
        <v>1.375460025884987E-4</v>
      </c>
      <c r="AM18" s="78">
        <v>1.2723321059418679E-4</v>
      </c>
      <c r="AN18" s="78">
        <v>1.5074052341756189E-3</v>
      </c>
      <c r="AO18" s="78">
        <v>2.0433178560113176E-4</v>
      </c>
      <c r="AP18" s="79">
        <v>4.7533203004233304E-3</v>
      </c>
      <c r="AQ18" s="80">
        <v>6.2166996102318013E-4</v>
      </c>
      <c r="AR18" s="255">
        <v>1.0528239270039754</v>
      </c>
      <c r="AS18" s="255">
        <v>0.79589583767961991</v>
      </c>
    </row>
    <row r="19" spans="1:45" ht="15" customHeight="1">
      <c r="A19" s="21">
        <v>16</v>
      </c>
      <c r="B19" s="22" t="s">
        <v>178</v>
      </c>
      <c r="C19" s="73">
        <v>2.5788919633745429E-6</v>
      </c>
      <c r="D19" s="74">
        <v>3.2648720386222785E-6</v>
      </c>
      <c r="E19" s="74">
        <v>3.159998840904897E-6</v>
      </c>
      <c r="F19" s="74">
        <v>6.4966266435780737E-6</v>
      </c>
      <c r="G19" s="75">
        <v>2.87060697557892E-6</v>
      </c>
      <c r="H19" s="74">
        <v>2.3040308406856989E-6</v>
      </c>
      <c r="I19" s="74">
        <v>2.8881816748292719E-6</v>
      </c>
      <c r="J19" s="74">
        <v>1.0753814585644053E-5</v>
      </c>
      <c r="K19" s="74">
        <v>2.3308322490368546E-6</v>
      </c>
      <c r="L19" s="75">
        <v>5.4197528533820891E-7</v>
      </c>
      <c r="M19" s="74">
        <v>4.9074349969827574E-6</v>
      </c>
      <c r="N19" s="74">
        <v>1.2774468805097883E-6</v>
      </c>
      <c r="O19" s="74">
        <v>1.9997669068581201E-6</v>
      </c>
      <c r="P19" s="74">
        <v>1.7068741221990263E-5</v>
      </c>
      <c r="Q19" s="75">
        <v>1.4905415755826104E-3</v>
      </c>
      <c r="R19" s="74">
        <v>1.0026623332177136</v>
      </c>
      <c r="S19" s="74">
        <v>1.6445196529514458E-3</v>
      </c>
      <c r="T19" s="74">
        <v>2.8660483869195038E-3</v>
      </c>
      <c r="U19" s="74">
        <v>5.641516622286177E-5</v>
      </c>
      <c r="V19" s="75">
        <v>5.0450840783012814E-6</v>
      </c>
      <c r="W19" s="74">
        <v>1.2070435209880285E-5</v>
      </c>
      <c r="X19" s="74">
        <v>5.7155954194547783E-6</v>
      </c>
      <c r="Y19" s="74">
        <v>1.2298234661555569E-5</v>
      </c>
      <c r="Z19" s="74">
        <v>5.194617700890853E-6</v>
      </c>
      <c r="AA19" s="75">
        <v>7.2055346623806181E-6</v>
      </c>
      <c r="AB19" s="74">
        <v>9.176298758051257E-6</v>
      </c>
      <c r="AC19" s="74">
        <v>2.8489240550510901E-6</v>
      </c>
      <c r="AD19" s="74">
        <v>7.5737950815148178E-6</v>
      </c>
      <c r="AE19" s="74">
        <v>1.667780743427095E-5</v>
      </c>
      <c r="AF19" s="75">
        <v>3.4681995948703637E-5</v>
      </c>
      <c r="AG19" s="74">
        <v>1.0884008034275E-5</v>
      </c>
      <c r="AH19" s="74">
        <v>7.0726984931979664E-6</v>
      </c>
      <c r="AI19" s="74">
        <v>7.5243253050000804E-6</v>
      </c>
      <c r="AJ19" s="74">
        <v>1.2843665264758221E-5</v>
      </c>
      <c r="AK19" s="75">
        <v>1.540314718416814E-4</v>
      </c>
      <c r="AL19" s="74">
        <v>3.7000265342331738E-6</v>
      </c>
      <c r="AM19" s="74">
        <v>3.5362044891683942E-6</v>
      </c>
      <c r="AN19" s="74">
        <v>6.1122193797521286E-6</v>
      </c>
      <c r="AO19" s="74">
        <v>5.0528836520165442E-6</v>
      </c>
      <c r="AP19" s="75">
        <v>3.4606307434739713E-4</v>
      </c>
      <c r="AQ19" s="76">
        <v>1.2540796837225874E-5</v>
      </c>
      <c r="AR19" s="254">
        <v>1.0094701509176824</v>
      </c>
      <c r="AS19" s="254">
        <v>0.76312199102800926</v>
      </c>
    </row>
    <row r="20" spans="1:45" ht="15" customHeight="1">
      <c r="A20" s="21">
        <v>17</v>
      </c>
      <c r="B20" s="22" t="s">
        <v>177</v>
      </c>
      <c r="C20" s="73">
        <v>1.8174545963300566E-5</v>
      </c>
      <c r="D20" s="74">
        <v>1.4636668441810045E-5</v>
      </c>
      <c r="E20" s="74">
        <v>1.0619939338367694E-4</v>
      </c>
      <c r="F20" s="74">
        <v>6.448116589478529E-5</v>
      </c>
      <c r="G20" s="75">
        <v>1.4213673251751569E-5</v>
      </c>
      <c r="H20" s="74">
        <v>1.0868769886315466E-5</v>
      </c>
      <c r="I20" s="74">
        <v>2.0791008744395461E-5</v>
      </c>
      <c r="J20" s="74">
        <v>1.477721890004502E-5</v>
      </c>
      <c r="K20" s="74">
        <v>1.3911305513828108E-5</v>
      </c>
      <c r="L20" s="75">
        <v>3.1997377161362495E-6</v>
      </c>
      <c r="M20" s="74">
        <v>2.8984831099605497E-5</v>
      </c>
      <c r="N20" s="74">
        <v>1.0635015436113954E-5</v>
      </c>
      <c r="O20" s="74">
        <v>1.071936377940994E-5</v>
      </c>
      <c r="P20" s="74">
        <v>4.5186126171717128E-5</v>
      </c>
      <c r="Q20" s="75">
        <v>1.0081537814554268E-3</v>
      </c>
      <c r="R20" s="74">
        <v>1.1393642264361243E-3</v>
      </c>
      <c r="S20" s="74">
        <v>1.0073432269889484</v>
      </c>
      <c r="T20" s="74">
        <v>1.8037310183543691E-3</v>
      </c>
      <c r="U20" s="74">
        <v>2.5192361064341369E-3</v>
      </c>
      <c r="V20" s="75">
        <v>2.6465870319643012E-5</v>
      </c>
      <c r="W20" s="74">
        <v>5.2423037692836047E-4</v>
      </c>
      <c r="X20" s="74">
        <v>4.2101052953507616E-5</v>
      </c>
      <c r="Y20" s="74">
        <v>8.1362442390307016E-5</v>
      </c>
      <c r="Z20" s="74">
        <v>2.0938144964712701E-5</v>
      </c>
      <c r="AA20" s="75">
        <v>4.3012370880083956E-5</v>
      </c>
      <c r="AB20" s="74">
        <v>3.2370422481286477E-5</v>
      </c>
      <c r="AC20" s="74">
        <v>3.4284318597553605E-5</v>
      </c>
      <c r="AD20" s="74">
        <v>5.9513037059467261E-5</v>
      </c>
      <c r="AE20" s="74">
        <v>5.0346631502416557E-5</v>
      </c>
      <c r="AF20" s="75">
        <v>1.6459020272312824E-4</v>
      </c>
      <c r="AG20" s="74">
        <v>6.2502361283143463E-5</v>
      </c>
      <c r="AH20" s="74">
        <v>2.9531547315488753E-5</v>
      </c>
      <c r="AI20" s="74">
        <v>2.5378452321574703E-5</v>
      </c>
      <c r="AJ20" s="74">
        <v>5.3695477102024642E-5</v>
      </c>
      <c r="AK20" s="75">
        <v>5.7661685023059021E-4</v>
      </c>
      <c r="AL20" s="74">
        <v>2.5692777808566389E-5</v>
      </c>
      <c r="AM20" s="74">
        <v>2.0127310275278549E-5</v>
      </c>
      <c r="AN20" s="74">
        <v>4.6489176212270661E-5</v>
      </c>
      <c r="AO20" s="74">
        <v>2.573899175300814E-5</v>
      </c>
      <c r="AP20" s="75">
        <v>1.6490227947985401E-5</v>
      </c>
      <c r="AQ20" s="76">
        <v>1.5271791266459182E-4</v>
      </c>
      <c r="AR20" s="254">
        <v>1.0163046869015271</v>
      </c>
      <c r="AS20" s="254">
        <v>0.76828864672654851</v>
      </c>
    </row>
    <row r="21" spans="1:45" ht="15" customHeight="1">
      <c r="A21" s="21">
        <v>18</v>
      </c>
      <c r="B21" s="22" t="s">
        <v>293</v>
      </c>
      <c r="C21" s="73">
        <v>6.6410345606094864E-6</v>
      </c>
      <c r="D21" s="74">
        <v>1.174466387465317E-5</v>
      </c>
      <c r="E21" s="74">
        <v>2.8990432174388316E-5</v>
      </c>
      <c r="F21" s="74">
        <v>1.1077855027831996E-5</v>
      </c>
      <c r="G21" s="75">
        <v>8.577904965714522E-6</v>
      </c>
      <c r="H21" s="74">
        <v>5.4003332399734947E-6</v>
      </c>
      <c r="I21" s="74">
        <v>7.6681828167047459E-6</v>
      </c>
      <c r="J21" s="74">
        <v>6.5823696626259431E-6</v>
      </c>
      <c r="K21" s="74">
        <v>5.7978509987835829E-6</v>
      </c>
      <c r="L21" s="75">
        <v>1.6655927037998044E-6</v>
      </c>
      <c r="M21" s="74">
        <v>9.1374646287871513E-6</v>
      </c>
      <c r="N21" s="74">
        <v>3.8171212115014666E-6</v>
      </c>
      <c r="O21" s="74">
        <v>3.9777389991092619E-6</v>
      </c>
      <c r="P21" s="74">
        <v>1.1878991133392571E-5</v>
      </c>
      <c r="Q21" s="75">
        <v>3.9343294080285493E-5</v>
      </c>
      <c r="R21" s="74">
        <v>2.2500071534426126E-5</v>
      </c>
      <c r="S21" s="74">
        <v>1.1849036943430895E-5</v>
      </c>
      <c r="T21" s="74">
        <v>1.0034761222573834</v>
      </c>
      <c r="U21" s="74">
        <v>1.2749906522567741E-3</v>
      </c>
      <c r="V21" s="75">
        <v>9.6072867387982848E-6</v>
      </c>
      <c r="W21" s="74">
        <v>1.6174108550093985E-4</v>
      </c>
      <c r="X21" s="74">
        <v>1.5461617474929525E-5</v>
      </c>
      <c r="Y21" s="74">
        <v>2.1859352300939529E-5</v>
      </c>
      <c r="Z21" s="74">
        <v>9.6210927957994055E-6</v>
      </c>
      <c r="AA21" s="75">
        <v>4.7115110483885657E-5</v>
      </c>
      <c r="AB21" s="74">
        <v>2.7483167217446511E-5</v>
      </c>
      <c r="AC21" s="74">
        <v>1.719760467894588E-5</v>
      </c>
      <c r="AD21" s="74">
        <v>2.9416752284374447E-5</v>
      </c>
      <c r="AE21" s="74">
        <v>2.9503440248758573E-5</v>
      </c>
      <c r="AF21" s="75">
        <v>1.923185188269869E-4</v>
      </c>
      <c r="AG21" s="74">
        <v>1.3656710062099819E-5</v>
      </c>
      <c r="AH21" s="74">
        <v>1.0818812146984956E-5</v>
      </c>
      <c r="AI21" s="74">
        <v>1.885115188610699E-5</v>
      </c>
      <c r="AJ21" s="74">
        <v>2.4509583171273697E-5</v>
      </c>
      <c r="AK21" s="75">
        <v>1.3858895297910482E-4</v>
      </c>
      <c r="AL21" s="74">
        <v>9.8369926058301077E-6</v>
      </c>
      <c r="AM21" s="74">
        <v>3.561354256489385E-5</v>
      </c>
      <c r="AN21" s="74">
        <v>4.4568895704893953E-5</v>
      </c>
      <c r="AO21" s="74">
        <v>9.1973313660302608E-6</v>
      </c>
      <c r="AP21" s="75">
        <v>9.7428580086252175E-6</v>
      </c>
      <c r="AQ21" s="76">
        <v>5.0671766280465435E-5</v>
      </c>
      <c r="AR21" s="254">
        <v>1.0058751444735243</v>
      </c>
      <c r="AS21" s="254">
        <v>0.76040429950148869</v>
      </c>
    </row>
    <row r="22" spans="1:45" ht="15" customHeight="1">
      <c r="A22" s="21">
        <v>19</v>
      </c>
      <c r="B22" s="22" t="s">
        <v>179</v>
      </c>
      <c r="C22" s="73">
        <v>5.8783249807559048E-4</v>
      </c>
      <c r="D22" s="74">
        <v>6.4661468170394232E-4</v>
      </c>
      <c r="E22" s="74">
        <v>2.1622089452536412E-2</v>
      </c>
      <c r="F22" s="74">
        <v>1.9278859640976228E-3</v>
      </c>
      <c r="G22" s="75">
        <v>7.0988954412256504E-4</v>
      </c>
      <c r="H22" s="74">
        <v>3.5579670130547899E-4</v>
      </c>
      <c r="I22" s="74">
        <v>5.0685045652120516E-4</v>
      </c>
      <c r="J22" s="74">
        <v>5.2578375230243632E-4</v>
      </c>
      <c r="K22" s="74">
        <v>3.8745898093658812E-4</v>
      </c>
      <c r="L22" s="75">
        <v>1.7438503255304364E-4</v>
      </c>
      <c r="M22" s="74">
        <v>7.3173643682882829E-4</v>
      </c>
      <c r="N22" s="74">
        <v>2.6365149221824549E-4</v>
      </c>
      <c r="O22" s="74">
        <v>3.9472652526250615E-4</v>
      </c>
      <c r="P22" s="74">
        <v>4.7487955840695234E-4</v>
      </c>
      <c r="Q22" s="75">
        <v>4.6569447096980461E-4</v>
      </c>
      <c r="R22" s="74">
        <v>5.8765566914439037E-4</v>
      </c>
      <c r="S22" s="74">
        <v>4.5104634605615864E-4</v>
      </c>
      <c r="T22" s="74">
        <v>3.3024889652370732E-4</v>
      </c>
      <c r="U22" s="74">
        <v>1.2607840439219928</v>
      </c>
      <c r="V22" s="75">
        <v>7.6754209827706462E-4</v>
      </c>
      <c r="W22" s="74">
        <v>1.0055348230158113E-3</v>
      </c>
      <c r="X22" s="74">
        <v>9.6376647825589324E-4</v>
      </c>
      <c r="Y22" s="74">
        <v>1.502410700625789E-3</v>
      </c>
      <c r="Z22" s="74">
        <v>8.1434610951775725E-4</v>
      </c>
      <c r="AA22" s="75">
        <v>9.8771072136778619E-4</v>
      </c>
      <c r="AB22" s="74">
        <v>1.16066289704061E-3</v>
      </c>
      <c r="AC22" s="74">
        <v>3.5763846141716762E-4</v>
      </c>
      <c r="AD22" s="74">
        <v>7.8172226614064248E-3</v>
      </c>
      <c r="AE22" s="74">
        <v>1.2916737568371402E-3</v>
      </c>
      <c r="AF22" s="75">
        <v>6.5429029375899369E-3</v>
      </c>
      <c r="AG22" s="74">
        <v>6.1807835069091867E-4</v>
      </c>
      <c r="AH22" s="74">
        <v>5.7744046628303153E-4</v>
      </c>
      <c r="AI22" s="74">
        <v>9.3278849260287097E-4</v>
      </c>
      <c r="AJ22" s="74">
        <v>1.6794965257542799E-3</v>
      </c>
      <c r="AK22" s="75">
        <v>2.1877006524479579E-2</v>
      </c>
      <c r="AL22" s="74">
        <v>7.7017306354869926E-4</v>
      </c>
      <c r="AM22" s="74">
        <v>6.0154636781093503E-4</v>
      </c>
      <c r="AN22" s="74">
        <v>6.3491674246795096E-4</v>
      </c>
      <c r="AO22" s="74">
        <v>6.763993229445763E-4</v>
      </c>
      <c r="AP22" s="75">
        <v>4.6843125272993513E-4</v>
      </c>
      <c r="AQ22" s="76">
        <v>2.5436350064378154E-3</v>
      </c>
      <c r="AR22" s="254">
        <v>1.3465195941426602</v>
      </c>
      <c r="AS22" s="254">
        <v>1.0179188683352822</v>
      </c>
    </row>
    <row r="23" spans="1:45" ht="15" customHeight="1">
      <c r="A23" s="27">
        <v>20</v>
      </c>
      <c r="B23" s="28" t="s">
        <v>180</v>
      </c>
      <c r="C23" s="77">
        <v>2.701520594203837E-3</v>
      </c>
      <c r="D23" s="78">
        <v>5.4800698363359863E-3</v>
      </c>
      <c r="E23" s="78">
        <v>5.1926787754580754E-3</v>
      </c>
      <c r="F23" s="78">
        <v>2.4733342678161835E-3</v>
      </c>
      <c r="G23" s="79">
        <v>4.2942339744343229E-3</v>
      </c>
      <c r="H23" s="78">
        <v>4.45999742539547E-3</v>
      </c>
      <c r="I23" s="78">
        <v>4.1031847315062047E-3</v>
      </c>
      <c r="J23" s="78">
        <v>1.0454019031929773E-2</v>
      </c>
      <c r="K23" s="78">
        <v>1.6355061971381384E-3</v>
      </c>
      <c r="L23" s="79">
        <v>1.2622977422949212E-3</v>
      </c>
      <c r="M23" s="78">
        <v>4.2173488664398002E-3</v>
      </c>
      <c r="N23" s="78">
        <v>3.9712205235166737E-3</v>
      </c>
      <c r="O23" s="78">
        <v>2.0877932420262464E-3</v>
      </c>
      <c r="P23" s="78">
        <v>1.7822951473042961E-3</v>
      </c>
      <c r="Q23" s="79">
        <v>1.0603695799226097E-2</v>
      </c>
      <c r="R23" s="78">
        <v>7.4272327840355975E-3</v>
      </c>
      <c r="S23" s="78">
        <v>8.7728645994832755E-3</v>
      </c>
      <c r="T23" s="78">
        <v>7.1863813981167752E-3</v>
      </c>
      <c r="U23" s="78">
        <v>9.817811861225479E-3</v>
      </c>
      <c r="V23" s="79">
        <v>1.0374243739758282</v>
      </c>
      <c r="W23" s="78">
        <v>3.8321456577647475E-3</v>
      </c>
      <c r="X23" s="78">
        <v>1.872473555698738E-3</v>
      </c>
      <c r="Y23" s="78">
        <v>7.7552468144412466E-3</v>
      </c>
      <c r="Z23" s="78">
        <v>2.6407189019629733E-3</v>
      </c>
      <c r="AA23" s="79">
        <v>2.0121077963862624E-3</v>
      </c>
      <c r="AB23" s="78">
        <v>1.2816232237025181E-3</v>
      </c>
      <c r="AC23" s="78">
        <v>4.6833026362692144E-4</v>
      </c>
      <c r="AD23" s="78">
        <v>1.4385428892665373E-3</v>
      </c>
      <c r="AE23" s="78">
        <v>1.7610274874235471E-3</v>
      </c>
      <c r="AF23" s="79">
        <v>1.3513808719568907E-3</v>
      </c>
      <c r="AG23" s="78">
        <v>1.6967921578704055E-3</v>
      </c>
      <c r="AH23" s="78">
        <v>1.1916564445971073E-3</v>
      </c>
      <c r="AI23" s="78">
        <v>3.2701833435626495E-3</v>
      </c>
      <c r="AJ23" s="78">
        <v>2.0128385470703568E-3</v>
      </c>
      <c r="AK23" s="79">
        <v>3.9945370371813442E-3</v>
      </c>
      <c r="AL23" s="78">
        <v>1.9087490765235403E-3</v>
      </c>
      <c r="AM23" s="78">
        <v>1.349551583797668E-3</v>
      </c>
      <c r="AN23" s="78">
        <v>3.674213649244076E-3</v>
      </c>
      <c r="AO23" s="78">
        <v>2.5225269929848768E-3</v>
      </c>
      <c r="AP23" s="79">
        <v>4.1272185599131331E-2</v>
      </c>
      <c r="AQ23" s="80">
        <v>2.7603928078730657E-3</v>
      </c>
      <c r="AR23" s="255">
        <v>1.2254150854757822</v>
      </c>
      <c r="AS23" s="255">
        <v>0.92636835176743471</v>
      </c>
    </row>
    <row r="24" spans="1:45" ht="15" customHeight="1">
      <c r="A24" s="21">
        <v>21</v>
      </c>
      <c r="B24" s="22" t="s">
        <v>181</v>
      </c>
      <c r="C24" s="73">
        <v>1.0015265692894237E-2</v>
      </c>
      <c r="D24" s="74">
        <v>5.7495628112926717E-3</v>
      </c>
      <c r="E24" s="74">
        <v>5.1613755063803302E-3</v>
      </c>
      <c r="F24" s="74">
        <v>1.1109632656458096E-2</v>
      </c>
      <c r="G24" s="75">
        <v>3.8906115213879345E-3</v>
      </c>
      <c r="H24" s="74">
        <v>4.7378765904268006E-3</v>
      </c>
      <c r="I24" s="74">
        <v>9.5009997931103859E-3</v>
      </c>
      <c r="J24" s="74">
        <v>5.6889978371316239E-3</v>
      </c>
      <c r="K24" s="74">
        <v>9.5329167876082518E-3</v>
      </c>
      <c r="L24" s="75">
        <v>1.4594068857130868E-3</v>
      </c>
      <c r="M24" s="74">
        <v>1.6876017343374794E-2</v>
      </c>
      <c r="N24" s="74">
        <v>1.1400260867403917E-2</v>
      </c>
      <c r="O24" s="74">
        <v>8.5257749017281052E-3</v>
      </c>
      <c r="P24" s="74">
        <v>1.1251025745509987E-2</v>
      </c>
      <c r="Q24" s="75">
        <v>5.2656858006724337E-3</v>
      </c>
      <c r="R24" s="74">
        <v>6.5811253282284602E-3</v>
      </c>
      <c r="S24" s="74">
        <v>6.2546266396362547E-3</v>
      </c>
      <c r="T24" s="74">
        <v>2.6764171758900898E-3</v>
      </c>
      <c r="U24" s="74">
        <v>4.3037558791031525E-3</v>
      </c>
      <c r="V24" s="75">
        <v>9.2616228996499125E-3</v>
      </c>
      <c r="W24" s="74">
        <v>1.0037216180125226</v>
      </c>
      <c r="X24" s="74">
        <v>4.1642910990668164E-2</v>
      </c>
      <c r="Y24" s="74">
        <v>7.1891381348314576E-2</v>
      </c>
      <c r="Z24" s="74">
        <v>1.0294044988167878E-2</v>
      </c>
      <c r="AA24" s="75">
        <v>1.1120734352552749E-2</v>
      </c>
      <c r="AB24" s="74">
        <v>8.6973067628897255E-3</v>
      </c>
      <c r="AC24" s="74">
        <v>4.8738685170220473E-2</v>
      </c>
      <c r="AD24" s="74">
        <v>1.4893150511991905E-2</v>
      </c>
      <c r="AE24" s="74">
        <v>1.447938463005741E-2</v>
      </c>
      <c r="AF24" s="75">
        <v>2.3353226334883275E-2</v>
      </c>
      <c r="AG24" s="74">
        <v>1.5091600589729037E-2</v>
      </c>
      <c r="AH24" s="74">
        <v>8.1344907340357795E-3</v>
      </c>
      <c r="AI24" s="74">
        <v>6.608171686456066E-3</v>
      </c>
      <c r="AJ24" s="74">
        <v>5.5054441849481123E-3</v>
      </c>
      <c r="AK24" s="75">
        <v>4.6497002823702553E-3</v>
      </c>
      <c r="AL24" s="74">
        <v>9.99445347124997E-3</v>
      </c>
      <c r="AM24" s="74">
        <v>7.1435784143775959E-3</v>
      </c>
      <c r="AN24" s="74">
        <v>1.2151322040106887E-2</v>
      </c>
      <c r="AO24" s="74">
        <v>1.1160607449555979E-2</v>
      </c>
      <c r="AP24" s="75">
        <v>3.4429030147973372E-3</v>
      </c>
      <c r="AQ24" s="76">
        <v>9.1304153801602551E-3</v>
      </c>
      <c r="AR24" s="254">
        <v>1.4910880890136566</v>
      </c>
      <c r="AS24" s="254">
        <v>1.1272072881519408</v>
      </c>
    </row>
    <row r="25" spans="1:45" ht="15" customHeight="1">
      <c r="A25" s="21">
        <v>22</v>
      </c>
      <c r="B25" s="22" t="s">
        <v>182</v>
      </c>
      <c r="C25" s="73">
        <v>1.5110906572830006E-2</v>
      </c>
      <c r="D25" s="74">
        <v>1.1327960306228574E-2</v>
      </c>
      <c r="E25" s="74">
        <v>1.1381227680497355E-2</v>
      </c>
      <c r="F25" s="74">
        <v>3.984100221349552E-2</v>
      </c>
      <c r="G25" s="75">
        <v>1.2006617805081608E-2</v>
      </c>
      <c r="H25" s="74">
        <v>1.7774888777396088E-2</v>
      </c>
      <c r="I25" s="74">
        <v>3.6915359965126224E-2</v>
      </c>
      <c r="J25" s="74">
        <v>1.6385061373189746E-2</v>
      </c>
      <c r="K25" s="74">
        <v>2.7835741714313092E-2</v>
      </c>
      <c r="L25" s="75">
        <v>6.6717759050952804E-3</v>
      </c>
      <c r="M25" s="74">
        <v>6.5721042866526316E-2</v>
      </c>
      <c r="N25" s="74">
        <v>2.3103057985240174E-2</v>
      </c>
      <c r="O25" s="74">
        <v>2.9861126233845875E-2</v>
      </c>
      <c r="P25" s="74">
        <v>2.2287567527585414E-2</v>
      </c>
      <c r="Q25" s="75">
        <v>1.3807581613885863E-2</v>
      </c>
      <c r="R25" s="74">
        <v>3.8366535124668387E-2</v>
      </c>
      <c r="S25" s="74">
        <v>1.1880730309686349E-2</v>
      </c>
      <c r="T25" s="74">
        <v>9.2945469563841879E-3</v>
      </c>
      <c r="U25" s="74">
        <v>1.5576077053692995E-2</v>
      </c>
      <c r="V25" s="75">
        <v>2.4738792770373896E-2</v>
      </c>
      <c r="W25" s="74">
        <v>9.1659484256241333E-3</v>
      </c>
      <c r="X25" s="74">
        <v>1.1084268103616666</v>
      </c>
      <c r="Y25" s="74">
        <v>4.5160538610776624E-2</v>
      </c>
      <c r="Z25" s="74">
        <v>3.9479891206077374E-2</v>
      </c>
      <c r="AA25" s="75">
        <v>3.1397476455865214E-2</v>
      </c>
      <c r="AB25" s="74">
        <v>6.0391773426873782E-3</v>
      </c>
      <c r="AC25" s="74">
        <v>4.719347063510149E-3</v>
      </c>
      <c r="AD25" s="74">
        <v>1.1664579395469781E-2</v>
      </c>
      <c r="AE25" s="74">
        <v>1.2025233651125899E-2</v>
      </c>
      <c r="AF25" s="75">
        <v>1.236295353743362E-2</v>
      </c>
      <c r="AG25" s="74">
        <v>2.1435072508154306E-2</v>
      </c>
      <c r="AH25" s="74">
        <v>1.4987279712507275E-2</v>
      </c>
      <c r="AI25" s="74">
        <v>6.5278332963408636E-3</v>
      </c>
      <c r="AJ25" s="74">
        <v>6.3306556768499651E-3</v>
      </c>
      <c r="AK25" s="75">
        <v>8.999289484084334E-3</v>
      </c>
      <c r="AL25" s="74">
        <v>5.0264151739805203E-2</v>
      </c>
      <c r="AM25" s="74">
        <v>3.1104689693409019E-2</v>
      </c>
      <c r="AN25" s="74">
        <v>3.6552514503346699E-2</v>
      </c>
      <c r="AO25" s="74">
        <v>3.4833893969579546E-2</v>
      </c>
      <c r="AP25" s="75">
        <v>9.5486591492621453E-3</v>
      </c>
      <c r="AQ25" s="76">
        <v>1.5525600437587214E-2</v>
      </c>
      <c r="AR25" s="254">
        <v>1.966439196976306</v>
      </c>
      <c r="AS25" s="254">
        <v>1.4865550941430936</v>
      </c>
    </row>
    <row r="26" spans="1:45" ht="15" customHeight="1">
      <c r="A26" s="21">
        <v>23</v>
      </c>
      <c r="B26" s="22" t="s">
        <v>294</v>
      </c>
      <c r="C26" s="73">
        <v>2.0835591558786273E-3</v>
      </c>
      <c r="D26" s="74">
        <v>9.3434525019454753E-4</v>
      </c>
      <c r="E26" s="74">
        <v>1.2092012380799696E-3</v>
      </c>
      <c r="F26" s="74">
        <v>3.7682559250175321E-3</v>
      </c>
      <c r="G26" s="75">
        <v>3.0124894695610933E-3</v>
      </c>
      <c r="H26" s="74">
        <v>1.6765231388254206E-3</v>
      </c>
      <c r="I26" s="74">
        <v>3.9425844566833889E-3</v>
      </c>
      <c r="J26" s="74">
        <v>1.1903475549413143E-3</v>
      </c>
      <c r="K26" s="74">
        <v>3.2122515962762469E-3</v>
      </c>
      <c r="L26" s="75">
        <v>9.9496582978980978E-4</v>
      </c>
      <c r="M26" s="74">
        <v>2.1138331240992377E-3</v>
      </c>
      <c r="N26" s="74">
        <v>1.6701262831718135E-3</v>
      </c>
      <c r="O26" s="74">
        <v>1.2035438744277772E-3</v>
      </c>
      <c r="P26" s="74">
        <v>1.4423414257899315E-3</v>
      </c>
      <c r="Q26" s="75">
        <v>1.4390066199227807E-3</v>
      </c>
      <c r="R26" s="74">
        <v>2.5440243232311946E-3</v>
      </c>
      <c r="S26" s="74">
        <v>1.53382673379151E-3</v>
      </c>
      <c r="T26" s="74">
        <v>8.4760891384110611E-4</v>
      </c>
      <c r="U26" s="74">
        <v>1.3192911261196759E-3</v>
      </c>
      <c r="V26" s="75">
        <v>2.3594127821427308E-3</v>
      </c>
      <c r="W26" s="74">
        <v>1.501272670589057E-3</v>
      </c>
      <c r="X26" s="74">
        <v>1.3073567717578009E-3</v>
      </c>
      <c r="Y26" s="74">
        <v>1.0981537536554058</v>
      </c>
      <c r="Z26" s="74">
        <v>1.1502943098513138E-2</v>
      </c>
      <c r="AA26" s="75">
        <v>4.3702468757748402E-3</v>
      </c>
      <c r="AB26" s="74">
        <v>2.3227532199778323E-3</v>
      </c>
      <c r="AC26" s="74">
        <v>6.6106974132760469E-4</v>
      </c>
      <c r="AD26" s="74">
        <v>4.550018921299347E-3</v>
      </c>
      <c r="AE26" s="74">
        <v>5.0332718566210959E-3</v>
      </c>
      <c r="AF26" s="75">
        <v>4.7916179161845394E-3</v>
      </c>
      <c r="AG26" s="74">
        <v>1.1204865707077757E-2</v>
      </c>
      <c r="AH26" s="74">
        <v>7.0046852601360681E-3</v>
      </c>
      <c r="AI26" s="74">
        <v>3.4008189541688601E-3</v>
      </c>
      <c r="AJ26" s="74">
        <v>8.3984817991789409E-4</v>
      </c>
      <c r="AK26" s="75">
        <v>1.5296338500526152E-3</v>
      </c>
      <c r="AL26" s="74">
        <v>1.554422173947595E-2</v>
      </c>
      <c r="AM26" s="74">
        <v>1.2947090933571437E-2</v>
      </c>
      <c r="AN26" s="74">
        <v>8.8979357175010387E-3</v>
      </c>
      <c r="AO26" s="74">
        <v>1.4002402360224923E-2</v>
      </c>
      <c r="AP26" s="75">
        <v>1.262176853788338E-3</v>
      </c>
      <c r="AQ26" s="76">
        <v>5.5525946914001039E-3</v>
      </c>
      <c r="AR26" s="254">
        <v>1.2548781177965513</v>
      </c>
      <c r="AS26" s="254">
        <v>0.94864131136501018</v>
      </c>
    </row>
    <row r="27" spans="1:45" ht="15" customHeight="1">
      <c r="A27" s="21">
        <v>24</v>
      </c>
      <c r="B27" s="22" t="s">
        <v>295</v>
      </c>
      <c r="C27" s="73">
        <v>7.4641088862566608E-4</v>
      </c>
      <c r="D27" s="74">
        <v>3.1083059058314348E-4</v>
      </c>
      <c r="E27" s="74">
        <v>3.7191476570267123E-4</v>
      </c>
      <c r="F27" s="74">
        <v>1.5491911781162545E-3</v>
      </c>
      <c r="G27" s="75">
        <v>7.0039773228191724E-4</v>
      </c>
      <c r="H27" s="74">
        <v>4.2317313230097589E-4</v>
      </c>
      <c r="I27" s="74">
        <v>1.7697375549189473E-3</v>
      </c>
      <c r="J27" s="74">
        <v>8.5032996393026464E-4</v>
      </c>
      <c r="K27" s="74">
        <v>1.913571722415665E-3</v>
      </c>
      <c r="L27" s="75">
        <v>1.6321319167616276E-4</v>
      </c>
      <c r="M27" s="74">
        <v>2.8035862055129355E-3</v>
      </c>
      <c r="N27" s="74">
        <v>5.5264803526877812E-4</v>
      </c>
      <c r="O27" s="74">
        <v>4.6406083412187029E-4</v>
      </c>
      <c r="P27" s="74">
        <v>5.1445901567601202E-4</v>
      </c>
      <c r="Q27" s="75">
        <v>5.2274254165128142E-4</v>
      </c>
      <c r="R27" s="74">
        <v>1.3710837909965818E-3</v>
      </c>
      <c r="S27" s="74">
        <v>7.4515165506992343E-4</v>
      </c>
      <c r="T27" s="74">
        <v>3.8404285250007907E-4</v>
      </c>
      <c r="U27" s="74">
        <v>5.9142794604825292E-4</v>
      </c>
      <c r="V27" s="75">
        <v>6.7500541990073127E-4</v>
      </c>
      <c r="W27" s="74">
        <v>1.8883887096810186E-3</v>
      </c>
      <c r="X27" s="74">
        <v>9.8266713706696932E-3</v>
      </c>
      <c r="Y27" s="74">
        <v>2.2867214708401583E-3</v>
      </c>
      <c r="Z27" s="74">
        <v>1.0005447037879887</v>
      </c>
      <c r="AA27" s="75">
        <v>1.9761472726849789E-3</v>
      </c>
      <c r="AB27" s="74">
        <v>2.7171829158305328E-3</v>
      </c>
      <c r="AC27" s="74">
        <v>3.3554275735208391E-4</v>
      </c>
      <c r="AD27" s="74">
        <v>2.0318003783603216E-3</v>
      </c>
      <c r="AE27" s="74">
        <v>4.7706864481523214E-3</v>
      </c>
      <c r="AF27" s="75">
        <v>2.2764752356448658E-2</v>
      </c>
      <c r="AG27" s="74">
        <v>4.2823772529550323E-3</v>
      </c>
      <c r="AH27" s="74">
        <v>3.3004137511021222E-3</v>
      </c>
      <c r="AI27" s="74">
        <v>5.3961951059465572E-4</v>
      </c>
      <c r="AJ27" s="74">
        <v>6.9637668658248874E-4</v>
      </c>
      <c r="AK27" s="75">
        <v>6.1866287339727689E-4</v>
      </c>
      <c r="AL27" s="74">
        <v>3.5846483383037107E-2</v>
      </c>
      <c r="AM27" s="74">
        <v>1.1881700712309963E-2</v>
      </c>
      <c r="AN27" s="74">
        <v>9.8663501605919281E-3</v>
      </c>
      <c r="AO27" s="74">
        <v>1.0348557117981064E-2</v>
      </c>
      <c r="AP27" s="75">
        <v>5.6104896704816526E-4</v>
      </c>
      <c r="AQ27" s="76">
        <v>9.3931558388212939E-3</v>
      </c>
      <c r="AR27" s="254">
        <v>1.153900322739728</v>
      </c>
      <c r="AS27" s="254">
        <v>0.87230584375031195</v>
      </c>
    </row>
    <row r="28" spans="1:45" ht="15" customHeight="1">
      <c r="A28" s="27">
        <v>25</v>
      </c>
      <c r="B28" s="28" t="s">
        <v>183</v>
      </c>
      <c r="C28" s="77">
        <v>4.8135096283576678E-2</v>
      </c>
      <c r="D28" s="78">
        <v>2.3123319034053631E-2</v>
      </c>
      <c r="E28" s="78">
        <v>5.2067873657877552E-2</v>
      </c>
      <c r="F28" s="78">
        <v>2.3940440638548891E-2</v>
      </c>
      <c r="G28" s="79">
        <v>4.8710051843041891E-2</v>
      </c>
      <c r="H28" s="78">
        <v>6.0543392793808326E-2</v>
      </c>
      <c r="I28" s="78">
        <v>6.5516480703375582E-2</v>
      </c>
      <c r="J28" s="78">
        <v>6.4085928659406377E-2</v>
      </c>
      <c r="K28" s="78">
        <v>2.2507937526865172E-2</v>
      </c>
      <c r="L28" s="79">
        <v>6.6696416132359286E-3</v>
      </c>
      <c r="M28" s="78">
        <v>3.174780553388052E-2</v>
      </c>
      <c r="N28" s="78">
        <v>1.342747887877291E-2</v>
      </c>
      <c r="O28" s="78">
        <v>1.3376589817067987E-2</v>
      </c>
      <c r="P28" s="78">
        <v>5.1722089330725467E-2</v>
      </c>
      <c r="Q28" s="79">
        <v>4.8611090785379833E-2</v>
      </c>
      <c r="R28" s="78">
        <v>4.0463255285055941E-2</v>
      </c>
      <c r="S28" s="78">
        <v>4.3225541944668711E-2</v>
      </c>
      <c r="T28" s="78">
        <v>4.3404077089243036E-2</v>
      </c>
      <c r="U28" s="78">
        <v>3.8395781038525235E-2</v>
      </c>
      <c r="V28" s="79">
        <v>5.6937710807652066E-2</v>
      </c>
      <c r="W28" s="78">
        <v>5.2876300482751423E-2</v>
      </c>
      <c r="X28" s="78">
        <v>1.7248282210016768E-2</v>
      </c>
      <c r="Y28" s="78">
        <v>2.2296688857545943E-2</v>
      </c>
      <c r="Z28" s="78">
        <v>1.3954491025562944E-2</v>
      </c>
      <c r="AA28" s="79">
        <v>1.0156514208507994</v>
      </c>
      <c r="AB28" s="78">
        <v>8.6868136386881369E-3</v>
      </c>
      <c r="AC28" s="78">
        <v>4.6216123805416058E-3</v>
      </c>
      <c r="AD28" s="78">
        <v>2.5567849872295548E-2</v>
      </c>
      <c r="AE28" s="78">
        <v>1.2936984908557849E-2</v>
      </c>
      <c r="AF28" s="79">
        <v>1.3227579886344909E-2</v>
      </c>
      <c r="AG28" s="78">
        <v>1.2231262599492639E-2</v>
      </c>
      <c r="AH28" s="78">
        <v>4.0244331305026707E-2</v>
      </c>
      <c r="AI28" s="78">
        <v>3.4318429180428787E-2</v>
      </c>
      <c r="AJ28" s="78">
        <v>1.1775709686741583E-2</v>
      </c>
      <c r="AK28" s="79">
        <v>1.9856638664978214E-2</v>
      </c>
      <c r="AL28" s="78">
        <v>5.7249298251790336E-2</v>
      </c>
      <c r="AM28" s="78">
        <v>8.9629795499359621E-2</v>
      </c>
      <c r="AN28" s="78">
        <v>2.3447238616650941E-2</v>
      </c>
      <c r="AO28" s="78">
        <v>2.9126841769274679E-2</v>
      </c>
      <c r="AP28" s="79">
        <v>0.17369237068564713</v>
      </c>
      <c r="AQ28" s="80">
        <v>1.7665730514416649E-2</v>
      </c>
      <c r="AR28" s="255">
        <v>2.4929172541516729</v>
      </c>
      <c r="AS28" s="255">
        <v>1.8845529773484448</v>
      </c>
    </row>
    <row r="29" spans="1:45" ht="15" customHeight="1">
      <c r="A29" s="21">
        <v>26</v>
      </c>
      <c r="B29" s="22" t="s">
        <v>184</v>
      </c>
      <c r="C29" s="73">
        <v>6.8696728279803434E-3</v>
      </c>
      <c r="D29" s="74">
        <v>6.5051149623074388E-3</v>
      </c>
      <c r="E29" s="74">
        <v>9.7027818183147794E-3</v>
      </c>
      <c r="F29" s="74">
        <v>3.0958291142958557E-2</v>
      </c>
      <c r="G29" s="75">
        <v>6.7707096659267284E-3</v>
      </c>
      <c r="H29" s="74">
        <v>9.8282600485529118E-3</v>
      </c>
      <c r="I29" s="74">
        <v>8.808424962668749E-3</v>
      </c>
      <c r="J29" s="74">
        <v>7.925492051932298E-3</v>
      </c>
      <c r="K29" s="74">
        <v>6.2634125187502098E-3</v>
      </c>
      <c r="L29" s="75">
        <v>2.6903407834649434E-3</v>
      </c>
      <c r="M29" s="74">
        <v>1.0117920158907601E-2</v>
      </c>
      <c r="N29" s="74">
        <v>4.6941377054373311E-3</v>
      </c>
      <c r="O29" s="74">
        <v>5.3100475310320343E-3</v>
      </c>
      <c r="P29" s="74">
        <v>9.9279232804315356E-3</v>
      </c>
      <c r="Q29" s="75">
        <v>7.7346218705795847E-3</v>
      </c>
      <c r="R29" s="74">
        <v>7.5860906710961372E-3</v>
      </c>
      <c r="S29" s="74">
        <v>4.9506761353209413E-3</v>
      </c>
      <c r="T29" s="74">
        <v>3.693948430624339E-3</v>
      </c>
      <c r="U29" s="74">
        <v>5.8531944494572708E-3</v>
      </c>
      <c r="V29" s="75">
        <v>5.8790034545908119E-3</v>
      </c>
      <c r="W29" s="74">
        <v>1.2607459952623546E-2</v>
      </c>
      <c r="X29" s="74">
        <v>1.9013046138276393E-2</v>
      </c>
      <c r="Y29" s="74">
        <v>6.613446947849877E-3</v>
      </c>
      <c r="Z29" s="74">
        <v>9.2093245426960093E-3</v>
      </c>
      <c r="AA29" s="75">
        <v>1.4603262357713158E-2</v>
      </c>
      <c r="AB29" s="74">
        <v>1.0428634853084742</v>
      </c>
      <c r="AC29" s="74">
        <v>5.5729126863487383E-2</v>
      </c>
      <c r="AD29" s="74">
        <v>1.8388738448947263E-2</v>
      </c>
      <c r="AE29" s="74">
        <v>7.4390668591984808E-3</v>
      </c>
      <c r="AF29" s="75">
        <v>3.1681497831609104E-2</v>
      </c>
      <c r="AG29" s="74">
        <v>2.4590743135680967E-3</v>
      </c>
      <c r="AH29" s="74">
        <v>6.7056357387889846E-3</v>
      </c>
      <c r="AI29" s="74">
        <v>4.5777663032748502E-2</v>
      </c>
      <c r="AJ29" s="74">
        <v>3.8888183221437139E-2</v>
      </c>
      <c r="AK29" s="75">
        <v>5.2965082297656762E-3</v>
      </c>
      <c r="AL29" s="74">
        <v>1.6537980520608335E-2</v>
      </c>
      <c r="AM29" s="74">
        <v>6.9702769197708906E-3</v>
      </c>
      <c r="AN29" s="74">
        <v>1.1162410400037796E-2</v>
      </c>
      <c r="AO29" s="74">
        <v>5.7229121557049508E-3</v>
      </c>
      <c r="AP29" s="75">
        <v>3.9102924192225543E-3</v>
      </c>
      <c r="AQ29" s="76">
        <v>1.4234145015151583E-2</v>
      </c>
      <c r="AR29" s="254">
        <v>1.537883601688014</v>
      </c>
      <c r="AS29" s="254">
        <v>1.1625829600039201</v>
      </c>
    </row>
    <row r="30" spans="1:45" ht="15" customHeight="1">
      <c r="A30" s="21">
        <v>27</v>
      </c>
      <c r="B30" s="22" t="s">
        <v>185</v>
      </c>
      <c r="C30" s="73">
        <v>3.0380480255844454E-3</v>
      </c>
      <c r="D30" s="74">
        <v>2.1699758709653517E-3</v>
      </c>
      <c r="E30" s="74">
        <v>2.6389275183801367E-3</v>
      </c>
      <c r="F30" s="74">
        <v>6.8876633575910493E-3</v>
      </c>
      <c r="G30" s="75">
        <v>2.5480399354683055E-3</v>
      </c>
      <c r="H30" s="74">
        <v>2.6804300698688127E-3</v>
      </c>
      <c r="I30" s="74">
        <v>3.0449939358753466E-3</v>
      </c>
      <c r="J30" s="74">
        <v>3.7494769591984822E-3</v>
      </c>
      <c r="K30" s="74">
        <v>1.9499851164193978E-3</v>
      </c>
      <c r="L30" s="75">
        <v>6.4152171111090295E-4</v>
      </c>
      <c r="M30" s="74">
        <v>3.309371724183306E-3</v>
      </c>
      <c r="N30" s="74">
        <v>1.5681647504253529E-3</v>
      </c>
      <c r="O30" s="74">
        <v>1.3560831389724508E-3</v>
      </c>
      <c r="P30" s="74">
        <v>3.9151754142192343E-3</v>
      </c>
      <c r="Q30" s="75">
        <v>2.8440295807846366E-3</v>
      </c>
      <c r="R30" s="74">
        <v>2.6464103837581755E-3</v>
      </c>
      <c r="S30" s="74">
        <v>2.5152594642783126E-3</v>
      </c>
      <c r="T30" s="74">
        <v>3.7075917025243457E-3</v>
      </c>
      <c r="U30" s="74">
        <v>2.3745823189222875E-3</v>
      </c>
      <c r="V30" s="75">
        <v>4.1711154308537828E-3</v>
      </c>
      <c r="W30" s="74">
        <v>4.2977364261832527E-3</v>
      </c>
      <c r="X30" s="74">
        <v>5.9727349458066478E-3</v>
      </c>
      <c r="Y30" s="74">
        <v>3.2612952363729134E-3</v>
      </c>
      <c r="Z30" s="74">
        <v>3.3162825543095781E-3</v>
      </c>
      <c r="AA30" s="75">
        <v>1.9287333474541278E-2</v>
      </c>
      <c r="AB30" s="74">
        <v>1.5665003273421487E-2</v>
      </c>
      <c r="AC30" s="74">
        <v>1.0163198560851174</v>
      </c>
      <c r="AD30" s="74">
        <v>1.9681537444100027E-2</v>
      </c>
      <c r="AE30" s="74">
        <v>1.0179747815832571E-2</v>
      </c>
      <c r="AF30" s="75">
        <v>2.3195300569698644E-3</v>
      </c>
      <c r="AG30" s="74">
        <v>3.8928983315812643E-3</v>
      </c>
      <c r="AH30" s="74">
        <v>1.1619938130118995E-2</v>
      </c>
      <c r="AI30" s="74">
        <v>1.5979534246430688E-2</v>
      </c>
      <c r="AJ30" s="74">
        <v>8.7687629919114933E-3</v>
      </c>
      <c r="AK30" s="75">
        <v>6.4271347764529646E-3</v>
      </c>
      <c r="AL30" s="74">
        <v>1.1962939136837124E-2</v>
      </c>
      <c r="AM30" s="74">
        <v>1.0713149291689787E-2</v>
      </c>
      <c r="AN30" s="74">
        <v>8.0809501379567432E-3</v>
      </c>
      <c r="AO30" s="74">
        <v>2.0415525737810903E-2</v>
      </c>
      <c r="AP30" s="75">
        <v>4.1534186955553172E-3</v>
      </c>
      <c r="AQ30" s="76">
        <v>2.3805536342934364E-2</v>
      </c>
      <c r="AR30" s="254">
        <v>1.2838776915413193</v>
      </c>
      <c r="AS30" s="254">
        <v>0.97056391346964188</v>
      </c>
    </row>
    <row r="31" spans="1:45" ht="15" customHeight="1">
      <c r="A31" s="21">
        <v>28</v>
      </c>
      <c r="B31" s="22" t="s">
        <v>322</v>
      </c>
      <c r="C31" s="73">
        <v>4.5900947307536841E-2</v>
      </c>
      <c r="D31" s="74">
        <v>4.5915571712096183E-2</v>
      </c>
      <c r="E31" s="74">
        <v>3.5831672399304591E-2</v>
      </c>
      <c r="F31" s="74">
        <v>0.22206111830055722</v>
      </c>
      <c r="G31" s="75">
        <v>2.8469770210239033E-2</v>
      </c>
      <c r="H31" s="74">
        <v>1.7693617696112735E-2</v>
      </c>
      <c r="I31" s="74">
        <v>3.483492802691085E-2</v>
      </c>
      <c r="J31" s="74">
        <v>2.6225126544483866E-2</v>
      </c>
      <c r="K31" s="74">
        <v>1.9635808619917369E-2</v>
      </c>
      <c r="L31" s="75">
        <v>1.7533811504250551E-2</v>
      </c>
      <c r="M31" s="74">
        <v>4.3593937586348559E-2</v>
      </c>
      <c r="N31" s="74">
        <v>1.919656927114137E-2</v>
      </c>
      <c r="O31" s="74">
        <v>3.9154908875352015E-2</v>
      </c>
      <c r="P31" s="74">
        <v>2.8500121167416684E-2</v>
      </c>
      <c r="Q31" s="75">
        <v>2.1839624713151814E-2</v>
      </c>
      <c r="R31" s="74">
        <v>2.0482687859875115E-2</v>
      </c>
      <c r="S31" s="74">
        <v>1.7897347691360359E-2</v>
      </c>
      <c r="T31" s="74">
        <v>1.3781093674617413E-2</v>
      </c>
      <c r="U31" s="74">
        <v>2.1180162491540488E-2</v>
      </c>
      <c r="V31" s="75">
        <v>5.5449474358741459E-2</v>
      </c>
      <c r="W31" s="74">
        <v>3.605455538678802E-2</v>
      </c>
      <c r="X31" s="74">
        <v>3.7618037050135035E-2</v>
      </c>
      <c r="Y31" s="74">
        <v>1.9378504460438161E-2</v>
      </c>
      <c r="Z31" s="74">
        <v>4.4784436759571417E-2</v>
      </c>
      <c r="AA31" s="75">
        <v>3.9436751276788411E-2</v>
      </c>
      <c r="AB31" s="74">
        <v>2.7860783350909496E-2</v>
      </c>
      <c r="AC31" s="74">
        <v>5.6642244234978928E-3</v>
      </c>
      <c r="AD31" s="74">
        <v>1.1164616236798901</v>
      </c>
      <c r="AE31" s="74">
        <v>2.1904596931709389E-2</v>
      </c>
      <c r="AF31" s="75">
        <v>2.8140385451792333E-2</v>
      </c>
      <c r="AG31" s="74">
        <v>1.8659041893039865E-2</v>
      </c>
      <c r="AH31" s="74">
        <v>1.5861682872837686E-2</v>
      </c>
      <c r="AI31" s="74">
        <v>2.8543756134138107E-2</v>
      </c>
      <c r="AJ31" s="74">
        <v>1.8155755594589831E-2</v>
      </c>
      <c r="AK31" s="75">
        <v>1.4360424941613112E-2</v>
      </c>
      <c r="AL31" s="74">
        <v>6.3891636603646773E-2</v>
      </c>
      <c r="AM31" s="74">
        <v>2.5460291454330257E-2</v>
      </c>
      <c r="AN31" s="74">
        <v>2.7781649848882987E-2</v>
      </c>
      <c r="AO31" s="74">
        <v>2.8907628216396194E-2</v>
      </c>
      <c r="AP31" s="75">
        <v>4.4841151028823883E-2</v>
      </c>
      <c r="AQ31" s="76">
        <v>8.8741745109373715E-2</v>
      </c>
      <c r="AR31" s="254">
        <v>2.5276869624801463</v>
      </c>
      <c r="AS31" s="254">
        <v>1.9108375871736754</v>
      </c>
    </row>
    <row r="32" spans="1:45" ht="15" customHeight="1">
      <c r="A32" s="21">
        <v>29</v>
      </c>
      <c r="B32" s="22" t="s">
        <v>186</v>
      </c>
      <c r="C32" s="73">
        <v>4.6901289513005782E-3</v>
      </c>
      <c r="D32" s="74">
        <v>3.2016192296842605E-3</v>
      </c>
      <c r="E32" s="74">
        <v>6.47402700098932E-3</v>
      </c>
      <c r="F32" s="74">
        <v>1.0662780653221833E-2</v>
      </c>
      <c r="G32" s="75">
        <v>5.1634627825507592E-3</v>
      </c>
      <c r="H32" s="74">
        <v>5.7685560034250625E-3</v>
      </c>
      <c r="I32" s="74">
        <v>5.6841757836761375E-3</v>
      </c>
      <c r="J32" s="74">
        <v>6.9843413955333897E-3</v>
      </c>
      <c r="K32" s="74">
        <v>5.0452761096184155E-3</v>
      </c>
      <c r="L32" s="75">
        <v>9.8988261089706501E-4</v>
      </c>
      <c r="M32" s="74">
        <v>7.3608970700283181E-3</v>
      </c>
      <c r="N32" s="74">
        <v>2.6697380502217773E-3</v>
      </c>
      <c r="O32" s="74">
        <v>2.8949281252338942E-3</v>
      </c>
      <c r="P32" s="74">
        <v>6.3978326052315229E-3</v>
      </c>
      <c r="Q32" s="75">
        <v>6.5038346170987185E-3</v>
      </c>
      <c r="R32" s="74">
        <v>8.9285534897531153E-3</v>
      </c>
      <c r="S32" s="74">
        <v>1.0558155730422297E-2</v>
      </c>
      <c r="T32" s="74">
        <v>9.2251161835851924E-3</v>
      </c>
      <c r="U32" s="74">
        <v>4.5301375804341062E-3</v>
      </c>
      <c r="V32" s="75">
        <v>6.8744401580885222E-3</v>
      </c>
      <c r="W32" s="74">
        <v>9.1702591238292525E-3</v>
      </c>
      <c r="X32" s="74">
        <v>1.1031636116354463E-2</v>
      </c>
      <c r="Y32" s="74">
        <v>2.8834508203288662E-2</v>
      </c>
      <c r="Z32" s="74">
        <v>8.1841562660135165E-3</v>
      </c>
      <c r="AA32" s="75">
        <v>2.7305667076354945E-2</v>
      </c>
      <c r="AB32" s="74">
        <v>3.8015298714144934E-2</v>
      </c>
      <c r="AC32" s="74">
        <v>5.1180433672742259E-3</v>
      </c>
      <c r="AD32" s="74">
        <v>1.2134877149270383E-2</v>
      </c>
      <c r="AE32" s="74">
        <v>1.1183140534770428</v>
      </c>
      <c r="AF32" s="75">
        <v>1.8310114003874427E-2</v>
      </c>
      <c r="AG32" s="74">
        <v>1.1424551355210208E-2</v>
      </c>
      <c r="AH32" s="74">
        <v>1.1503948746906677E-2</v>
      </c>
      <c r="AI32" s="74">
        <v>4.0290178246682004E-2</v>
      </c>
      <c r="AJ32" s="74">
        <v>1.3351220197675805E-2</v>
      </c>
      <c r="AK32" s="75">
        <v>3.7327633269480701E-2</v>
      </c>
      <c r="AL32" s="74">
        <v>1.5884970425097823E-2</v>
      </c>
      <c r="AM32" s="74">
        <v>1.4585414807744631E-2</v>
      </c>
      <c r="AN32" s="74">
        <v>1.6446283469479052E-2</v>
      </c>
      <c r="AO32" s="74">
        <v>1.1862693603607474E-2</v>
      </c>
      <c r="AP32" s="75">
        <v>5.5828609176092432E-3</v>
      </c>
      <c r="AQ32" s="76">
        <v>3.0968463665068384E-2</v>
      </c>
      <c r="AR32" s="254">
        <v>1.6062547163330039</v>
      </c>
      <c r="AS32" s="254">
        <v>1.2142689866677672</v>
      </c>
    </row>
    <row r="33" spans="1:45" ht="15" customHeight="1">
      <c r="A33" s="27">
        <v>30</v>
      </c>
      <c r="B33" s="28" t="s">
        <v>187</v>
      </c>
      <c r="C33" s="77">
        <v>1.2638989956280113E-3</v>
      </c>
      <c r="D33" s="78">
        <v>1.0774313027782849E-3</v>
      </c>
      <c r="E33" s="78">
        <v>1.174729970919758E-3</v>
      </c>
      <c r="F33" s="78">
        <v>1.024395427667032E-3</v>
      </c>
      <c r="G33" s="79">
        <v>5.4398519920806441E-4</v>
      </c>
      <c r="H33" s="78">
        <v>3.8784732712535136E-4</v>
      </c>
      <c r="I33" s="78">
        <v>5.987936241553649E-4</v>
      </c>
      <c r="J33" s="78">
        <v>4.6033203220646979E-4</v>
      </c>
      <c r="K33" s="78">
        <v>2.9831083548326442E-4</v>
      </c>
      <c r="L33" s="79">
        <v>8.3600771582566379E-5</v>
      </c>
      <c r="M33" s="78">
        <v>7.2271045276364981E-4</v>
      </c>
      <c r="N33" s="78">
        <v>2.997018970560825E-4</v>
      </c>
      <c r="O33" s="78">
        <v>3.6506794155182957E-4</v>
      </c>
      <c r="P33" s="78">
        <v>5.4192963252147456E-4</v>
      </c>
      <c r="Q33" s="79">
        <v>6.1641237985760923E-4</v>
      </c>
      <c r="R33" s="78">
        <v>3.2856760508613456E-4</v>
      </c>
      <c r="S33" s="78">
        <v>5.5038407243470787E-4</v>
      </c>
      <c r="T33" s="78">
        <v>4.8376518108616097E-4</v>
      </c>
      <c r="U33" s="78">
        <v>3.3557312515479162E-4</v>
      </c>
      <c r="V33" s="79">
        <v>5.5508015599607034E-4</v>
      </c>
      <c r="W33" s="78">
        <v>1.3376541682984964E-3</v>
      </c>
      <c r="X33" s="78">
        <v>6.101938041263627E-4</v>
      </c>
      <c r="Y33" s="78">
        <v>9.4684964593616712E-4</v>
      </c>
      <c r="Z33" s="78">
        <v>2.6120835398669285E-4</v>
      </c>
      <c r="AA33" s="79">
        <v>1.4376584958229574E-3</v>
      </c>
      <c r="AB33" s="78">
        <v>8.5757028778150207E-4</v>
      </c>
      <c r="AC33" s="78">
        <v>9.8405767331680963E-4</v>
      </c>
      <c r="AD33" s="78">
        <v>1.980663444602771E-3</v>
      </c>
      <c r="AE33" s="78">
        <v>1.1431853368657557E-3</v>
      </c>
      <c r="AF33" s="79">
        <v>1.0002825876942363</v>
      </c>
      <c r="AG33" s="78">
        <v>1.0487551102974198E-3</v>
      </c>
      <c r="AH33" s="78">
        <v>8.9022815551263582E-4</v>
      </c>
      <c r="AI33" s="78">
        <v>9.2474257848998279E-4</v>
      </c>
      <c r="AJ33" s="78">
        <v>9.7933962701674221E-4</v>
      </c>
      <c r="AK33" s="79">
        <v>1.0543997027915874E-3</v>
      </c>
      <c r="AL33" s="78">
        <v>7.093356879518647E-4</v>
      </c>
      <c r="AM33" s="78">
        <v>6.5497023049299443E-4</v>
      </c>
      <c r="AN33" s="78">
        <v>4.7119770964409904E-4</v>
      </c>
      <c r="AO33" s="78">
        <v>1.5838915254048982E-3</v>
      </c>
      <c r="AP33" s="79">
        <v>3.944542263163433E-4</v>
      </c>
      <c r="AQ33" s="80">
        <v>0.22718752953156035</v>
      </c>
      <c r="AR33" s="255">
        <v>1.2574529909207155</v>
      </c>
      <c r="AS33" s="255">
        <v>0.95058781994019725</v>
      </c>
    </row>
    <row r="34" spans="1:45" ht="15" customHeight="1">
      <c r="A34" s="21">
        <v>31</v>
      </c>
      <c r="B34" s="22" t="s">
        <v>188</v>
      </c>
      <c r="C34" s="73">
        <v>1.67564194148519E-3</v>
      </c>
      <c r="D34" s="74">
        <v>4.7538824100072825E-3</v>
      </c>
      <c r="E34" s="74">
        <v>2.595058549375816E-3</v>
      </c>
      <c r="F34" s="74">
        <v>3.8322432973308552E-3</v>
      </c>
      <c r="G34" s="75">
        <v>3.1774044175484316E-3</v>
      </c>
      <c r="H34" s="74">
        <v>8.2431646362074156E-3</v>
      </c>
      <c r="I34" s="74">
        <v>3.5031501416167843E-3</v>
      </c>
      <c r="J34" s="74">
        <v>5.1821313742767758E-3</v>
      </c>
      <c r="K34" s="74">
        <v>2.6781796713338395E-2</v>
      </c>
      <c r="L34" s="75">
        <v>1.5719880215158634E-3</v>
      </c>
      <c r="M34" s="74">
        <v>1.486900693133838E-2</v>
      </c>
      <c r="N34" s="74">
        <v>5.4698371996933183E-3</v>
      </c>
      <c r="O34" s="74">
        <v>5.2370825035398319E-3</v>
      </c>
      <c r="P34" s="74">
        <v>7.4545064953805166E-3</v>
      </c>
      <c r="Q34" s="75">
        <v>3.1371400430500365E-2</v>
      </c>
      <c r="R34" s="74">
        <v>5.1545578556996534E-2</v>
      </c>
      <c r="S34" s="74">
        <v>3.6362906032673427E-2</v>
      </c>
      <c r="T34" s="74">
        <v>2.6378798879383356E-2</v>
      </c>
      <c r="U34" s="74">
        <v>3.6096149744727787E-2</v>
      </c>
      <c r="V34" s="75">
        <v>1.8638743993397502E-2</v>
      </c>
      <c r="W34" s="74">
        <v>2.6620453154042197E-3</v>
      </c>
      <c r="X34" s="74">
        <v>5.1685509549048315E-3</v>
      </c>
      <c r="Y34" s="74">
        <v>1.5224941060810746E-3</v>
      </c>
      <c r="Z34" s="74">
        <v>9.0442319145328509E-4</v>
      </c>
      <c r="AA34" s="75">
        <v>3.2288051011316052E-3</v>
      </c>
      <c r="AB34" s="74">
        <v>1.403447795999299E-3</v>
      </c>
      <c r="AC34" s="74">
        <v>3.6547212778343047E-4</v>
      </c>
      <c r="AD34" s="74">
        <v>2.4505570241126649E-3</v>
      </c>
      <c r="AE34" s="74">
        <v>1.4816838910915819E-2</v>
      </c>
      <c r="AF34" s="75">
        <v>1.0020248471667556E-3</v>
      </c>
      <c r="AG34" s="74">
        <v>1.0018033816416438</v>
      </c>
      <c r="AH34" s="74">
        <v>4.2744754032920775E-3</v>
      </c>
      <c r="AI34" s="74">
        <v>1.0341617125306777E-3</v>
      </c>
      <c r="AJ34" s="74">
        <v>5.4575869364380776E-3</v>
      </c>
      <c r="AK34" s="75">
        <v>3.1542922135902162E-3</v>
      </c>
      <c r="AL34" s="74">
        <v>1.294575775773691E-3</v>
      </c>
      <c r="AM34" s="74">
        <v>1.2009552897708706E-3</v>
      </c>
      <c r="AN34" s="74">
        <v>9.6337815039040811E-4</v>
      </c>
      <c r="AO34" s="74">
        <v>1.7640669811087599E-3</v>
      </c>
      <c r="AP34" s="75">
        <v>1.9489749449662589E-3</v>
      </c>
      <c r="AQ34" s="76">
        <v>1.939469550800435E-2</v>
      </c>
      <c r="AR34" s="254">
        <v>1.3705556762027964</v>
      </c>
      <c r="AS34" s="254">
        <v>1.0360892548311773</v>
      </c>
    </row>
    <row r="35" spans="1:45" ht="15" customHeight="1">
      <c r="A35" s="21">
        <v>32</v>
      </c>
      <c r="B35" s="22" t="s">
        <v>323</v>
      </c>
      <c r="C35" s="73">
        <v>4.1228166936214613E-4</v>
      </c>
      <c r="D35" s="74">
        <v>1.2575097612789167E-4</v>
      </c>
      <c r="E35" s="74">
        <v>1.0751446227002994E-4</v>
      </c>
      <c r="F35" s="74">
        <v>5.3769897292122099E-4</v>
      </c>
      <c r="G35" s="75">
        <v>1.2044477935096973E-4</v>
      </c>
      <c r="H35" s="74">
        <v>5.6785830751163986E-5</v>
      </c>
      <c r="I35" s="74">
        <v>9.667214649267144E-5</v>
      </c>
      <c r="J35" s="74">
        <v>7.5147930948040272E-5</v>
      </c>
      <c r="K35" s="74">
        <v>5.9561947261683001E-5</v>
      </c>
      <c r="L35" s="75">
        <v>4.2984607696721693E-5</v>
      </c>
      <c r="M35" s="74">
        <v>1.1901345997915843E-4</v>
      </c>
      <c r="N35" s="74">
        <v>5.4200904545002E-5</v>
      </c>
      <c r="O35" s="74">
        <v>9.8676841383977561E-5</v>
      </c>
      <c r="P35" s="74">
        <v>8.1492599400188255E-5</v>
      </c>
      <c r="Q35" s="75">
        <v>6.7327049294534032E-5</v>
      </c>
      <c r="R35" s="74">
        <v>6.2686476549631776E-5</v>
      </c>
      <c r="S35" s="74">
        <v>6.008578474332168E-5</v>
      </c>
      <c r="T35" s="74">
        <v>4.8023601674389785E-5</v>
      </c>
      <c r="U35" s="74">
        <v>6.0133008266495082E-5</v>
      </c>
      <c r="V35" s="75">
        <v>1.4686019584511862E-4</v>
      </c>
      <c r="W35" s="74">
        <v>1.125074665924791E-4</v>
      </c>
      <c r="X35" s="74">
        <v>1.0685413013283762E-4</v>
      </c>
      <c r="Y35" s="74">
        <v>3.6300084773805688E-4</v>
      </c>
      <c r="Z35" s="74">
        <v>1.1742174125910533E-4</v>
      </c>
      <c r="AA35" s="75">
        <v>1.5892766944293347E-4</v>
      </c>
      <c r="AB35" s="74">
        <v>2.2487347110269678E-4</v>
      </c>
      <c r="AC35" s="74">
        <v>4.3981922833139513E-5</v>
      </c>
      <c r="AD35" s="74">
        <v>2.6042020284885144E-3</v>
      </c>
      <c r="AE35" s="74">
        <v>9.0160781135285048E-4</v>
      </c>
      <c r="AF35" s="75">
        <v>1.1013538934428263E-4</v>
      </c>
      <c r="AG35" s="74">
        <v>9.8472632703634956E-5</v>
      </c>
      <c r="AH35" s="74">
        <v>1.0282681840619716</v>
      </c>
      <c r="AI35" s="74">
        <v>1.1654628976749109E-4</v>
      </c>
      <c r="AJ35" s="74">
        <v>7.188230951117434E-5</v>
      </c>
      <c r="AK35" s="75">
        <v>9.6629532508414587E-5</v>
      </c>
      <c r="AL35" s="74">
        <v>1.8204142772082688E-4</v>
      </c>
      <c r="AM35" s="74">
        <v>1.6766234449952893E-4</v>
      </c>
      <c r="AN35" s="74">
        <v>9.4846817348314674E-5</v>
      </c>
      <c r="AO35" s="74">
        <v>1.2805331890027055E-4</v>
      </c>
      <c r="AP35" s="75">
        <v>1.1793138824288055E-4</v>
      </c>
      <c r="AQ35" s="76">
        <v>3.4084684800104893E-3</v>
      </c>
      <c r="AR35" s="254">
        <v>1.0399275743263359</v>
      </c>
      <c r="AS35" s="254">
        <v>0.78614667340426914</v>
      </c>
    </row>
    <row r="36" spans="1:45" ht="15" customHeight="1">
      <c r="A36" s="21">
        <v>33</v>
      </c>
      <c r="B36" s="22" t="s">
        <v>324</v>
      </c>
      <c r="C36" s="73">
        <v>3.5416471467996659E-4</v>
      </c>
      <c r="D36" s="74">
        <v>3.1631925902539235E-4</v>
      </c>
      <c r="E36" s="74">
        <v>9.260588149871565E-3</v>
      </c>
      <c r="F36" s="74">
        <v>3.6138931006175555E-3</v>
      </c>
      <c r="G36" s="75">
        <v>1.2049630262278737E-3</v>
      </c>
      <c r="H36" s="74">
        <v>1.296569016316932E-3</v>
      </c>
      <c r="I36" s="74">
        <v>7.8654971652421994E-4</v>
      </c>
      <c r="J36" s="74">
        <v>9.2170908142820375E-4</v>
      </c>
      <c r="K36" s="74">
        <v>1.1580671898349805E-3</v>
      </c>
      <c r="L36" s="75">
        <v>2.3154005137127922E-4</v>
      </c>
      <c r="M36" s="74">
        <v>1.4467462464211895E-3</v>
      </c>
      <c r="N36" s="74">
        <v>1.4731325005645384E-3</v>
      </c>
      <c r="O36" s="74">
        <v>5.34301801085216E-4</v>
      </c>
      <c r="P36" s="74">
        <v>1.3308596308091378E-3</v>
      </c>
      <c r="Q36" s="75">
        <v>1.3932168190940982E-3</v>
      </c>
      <c r="R36" s="74">
        <v>1.1701187462266384E-3</v>
      </c>
      <c r="S36" s="74">
        <v>7.4541550639005373E-4</v>
      </c>
      <c r="T36" s="74">
        <v>2.4938577667769592E-4</v>
      </c>
      <c r="U36" s="74">
        <v>6.6872125296380165E-4</v>
      </c>
      <c r="V36" s="75">
        <v>9.2282999583644424E-4</v>
      </c>
      <c r="W36" s="74">
        <v>1.5186670494424452E-3</v>
      </c>
      <c r="X36" s="74">
        <v>1.5830027701984484E-3</v>
      </c>
      <c r="Y36" s="74">
        <v>1.008305734028127E-2</v>
      </c>
      <c r="Z36" s="74">
        <v>2.3227810888422828E-3</v>
      </c>
      <c r="AA36" s="75">
        <v>1.0095020423752132E-3</v>
      </c>
      <c r="AB36" s="74">
        <v>3.3484683968505432E-3</v>
      </c>
      <c r="AC36" s="74">
        <v>6.494710069357895E-4</v>
      </c>
      <c r="AD36" s="74">
        <v>2.0587045575633004E-3</v>
      </c>
      <c r="AE36" s="74">
        <v>1.8846731509044431E-3</v>
      </c>
      <c r="AF36" s="75">
        <v>4.065185625145037E-4</v>
      </c>
      <c r="AG36" s="74">
        <v>1.1117922496859892E-3</v>
      </c>
      <c r="AH36" s="74">
        <v>1.3567299062990587E-3</v>
      </c>
      <c r="AI36" s="74">
        <v>1.0004266316769301</v>
      </c>
      <c r="AJ36" s="74">
        <v>2.6752075347815235E-3</v>
      </c>
      <c r="AK36" s="75">
        <v>2.655515075806956E-3</v>
      </c>
      <c r="AL36" s="74">
        <v>2.0333711358458332E-3</v>
      </c>
      <c r="AM36" s="74">
        <v>1.9181387001232226E-3</v>
      </c>
      <c r="AN36" s="74">
        <v>1.7421726789428934E-2</v>
      </c>
      <c r="AO36" s="74">
        <v>2.115596297119889E-3</v>
      </c>
      <c r="AP36" s="75">
        <v>3.3786556769632801E-4</v>
      </c>
      <c r="AQ36" s="76">
        <v>2.4050150367399309E-3</v>
      </c>
      <c r="AR36" s="254">
        <v>1.088401527518333</v>
      </c>
      <c r="AS36" s="254">
        <v>0.82279118403120277</v>
      </c>
    </row>
    <row r="37" spans="1:45" ht="15" customHeight="1">
      <c r="A37" s="21">
        <v>34</v>
      </c>
      <c r="B37" s="22" t="s">
        <v>34</v>
      </c>
      <c r="C37" s="73">
        <v>3.3514425278679317E-3</v>
      </c>
      <c r="D37" s="74">
        <v>2.6347855108851638E-3</v>
      </c>
      <c r="E37" s="74">
        <v>2.0341267338517032E-3</v>
      </c>
      <c r="F37" s="74">
        <v>5.2550065724884677E-3</v>
      </c>
      <c r="G37" s="75">
        <v>2.1441169444478196E-3</v>
      </c>
      <c r="H37" s="74">
        <v>1.8295703438348343E-3</v>
      </c>
      <c r="I37" s="74">
        <v>2.9493929625245773E-3</v>
      </c>
      <c r="J37" s="74">
        <v>5.0253671548401539E-3</v>
      </c>
      <c r="K37" s="74">
        <v>1.4073955955303675E-3</v>
      </c>
      <c r="L37" s="75">
        <v>4.442936122130556E-4</v>
      </c>
      <c r="M37" s="74">
        <v>3.2340820741374064E-3</v>
      </c>
      <c r="N37" s="74">
        <v>1.0449393474878366E-3</v>
      </c>
      <c r="O37" s="74">
        <v>9.8670748200251112E-4</v>
      </c>
      <c r="P37" s="74">
        <v>1.9980241000506754E-3</v>
      </c>
      <c r="Q37" s="75">
        <v>2.1181982807580327E-3</v>
      </c>
      <c r="R37" s="74">
        <v>6.5652445180466356E-3</v>
      </c>
      <c r="S37" s="74">
        <v>4.6277522435627756E-3</v>
      </c>
      <c r="T37" s="74">
        <v>2.3190045945378468E-3</v>
      </c>
      <c r="U37" s="74">
        <v>2.7472646498157907E-3</v>
      </c>
      <c r="V37" s="75">
        <v>5.0518465654409324E-3</v>
      </c>
      <c r="W37" s="74">
        <v>1.1361710615331144E-2</v>
      </c>
      <c r="X37" s="74">
        <v>3.376075635066277E-3</v>
      </c>
      <c r="Y37" s="74">
        <v>3.0086755264997628E-3</v>
      </c>
      <c r="Z37" s="74">
        <v>3.0955321100939572E-3</v>
      </c>
      <c r="AA37" s="75">
        <v>4.9582781074330746E-3</v>
      </c>
      <c r="AB37" s="74">
        <v>4.3623818795930852E-3</v>
      </c>
      <c r="AC37" s="74">
        <v>1.1503125548846312E-3</v>
      </c>
      <c r="AD37" s="74">
        <v>1.3350711969450389E-2</v>
      </c>
      <c r="AE37" s="74">
        <v>6.4763575587581173E-3</v>
      </c>
      <c r="AF37" s="75">
        <v>6.1302491564185144E-3</v>
      </c>
      <c r="AG37" s="74">
        <v>1.6479313954697592E-3</v>
      </c>
      <c r="AH37" s="74">
        <v>4.8171924154256501E-3</v>
      </c>
      <c r="AI37" s="74">
        <v>2.9861464395874969E-3</v>
      </c>
      <c r="AJ37" s="74">
        <v>1.001984212024768</v>
      </c>
      <c r="AK37" s="75">
        <v>5.3312649404222041E-3</v>
      </c>
      <c r="AL37" s="74">
        <v>5.3628239521667873E-3</v>
      </c>
      <c r="AM37" s="74">
        <v>1.8607554182921405E-3</v>
      </c>
      <c r="AN37" s="74">
        <v>2.934820718485913E-3</v>
      </c>
      <c r="AO37" s="74">
        <v>2.4582710534189352E-3</v>
      </c>
      <c r="AP37" s="75">
        <v>1.649471477346173E-3</v>
      </c>
      <c r="AQ37" s="76">
        <v>4.8808556122022593E-3</v>
      </c>
      <c r="AR37" s="254">
        <v>1.1509525923754385</v>
      </c>
      <c r="AS37" s="254">
        <v>0.87007746893153659</v>
      </c>
    </row>
    <row r="38" spans="1:45" ht="15" customHeight="1">
      <c r="A38" s="27">
        <v>35</v>
      </c>
      <c r="B38" s="28" t="s">
        <v>189</v>
      </c>
      <c r="C38" s="77">
        <v>1.3910513851371029E-2</v>
      </c>
      <c r="D38" s="78">
        <v>1.6944280647586598E-2</v>
      </c>
      <c r="E38" s="78">
        <v>9.8349928428083811E-3</v>
      </c>
      <c r="F38" s="78">
        <v>2.5772388203998416E-2</v>
      </c>
      <c r="G38" s="79">
        <v>1.622231003805481E-2</v>
      </c>
      <c r="H38" s="78">
        <v>1.1649416367475849E-2</v>
      </c>
      <c r="I38" s="78">
        <v>1.3716238451571413E-2</v>
      </c>
      <c r="J38" s="78">
        <v>1.7238181463366375E-2</v>
      </c>
      <c r="K38" s="78">
        <v>1.25778716866614E-2</v>
      </c>
      <c r="L38" s="79">
        <v>3.0947189673930127E-3</v>
      </c>
      <c r="M38" s="78">
        <v>2.1832329448844105E-2</v>
      </c>
      <c r="N38" s="78">
        <v>6.8124313136269524E-3</v>
      </c>
      <c r="O38" s="78">
        <v>7.1134837908674317E-3</v>
      </c>
      <c r="P38" s="78">
        <v>1.4090890968439145E-2</v>
      </c>
      <c r="Q38" s="79">
        <v>1.5482717275389855E-2</v>
      </c>
      <c r="R38" s="78">
        <v>2.1877252396066443E-2</v>
      </c>
      <c r="S38" s="78">
        <v>1.6064934025048196E-2</v>
      </c>
      <c r="T38" s="78">
        <v>1.1538040648132967E-2</v>
      </c>
      <c r="U38" s="78">
        <v>1.4692711599888534E-2</v>
      </c>
      <c r="V38" s="79">
        <v>2.0021867439090305E-2</v>
      </c>
      <c r="W38" s="78">
        <v>3.7070971231722684E-2</v>
      </c>
      <c r="X38" s="78">
        <v>3.4795685500358026E-2</v>
      </c>
      <c r="Y38" s="78">
        <v>6.5995021925441058E-2</v>
      </c>
      <c r="Z38" s="78">
        <v>2.5590038080214809E-2</v>
      </c>
      <c r="AA38" s="79">
        <v>3.5176024911515218E-2</v>
      </c>
      <c r="AB38" s="78">
        <v>4.7094472114328066E-2</v>
      </c>
      <c r="AC38" s="78">
        <v>1.5187208891677977E-2</v>
      </c>
      <c r="AD38" s="78">
        <v>4.0523129749143058E-2</v>
      </c>
      <c r="AE38" s="78">
        <v>5.5054834157315997E-2</v>
      </c>
      <c r="AF38" s="79">
        <v>3.1743275719770106E-2</v>
      </c>
      <c r="AG38" s="78">
        <v>2.2021562120384409E-2</v>
      </c>
      <c r="AH38" s="78">
        <v>2.2550241551977351E-2</v>
      </c>
      <c r="AI38" s="78">
        <v>3.5938788636333291E-2</v>
      </c>
      <c r="AJ38" s="78">
        <v>7.4836827075007231E-2</v>
      </c>
      <c r="AK38" s="79">
        <v>1.0445777700912684</v>
      </c>
      <c r="AL38" s="78">
        <v>1.6052006686576369E-2</v>
      </c>
      <c r="AM38" s="78">
        <v>1.8487317632153982E-2</v>
      </c>
      <c r="AN38" s="78">
        <v>2.1938709042715374E-2</v>
      </c>
      <c r="AO38" s="78">
        <v>2.1315235208996954E-2</v>
      </c>
      <c r="AP38" s="79">
        <v>8.9438185682957465E-3</v>
      </c>
      <c r="AQ38" s="80">
        <v>3.3266483672331607E-2</v>
      </c>
      <c r="AR38" s="255">
        <v>1.998646993993209</v>
      </c>
      <c r="AS38" s="255">
        <v>1.510902994042681</v>
      </c>
    </row>
    <row r="39" spans="1:45" ht="15" customHeight="1">
      <c r="A39" s="21">
        <v>36</v>
      </c>
      <c r="B39" s="22" t="s">
        <v>192</v>
      </c>
      <c r="C39" s="73">
        <v>0</v>
      </c>
      <c r="D39" s="74">
        <v>0</v>
      </c>
      <c r="E39" s="74">
        <v>0</v>
      </c>
      <c r="F39" s="74">
        <v>0</v>
      </c>
      <c r="G39" s="75">
        <v>0</v>
      </c>
      <c r="H39" s="74">
        <v>0</v>
      </c>
      <c r="I39" s="74">
        <v>0</v>
      </c>
      <c r="J39" s="74">
        <v>0</v>
      </c>
      <c r="K39" s="74">
        <v>0</v>
      </c>
      <c r="L39" s="75">
        <v>0</v>
      </c>
      <c r="M39" s="74">
        <v>0</v>
      </c>
      <c r="N39" s="74">
        <v>0</v>
      </c>
      <c r="O39" s="74">
        <v>0</v>
      </c>
      <c r="P39" s="74">
        <v>0</v>
      </c>
      <c r="Q39" s="75">
        <v>0</v>
      </c>
      <c r="R39" s="74">
        <v>0</v>
      </c>
      <c r="S39" s="74">
        <v>0</v>
      </c>
      <c r="T39" s="74">
        <v>0</v>
      </c>
      <c r="U39" s="74">
        <v>0</v>
      </c>
      <c r="V39" s="75">
        <v>0</v>
      </c>
      <c r="W39" s="74">
        <v>0</v>
      </c>
      <c r="X39" s="74">
        <v>0</v>
      </c>
      <c r="Y39" s="74">
        <v>0</v>
      </c>
      <c r="Z39" s="74">
        <v>0</v>
      </c>
      <c r="AA39" s="75">
        <v>0</v>
      </c>
      <c r="AB39" s="74">
        <v>0</v>
      </c>
      <c r="AC39" s="74">
        <v>0</v>
      </c>
      <c r="AD39" s="74">
        <v>0</v>
      </c>
      <c r="AE39" s="74">
        <v>0</v>
      </c>
      <c r="AF39" s="75">
        <v>0</v>
      </c>
      <c r="AG39" s="74">
        <v>0</v>
      </c>
      <c r="AH39" s="74">
        <v>0</v>
      </c>
      <c r="AI39" s="74">
        <v>0</v>
      </c>
      <c r="AJ39" s="74">
        <v>0</v>
      </c>
      <c r="AK39" s="75">
        <v>0</v>
      </c>
      <c r="AL39" s="74">
        <v>1</v>
      </c>
      <c r="AM39" s="74">
        <v>0</v>
      </c>
      <c r="AN39" s="74">
        <v>0</v>
      </c>
      <c r="AO39" s="74">
        <v>0</v>
      </c>
      <c r="AP39" s="75">
        <v>0</v>
      </c>
      <c r="AQ39" s="76">
        <v>0</v>
      </c>
      <c r="AR39" s="254">
        <v>1</v>
      </c>
      <c r="AS39" s="254">
        <v>0.75596290819919287</v>
      </c>
    </row>
    <row r="40" spans="1:45" ht="15" customHeight="1">
      <c r="A40" s="21">
        <v>37</v>
      </c>
      <c r="B40" s="22" t="s">
        <v>366</v>
      </c>
      <c r="C40" s="73">
        <v>5.9233627210585186E-5</v>
      </c>
      <c r="D40" s="74">
        <v>1.0485115240964106E-5</v>
      </c>
      <c r="E40" s="74">
        <v>6.4582732462055702E-5</v>
      </c>
      <c r="F40" s="74">
        <v>3.479342627445356E-6</v>
      </c>
      <c r="G40" s="75">
        <v>2.4884286154703843E-3</v>
      </c>
      <c r="H40" s="74">
        <v>1.2639114082142893E-6</v>
      </c>
      <c r="I40" s="74">
        <v>2.3172628140272933E-6</v>
      </c>
      <c r="J40" s="74">
        <v>7.8777192294232733E-7</v>
      </c>
      <c r="K40" s="74">
        <v>1.1672820610444217E-6</v>
      </c>
      <c r="L40" s="75">
        <v>2.8231927245460429E-7</v>
      </c>
      <c r="M40" s="74">
        <v>1.4813096515930496E-6</v>
      </c>
      <c r="N40" s="74">
        <v>5.1238764636241759E-7</v>
      </c>
      <c r="O40" s="74">
        <v>7.8231353907616022E-7</v>
      </c>
      <c r="P40" s="74">
        <v>8.4083418390051945E-7</v>
      </c>
      <c r="Q40" s="75">
        <v>8.4854067778576797E-7</v>
      </c>
      <c r="R40" s="74">
        <v>6.1057897466007741E-7</v>
      </c>
      <c r="S40" s="74">
        <v>7.5879975357796837E-7</v>
      </c>
      <c r="T40" s="74">
        <v>6.4400864133421453E-7</v>
      </c>
      <c r="U40" s="74">
        <v>5.9319747686778985E-7</v>
      </c>
      <c r="V40" s="75">
        <v>1.8773142975080875E-6</v>
      </c>
      <c r="W40" s="74">
        <v>1.6906547887048266E-6</v>
      </c>
      <c r="X40" s="74">
        <v>1.0163252336731916E-6</v>
      </c>
      <c r="Y40" s="74">
        <v>2.5585933347548242E-6</v>
      </c>
      <c r="Z40" s="74">
        <v>7.9690916086956522E-7</v>
      </c>
      <c r="AA40" s="75">
        <v>1.9908327695659974E-6</v>
      </c>
      <c r="AB40" s="74">
        <v>1.7888634503382013E-6</v>
      </c>
      <c r="AC40" s="74">
        <v>9.9173673777657837E-7</v>
      </c>
      <c r="AD40" s="74">
        <v>1.4463485803293613E-5</v>
      </c>
      <c r="AE40" s="74">
        <v>5.3654380369889794E-6</v>
      </c>
      <c r="AF40" s="75">
        <v>9.3893917320350372E-7</v>
      </c>
      <c r="AG40" s="74">
        <v>1.7840729059389397E-6</v>
      </c>
      <c r="AH40" s="74">
        <v>5.0792254378713812E-3</v>
      </c>
      <c r="AI40" s="74">
        <v>2.0178501310972447E-6</v>
      </c>
      <c r="AJ40" s="74">
        <v>1.1344331944766869E-6</v>
      </c>
      <c r="AK40" s="75">
        <v>1.3185084661321221E-6</v>
      </c>
      <c r="AL40" s="74">
        <v>5.6684451012961636E-3</v>
      </c>
      <c r="AM40" s="74">
        <v>1.0028954815265301</v>
      </c>
      <c r="AN40" s="74">
        <v>9.1011973923987794E-7</v>
      </c>
      <c r="AO40" s="74">
        <v>4.9965535306327619E-6</v>
      </c>
      <c r="AP40" s="75">
        <v>1.0393645409960786E-6</v>
      </c>
      <c r="AQ40" s="76">
        <v>1.9403235124501849E-4</v>
      </c>
      <c r="AR40" s="254">
        <v>1.0165229643632734</v>
      </c>
      <c r="AS40" s="254">
        <v>0.76845365639132457</v>
      </c>
    </row>
    <row r="41" spans="1:45" ht="15" customHeight="1">
      <c r="A41" s="21">
        <v>38</v>
      </c>
      <c r="B41" s="22" t="s">
        <v>190</v>
      </c>
      <c r="C41" s="73">
        <v>2.8165314283366878E-5</v>
      </c>
      <c r="D41" s="74">
        <v>2.1473773532751452E-5</v>
      </c>
      <c r="E41" s="74">
        <v>3.6046000164653732E-5</v>
      </c>
      <c r="F41" s="74">
        <v>5.8127857585642027E-5</v>
      </c>
      <c r="G41" s="75">
        <v>3.031708733686113E-5</v>
      </c>
      <c r="H41" s="74">
        <v>3.1968783791744367E-5</v>
      </c>
      <c r="I41" s="74">
        <v>3.2164147705665609E-5</v>
      </c>
      <c r="J41" s="74">
        <v>3.8951515069814992E-5</v>
      </c>
      <c r="K41" s="74">
        <v>2.9336270801542826E-5</v>
      </c>
      <c r="L41" s="75">
        <v>5.7137369091191072E-6</v>
      </c>
      <c r="M41" s="74">
        <v>4.2210164486666404E-5</v>
      </c>
      <c r="N41" s="74">
        <v>1.5197728178220442E-5</v>
      </c>
      <c r="O41" s="74">
        <v>1.6382420535979791E-5</v>
      </c>
      <c r="P41" s="74">
        <v>3.5487675384554612E-5</v>
      </c>
      <c r="Q41" s="75">
        <v>3.8185938978876126E-5</v>
      </c>
      <c r="R41" s="74">
        <v>5.1915438076247322E-5</v>
      </c>
      <c r="S41" s="74">
        <v>5.7358612184176834E-5</v>
      </c>
      <c r="T41" s="74">
        <v>4.9375353333779763E-5</v>
      </c>
      <c r="U41" s="74">
        <v>2.8476292247243891E-5</v>
      </c>
      <c r="V41" s="75">
        <v>4.0037729617220831E-5</v>
      </c>
      <c r="W41" s="74">
        <v>5.4695803696132219E-5</v>
      </c>
      <c r="X41" s="74">
        <v>6.1170329044362855E-5</v>
      </c>
      <c r="Y41" s="74">
        <v>1.5192308894682884E-4</v>
      </c>
      <c r="Z41" s="74">
        <v>4.4845753865136455E-5</v>
      </c>
      <c r="AA41" s="75">
        <v>1.5733237803295034E-4</v>
      </c>
      <c r="AB41" s="74">
        <v>1.9011631198171755E-4</v>
      </c>
      <c r="AC41" s="74">
        <v>2.933112767068282E-5</v>
      </c>
      <c r="AD41" s="74">
        <v>6.9886688321124099E-5</v>
      </c>
      <c r="AE41" s="74">
        <v>5.2430112631621428E-3</v>
      </c>
      <c r="AF41" s="75">
        <v>9.3852840493051387E-5</v>
      </c>
      <c r="AG41" s="74">
        <v>1.3383175535306167E-4</v>
      </c>
      <c r="AH41" s="74">
        <v>6.8647929399139892E-5</v>
      </c>
      <c r="AI41" s="74">
        <v>2.0008792479121477E-4</v>
      </c>
      <c r="AJ41" s="74">
        <v>8.2105866121764642E-5</v>
      </c>
      <c r="AK41" s="75">
        <v>4.1341007390053133E-4</v>
      </c>
      <c r="AL41" s="74">
        <v>1.8108431046394632E-3</v>
      </c>
      <c r="AM41" s="74">
        <v>2.4353582112472119E-4</v>
      </c>
      <c r="AN41" s="74">
        <v>1.0003193463075915</v>
      </c>
      <c r="AO41" s="74">
        <v>1.0130032861853026E-3</v>
      </c>
      <c r="AP41" s="75">
        <v>3.218587748297735E-5</v>
      </c>
      <c r="AQ41" s="76">
        <v>5.0543478997247494E-4</v>
      </c>
      <c r="AR41" s="254">
        <v>1.0116054901619802</v>
      </c>
      <c r="AS41" s="254">
        <v>0.76473622829312049</v>
      </c>
    </row>
    <row r="42" spans="1:45" ht="15" customHeight="1">
      <c r="A42" s="21">
        <v>39</v>
      </c>
      <c r="B42" s="22" t="s">
        <v>193</v>
      </c>
      <c r="C42" s="73">
        <v>1.4097359865427645E-4</v>
      </c>
      <c r="D42" s="74">
        <v>2.6079541904046365E-4</v>
      </c>
      <c r="E42" s="74">
        <v>6.3100850027714281E-4</v>
      </c>
      <c r="F42" s="74">
        <v>1.7969905398369297E-4</v>
      </c>
      <c r="G42" s="75">
        <v>1.4419470340139E-4</v>
      </c>
      <c r="H42" s="74">
        <v>6.0582771013395995E-5</v>
      </c>
      <c r="I42" s="74">
        <v>1.1576026382850555E-4</v>
      </c>
      <c r="J42" s="74">
        <v>1.5027996276933544E-4</v>
      </c>
      <c r="K42" s="74">
        <v>8.6939137791089752E-5</v>
      </c>
      <c r="L42" s="75">
        <v>2.24387110005895E-5</v>
      </c>
      <c r="M42" s="74">
        <v>9.3373636740262488E-5</v>
      </c>
      <c r="N42" s="74">
        <v>7.5806598671304708E-5</v>
      </c>
      <c r="O42" s="74">
        <v>5.6025671966714822E-5</v>
      </c>
      <c r="P42" s="74">
        <v>7.0799314501476658E-5</v>
      </c>
      <c r="Q42" s="75">
        <v>1.5977238227786578E-4</v>
      </c>
      <c r="R42" s="74">
        <v>2.3699459691866185E-4</v>
      </c>
      <c r="S42" s="74">
        <v>8.4626563749429598E-5</v>
      </c>
      <c r="T42" s="74">
        <v>1.8943217673712866E-4</v>
      </c>
      <c r="U42" s="74">
        <v>1.2748958289200297E-4</v>
      </c>
      <c r="V42" s="75">
        <v>1.2230932188807966E-4</v>
      </c>
      <c r="W42" s="74">
        <v>2.4207485809571024E-4</v>
      </c>
      <c r="X42" s="74">
        <v>1.2068514033577687E-4</v>
      </c>
      <c r="Y42" s="74">
        <v>2.8357806246535113E-4</v>
      </c>
      <c r="Z42" s="74">
        <v>9.275776924801348E-5</v>
      </c>
      <c r="AA42" s="75">
        <v>5.7151309666036976E-4</v>
      </c>
      <c r="AB42" s="74">
        <v>2.34785575638521E-4</v>
      </c>
      <c r="AC42" s="74">
        <v>3.733472666520719E-4</v>
      </c>
      <c r="AD42" s="74">
        <v>3.3010988670386152E-4</v>
      </c>
      <c r="AE42" s="74">
        <v>9.4903199862837024E-4</v>
      </c>
      <c r="AF42" s="75">
        <v>3.7458607159859353E-4</v>
      </c>
      <c r="AG42" s="74">
        <v>4.5137501312335181E-4</v>
      </c>
      <c r="AH42" s="74">
        <v>6.928860294987146E-3</v>
      </c>
      <c r="AI42" s="74">
        <v>1.62746935286138E-3</v>
      </c>
      <c r="AJ42" s="74">
        <v>7.1469467684753341E-4</v>
      </c>
      <c r="AK42" s="75">
        <v>7.5588592229455342E-4</v>
      </c>
      <c r="AL42" s="74">
        <v>6.5865282246220097E-3</v>
      </c>
      <c r="AM42" s="74">
        <v>2.1349209707481097E-3</v>
      </c>
      <c r="AN42" s="74">
        <v>1.9594675873793321E-3</v>
      </c>
      <c r="AO42" s="74">
        <v>1.0097357549069257</v>
      </c>
      <c r="AP42" s="75">
        <v>1.1797666027497669E-4</v>
      </c>
      <c r="AQ42" s="76">
        <v>1.4328952558022524E-3</v>
      </c>
      <c r="AR42" s="254">
        <v>1.0390276005599959</v>
      </c>
      <c r="AS42" s="254">
        <v>0.78546632661856375</v>
      </c>
    </row>
    <row r="43" spans="1:45" ht="15" customHeight="1">
      <c r="A43" s="27">
        <v>40</v>
      </c>
      <c r="B43" s="28" t="s">
        <v>194</v>
      </c>
      <c r="C43" s="77">
        <v>7.4897133044620097E-4</v>
      </c>
      <c r="D43" s="78">
        <v>1.6389046145356429E-3</v>
      </c>
      <c r="E43" s="78">
        <v>1.500123929811625E-3</v>
      </c>
      <c r="F43" s="78">
        <v>2.5405497870859169E-3</v>
      </c>
      <c r="G43" s="79">
        <v>7.9307219591986586E-4</v>
      </c>
      <c r="H43" s="78">
        <v>1.1440168335707752E-3</v>
      </c>
      <c r="I43" s="78">
        <v>8.4881384947116921E-4</v>
      </c>
      <c r="J43" s="78">
        <v>1.2074854662314654E-3</v>
      </c>
      <c r="K43" s="78">
        <v>4.9510779213789158E-4</v>
      </c>
      <c r="L43" s="79">
        <v>1.0565875655007703E-4</v>
      </c>
      <c r="M43" s="78">
        <v>1.2239689326559874E-3</v>
      </c>
      <c r="N43" s="78">
        <v>2.8834966752174206E-4</v>
      </c>
      <c r="O43" s="78">
        <v>3.2131802154289812E-4</v>
      </c>
      <c r="P43" s="78">
        <v>6.2023214939818346E-4</v>
      </c>
      <c r="Q43" s="79">
        <v>1.8292827148147707E-3</v>
      </c>
      <c r="R43" s="78">
        <v>1.0173882969289642E-3</v>
      </c>
      <c r="S43" s="78">
        <v>1.3705797507418058E-3</v>
      </c>
      <c r="T43" s="78">
        <v>6.0175471178860486E-4</v>
      </c>
      <c r="U43" s="78">
        <v>6.056809273281993E-4</v>
      </c>
      <c r="V43" s="79">
        <v>7.4623839994581104E-4</v>
      </c>
      <c r="W43" s="78">
        <v>1.3984190778007961E-3</v>
      </c>
      <c r="X43" s="78">
        <v>4.2585373502016443E-4</v>
      </c>
      <c r="Y43" s="78">
        <v>1.2676051365344298E-3</v>
      </c>
      <c r="Z43" s="78">
        <v>3.6035681532343208E-3</v>
      </c>
      <c r="AA43" s="79">
        <v>2.8603063489712056E-3</v>
      </c>
      <c r="AB43" s="78">
        <v>4.2605346696884695E-3</v>
      </c>
      <c r="AC43" s="78">
        <v>6.3124337457780375E-4</v>
      </c>
      <c r="AD43" s="78">
        <v>2.6426627047854349E-3</v>
      </c>
      <c r="AE43" s="78">
        <v>2.7302235528438093E-3</v>
      </c>
      <c r="AF43" s="79">
        <v>3.3384068301853349E-3</v>
      </c>
      <c r="AG43" s="78">
        <v>2.9964850309340319E-3</v>
      </c>
      <c r="AH43" s="78">
        <v>2.6325326454711305E-3</v>
      </c>
      <c r="AI43" s="78">
        <v>5.0799669859814389E-3</v>
      </c>
      <c r="AJ43" s="78">
        <v>1.3282562876999436E-3</v>
      </c>
      <c r="AK43" s="79">
        <v>1.949549643399771E-3</v>
      </c>
      <c r="AL43" s="78">
        <v>2.9238471136628667E-3</v>
      </c>
      <c r="AM43" s="78">
        <v>1.3457063467304719E-3</v>
      </c>
      <c r="AN43" s="78">
        <v>1.3153368922327641E-3</v>
      </c>
      <c r="AO43" s="78">
        <v>3.6671370574810742E-3</v>
      </c>
      <c r="AP43" s="79">
        <v>1.0006515573751982</v>
      </c>
      <c r="AQ43" s="80">
        <v>1.5897465888309297E-3</v>
      </c>
      <c r="AR43" s="255">
        <v>1.0682864436796919</v>
      </c>
      <c r="AS43" s="255">
        <v>0.80758492675387317</v>
      </c>
    </row>
    <row r="44" spans="1:45" ht="15" customHeight="1">
      <c r="A44" s="85">
        <v>41</v>
      </c>
      <c r="B44" s="11" t="s">
        <v>195</v>
      </c>
      <c r="C44" s="81">
        <v>5.5714301553070854E-3</v>
      </c>
      <c r="D44" s="82">
        <v>4.7494564607894344E-3</v>
      </c>
      <c r="E44" s="82">
        <v>5.178361567629291E-3</v>
      </c>
      <c r="F44" s="82">
        <v>4.5156674674204566E-3</v>
      </c>
      <c r="G44" s="83">
        <v>2.3979570783681159E-3</v>
      </c>
      <c r="H44" s="82">
        <v>1.7096811544879305E-3</v>
      </c>
      <c r="I44" s="82">
        <v>2.6395597005496028E-3</v>
      </c>
      <c r="J44" s="82">
        <v>2.0292031044890227E-3</v>
      </c>
      <c r="K44" s="82">
        <v>1.3149927250638252E-3</v>
      </c>
      <c r="L44" s="83">
        <v>3.6852300809892913E-4</v>
      </c>
      <c r="M44" s="82">
        <v>3.1858010996221389E-3</v>
      </c>
      <c r="N44" s="82">
        <v>1.3211247042975271E-3</v>
      </c>
      <c r="O44" s="82">
        <v>1.6092666782183097E-3</v>
      </c>
      <c r="P44" s="82">
        <v>2.3888958746931966E-3</v>
      </c>
      <c r="Q44" s="83">
        <v>2.7172254532387232E-3</v>
      </c>
      <c r="R44" s="82">
        <v>1.4483684767265187E-3</v>
      </c>
      <c r="S44" s="82">
        <v>2.4261641387251774E-3</v>
      </c>
      <c r="T44" s="82">
        <v>2.1324994539233702E-3</v>
      </c>
      <c r="U44" s="82">
        <v>1.4792497147836242E-3</v>
      </c>
      <c r="V44" s="83">
        <v>2.4468650821202753E-3</v>
      </c>
      <c r="W44" s="82">
        <v>5.8965524906737987E-3</v>
      </c>
      <c r="X44" s="82">
        <v>2.6898131675481942E-3</v>
      </c>
      <c r="Y44" s="82">
        <v>4.173835637308488E-3</v>
      </c>
      <c r="Z44" s="82">
        <v>1.1514401904374257E-3</v>
      </c>
      <c r="AA44" s="83">
        <v>6.3373844938309342E-3</v>
      </c>
      <c r="AB44" s="82">
        <v>3.7802806855362497E-3</v>
      </c>
      <c r="AC44" s="82">
        <v>4.3378534318356515E-3</v>
      </c>
      <c r="AD44" s="82">
        <v>8.7310205015956235E-3</v>
      </c>
      <c r="AE44" s="82">
        <v>5.039308742985445E-3</v>
      </c>
      <c r="AF44" s="83">
        <v>1.2456830859368469E-3</v>
      </c>
      <c r="AG44" s="82">
        <v>4.6230480973996875E-3</v>
      </c>
      <c r="AH44" s="82">
        <v>3.9242407881351603E-3</v>
      </c>
      <c r="AI44" s="82">
        <v>4.0763848262538602E-3</v>
      </c>
      <c r="AJ44" s="82">
        <v>4.3170556738492474E-3</v>
      </c>
      <c r="AK44" s="83">
        <v>4.6479301907831061E-3</v>
      </c>
      <c r="AL44" s="82">
        <v>3.1268434073933437E-3</v>
      </c>
      <c r="AM44" s="82">
        <v>2.8871934431626885E-3</v>
      </c>
      <c r="AN44" s="82">
        <v>2.0771004152260785E-3</v>
      </c>
      <c r="AO44" s="82">
        <v>6.9819985915816115E-3</v>
      </c>
      <c r="AP44" s="83">
        <v>1.7388052201870857E-3</v>
      </c>
      <c r="AQ44" s="84">
        <v>1.0014719984114859</v>
      </c>
      <c r="AR44" s="254">
        <v>1.1348860645916989</v>
      </c>
      <c r="AS44" s="254">
        <v>0.85793176986347774</v>
      </c>
    </row>
    <row r="45" spans="1:45" ht="15" customHeight="1">
      <c r="A45" s="35"/>
      <c r="B45" s="34" t="s">
        <v>330</v>
      </c>
      <c r="C45" s="256">
        <v>1.3727413899980017</v>
      </c>
      <c r="D45" s="256">
        <v>1.3001116328688791</v>
      </c>
      <c r="E45" s="256">
        <v>1.2796689781781854</v>
      </c>
      <c r="F45" s="256">
        <v>1.4520003661242378</v>
      </c>
      <c r="G45" s="257">
        <v>1.3613226983509767</v>
      </c>
      <c r="H45" s="256">
        <v>1.2234855300911354</v>
      </c>
      <c r="I45" s="256">
        <v>1.3869192118195159</v>
      </c>
      <c r="J45" s="256">
        <v>1.2418805322188129</v>
      </c>
      <c r="K45" s="256">
        <v>1.4743555068247658</v>
      </c>
      <c r="L45" s="257">
        <v>1.0782608524845938</v>
      </c>
      <c r="M45" s="256">
        <v>1.3123648270692547</v>
      </c>
      <c r="N45" s="256">
        <v>1.8694702061160331</v>
      </c>
      <c r="O45" s="256">
        <v>1.144853047635163</v>
      </c>
      <c r="P45" s="256">
        <v>1.5517957751866229</v>
      </c>
      <c r="Q45" s="257">
        <v>1.2769195163473239</v>
      </c>
      <c r="R45" s="256">
        <v>1.2688468180119012</v>
      </c>
      <c r="S45" s="256">
        <v>1.2620844367340447</v>
      </c>
      <c r="T45" s="256">
        <v>1.2210827467127316</v>
      </c>
      <c r="U45" s="256">
        <v>1.5716032688907504</v>
      </c>
      <c r="V45" s="257">
        <v>1.3687719776049132</v>
      </c>
      <c r="W45" s="256">
        <v>1.2998861889524247</v>
      </c>
      <c r="X45" s="256">
        <v>1.3718913140561875</v>
      </c>
      <c r="Y45" s="256">
        <v>1.4291817503868762</v>
      </c>
      <c r="Z45" s="256">
        <v>1.206762767042755</v>
      </c>
      <c r="AA45" s="257">
        <v>1.2373934682688568</v>
      </c>
      <c r="AB45" s="256">
        <v>1.2322885663620198</v>
      </c>
      <c r="AC45" s="256">
        <v>1.1733659186904828</v>
      </c>
      <c r="AD45" s="256">
        <v>1.3889821255034196</v>
      </c>
      <c r="AE45" s="256">
        <v>1.3191037583348868</v>
      </c>
      <c r="AF45" s="257">
        <v>1.2290104102765311</v>
      </c>
      <c r="AG45" s="256">
        <v>1.1535525868583962</v>
      </c>
      <c r="AH45" s="256">
        <v>1.2836389839762088</v>
      </c>
      <c r="AI45" s="256">
        <v>1.2641835631474805</v>
      </c>
      <c r="AJ45" s="256">
        <v>1.209711495705595</v>
      </c>
      <c r="AK45" s="257">
        <v>1.2091035054328532</v>
      </c>
      <c r="AL45" s="256">
        <v>1.3911152811952614</v>
      </c>
      <c r="AM45" s="256">
        <v>1.3451477071036331</v>
      </c>
      <c r="AN45" s="256">
        <v>1.2332842021833661</v>
      </c>
      <c r="AO45" s="256">
        <v>1.2496858044953794</v>
      </c>
      <c r="AP45" s="257">
        <v>1.4174074444899913</v>
      </c>
      <c r="AQ45" s="258">
        <v>1.5722290381000619</v>
      </c>
      <c r="AR45" s="3"/>
      <c r="AS45" s="18"/>
    </row>
    <row r="46" spans="1:45" ht="15" customHeight="1">
      <c r="A46" s="35"/>
      <c r="B46" s="34" t="s">
        <v>331</v>
      </c>
      <c r="C46" s="256">
        <v>1.0377415733882918</v>
      </c>
      <c r="D46" s="256">
        <v>0.98283617096715914</v>
      </c>
      <c r="E46" s="256">
        <v>0.96738228227587042</v>
      </c>
      <c r="F46" s="256">
        <v>1.0976584194815715</v>
      </c>
      <c r="G46" s="257">
        <v>1.0291094660429769</v>
      </c>
      <c r="H46" s="256">
        <v>0.92490967946732572</v>
      </c>
      <c r="I46" s="256">
        <v>1.0484594808044136</v>
      </c>
      <c r="J46" s="256">
        <v>0.93881561877209518</v>
      </c>
      <c r="K46" s="256">
        <v>1.1145580766587448</v>
      </c>
      <c r="L46" s="257">
        <v>0.81512520984159442</v>
      </c>
      <c r="M46" s="256">
        <v>0.99209913128960459</v>
      </c>
      <c r="N46" s="256">
        <v>1.4132501338072208</v>
      </c>
      <c r="O46" s="256">
        <v>0.86546643935098688</v>
      </c>
      <c r="P46" s="256">
        <v>1.1731000471413002</v>
      </c>
      <c r="Q46" s="257">
        <v>0.9653037911142297</v>
      </c>
      <c r="R46" s="256">
        <v>0.95920113060356882</v>
      </c>
      <c r="S46" s="256">
        <v>0.95408902118640859</v>
      </c>
      <c r="T46" s="256">
        <v>0.92309326435681494</v>
      </c>
      <c r="U46" s="256">
        <v>1.1880737776860097</v>
      </c>
      <c r="V46" s="257">
        <v>1.0347408448517705</v>
      </c>
      <c r="W46" s="256">
        <v>0.9826657437284404</v>
      </c>
      <c r="X46" s="256">
        <v>1.0370989475071277</v>
      </c>
      <c r="Y46" s="256">
        <v>1.0804083923676759</v>
      </c>
      <c r="Z46" s="256">
        <v>0.91226789088014615</v>
      </c>
      <c r="AA46" s="257">
        <v>0.93542356485921063</v>
      </c>
      <c r="AB46" s="256">
        <v>0.93156444836764651</v>
      </c>
      <c r="AC46" s="256">
        <v>0.88702111227507496</v>
      </c>
      <c r="AD46" s="256">
        <v>1.0500189670322613</v>
      </c>
      <c r="AE46" s="256">
        <v>0.99719351336732631</v>
      </c>
      <c r="AF46" s="257">
        <v>0.92908628395972959</v>
      </c>
      <c r="AG46" s="256">
        <v>0.8720429683221752</v>
      </c>
      <c r="AH46" s="256">
        <v>0.97038345940451187</v>
      </c>
      <c r="AI46" s="256">
        <v>0.95567588289458727</v>
      </c>
      <c r="AJ46" s="256">
        <v>0.91449702037559699</v>
      </c>
      <c r="AK46" s="257">
        <v>0.91403740228085817</v>
      </c>
      <c r="AL46" s="256">
        <v>1.0516315536127077</v>
      </c>
      <c r="AM46" s="256">
        <v>1.0168817726195385</v>
      </c>
      <c r="AN46" s="256">
        <v>0.93231711211865875</v>
      </c>
      <c r="AO46" s="256">
        <v>0.94471611510157494</v>
      </c>
      <c r="AP46" s="257">
        <v>1.0715074538398399</v>
      </c>
      <c r="AQ46" s="258">
        <v>1.1885468359973423</v>
      </c>
      <c r="AR46" s="23"/>
      <c r="AS46" s="24"/>
    </row>
  </sheetData>
  <sheetProtection sheet="1" objects="1" scenarios="1"/>
  <phoneticPr fontId="4"/>
  <pageMargins left="0.39370078740157483" right="0.39370078740157483" top="0.70866141732283472" bottom="0.39370078740157483" header="0.31496062992125984" footer="0.31496062992125984"/>
  <pageSetup paperSize="8" scale="40" orientation="landscape" horizontalDpi="300" verticalDpi="300" r:id="rId1"/>
  <drawing r:id="rId2"/>
  <legacyDrawing r:id="rId3"/>
  <oleObjects>
    <mc:AlternateContent xmlns:mc="http://schemas.openxmlformats.org/markup-compatibility/2006">
      <mc:Choice Requires="x14">
        <oleObject progId="Equation.3" shapeId="1025" r:id="rId4">
          <objectPr defaultSize="0" autoPict="0" r:id="rId5">
            <anchor moveWithCells="1">
              <from>
                <xdr:col>5</xdr:col>
                <xdr:colOff>542925</xdr:colOff>
                <xdr:row>0</xdr:row>
                <xdr:rowOff>38100</xdr:rowOff>
              </from>
              <to>
                <xdr:col>7</xdr:col>
                <xdr:colOff>609600</xdr:colOff>
                <xdr:row>0</xdr:row>
                <xdr:rowOff>257175</xdr:rowOff>
              </to>
            </anchor>
          </objectPr>
        </oleObject>
      </mc:Choice>
      <mc:Fallback>
        <oleObject progId="Equation.3" shapeId="1025" r:id="rId4"/>
      </mc:Fallback>
    </mc:AlternateContent>
  </oleObjec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1" tint="0.499984740745262"/>
  </sheetPr>
  <dimension ref="A1:AT109"/>
  <sheetViews>
    <sheetView zoomScaleNormal="100" zoomScaleSheetLayoutView="85" workbookViewId="0">
      <selection activeCell="C1" sqref="C1"/>
    </sheetView>
  </sheetViews>
  <sheetFormatPr defaultColWidth="8.85546875" defaultRowHeight="11.25"/>
  <cols>
    <col min="1" max="1" width="5.7109375" style="2" customWidth="1"/>
    <col min="2" max="2" width="27.140625" style="2" bestFit="1" customWidth="1"/>
    <col min="3" max="44" width="9.7109375" style="2" customWidth="1"/>
    <col min="45" max="247" width="8.85546875" style="2"/>
    <col min="248" max="248" width="4" style="2" bestFit="1" customWidth="1"/>
    <col min="249" max="249" width="27.140625" style="2" bestFit="1" customWidth="1"/>
    <col min="250" max="16384" width="8.85546875" style="2"/>
  </cols>
  <sheetData>
    <row r="1" spans="1:44" ht="21" customHeight="1">
      <c r="A1" s="1" t="s">
        <v>75</v>
      </c>
      <c r="C1" s="2" t="s">
        <v>332</v>
      </c>
    </row>
    <row r="2" spans="1:44">
      <c r="A2" s="3"/>
      <c r="B2" s="4"/>
      <c r="C2" s="5">
        <v>1</v>
      </c>
      <c r="D2" s="6">
        <v>2</v>
      </c>
      <c r="E2" s="6">
        <v>3</v>
      </c>
      <c r="F2" s="6">
        <v>4</v>
      </c>
      <c r="G2" s="7">
        <v>5</v>
      </c>
      <c r="H2" s="6">
        <v>6</v>
      </c>
      <c r="I2" s="6">
        <v>7</v>
      </c>
      <c r="J2" s="6">
        <v>8</v>
      </c>
      <c r="K2" s="6">
        <v>9</v>
      </c>
      <c r="L2" s="7">
        <v>10</v>
      </c>
      <c r="M2" s="6">
        <v>11</v>
      </c>
      <c r="N2" s="6">
        <v>12</v>
      </c>
      <c r="O2" s="6">
        <v>13</v>
      </c>
      <c r="P2" s="6">
        <v>14</v>
      </c>
      <c r="Q2" s="7">
        <v>15</v>
      </c>
      <c r="R2" s="6">
        <v>16</v>
      </c>
      <c r="S2" s="6">
        <v>17</v>
      </c>
      <c r="T2" s="6">
        <v>18</v>
      </c>
      <c r="U2" s="6">
        <v>19</v>
      </c>
      <c r="V2" s="7">
        <v>20</v>
      </c>
      <c r="W2" s="6">
        <v>21</v>
      </c>
      <c r="X2" s="6">
        <v>22</v>
      </c>
      <c r="Y2" s="6">
        <v>23</v>
      </c>
      <c r="Z2" s="6">
        <v>24</v>
      </c>
      <c r="AA2" s="7">
        <v>25</v>
      </c>
      <c r="AB2" s="6">
        <v>26</v>
      </c>
      <c r="AC2" s="6">
        <v>27</v>
      </c>
      <c r="AD2" s="6">
        <v>28</v>
      </c>
      <c r="AE2" s="6">
        <v>29</v>
      </c>
      <c r="AF2" s="7">
        <v>30</v>
      </c>
      <c r="AG2" s="6">
        <v>31</v>
      </c>
      <c r="AH2" s="6">
        <v>32</v>
      </c>
      <c r="AI2" s="6">
        <v>33</v>
      </c>
      <c r="AJ2" s="6">
        <v>34</v>
      </c>
      <c r="AK2" s="7">
        <v>35</v>
      </c>
      <c r="AL2" s="6">
        <v>36</v>
      </c>
      <c r="AM2" s="6">
        <v>37</v>
      </c>
      <c r="AN2" s="6">
        <v>38</v>
      </c>
      <c r="AO2" s="6">
        <v>39</v>
      </c>
      <c r="AP2" s="7">
        <v>40</v>
      </c>
      <c r="AQ2" s="6">
        <v>41</v>
      </c>
      <c r="AR2" s="8">
        <v>42</v>
      </c>
    </row>
    <row r="3" spans="1:44" ht="33.75">
      <c r="A3" s="10"/>
      <c r="B3" s="11"/>
      <c r="C3" s="12" t="s">
        <v>166</v>
      </c>
      <c r="D3" s="13" t="s">
        <v>2</v>
      </c>
      <c r="E3" s="13" t="s">
        <v>3</v>
      </c>
      <c r="F3" s="13" t="s">
        <v>167</v>
      </c>
      <c r="G3" s="14" t="s">
        <v>168</v>
      </c>
      <c r="H3" s="13" t="s">
        <v>169</v>
      </c>
      <c r="I3" s="13" t="s">
        <v>7</v>
      </c>
      <c r="J3" s="13" t="s">
        <v>291</v>
      </c>
      <c r="K3" s="13" t="s">
        <v>170</v>
      </c>
      <c r="L3" s="14" t="s">
        <v>318</v>
      </c>
      <c r="M3" s="13" t="s">
        <v>319</v>
      </c>
      <c r="N3" s="13" t="s">
        <v>173</v>
      </c>
      <c r="O3" s="13" t="s">
        <v>174</v>
      </c>
      <c r="P3" s="13" t="s">
        <v>175</v>
      </c>
      <c r="Q3" s="14" t="s">
        <v>176</v>
      </c>
      <c r="R3" s="13" t="s">
        <v>178</v>
      </c>
      <c r="S3" s="13" t="s">
        <v>292</v>
      </c>
      <c r="T3" s="13" t="s">
        <v>320</v>
      </c>
      <c r="U3" s="13" t="s">
        <v>179</v>
      </c>
      <c r="V3" s="14" t="s">
        <v>180</v>
      </c>
      <c r="W3" s="13" t="s">
        <v>181</v>
      </c>
      <c r="X3" s="13" t="s">
        <v>321</v>
      </c>
      <c r="Y3" s="13" t="s">
        <v>294</v>
      </c>
      <c r="Z3" s="13" t="s">
        <v>295</v>
      </c>
      <c r="AA3" s="14" t="s">
        <v>183</v>
      </c>
      <c r="AB3" s="13" t="s">
        <v>184</v>
      </c>
      <c r="AC3" s="13" t="s">
        <v>185</v>
      </c>
      <c r="AD3" s="13" t="s">
        <v>296</v>
      </c>
      <c r="AE3" s="13" t="s">
        <v>186</v>
      </c>
      <c r="AF3" s="14" t="s">
        <v>187</v>
      </c>
      <c r="AG3" s="13" t="s">
        <v>188</v>
      </c>
      <c r="AH3" s="13" t="s">
        <v>297</v>
      </c>
      <c r="AI3" s="13" t="s">
        <v>298</v>
      </c>
      <c r="AJ3" s="13" t="s">
        <v>299</v>
      </c>
      <c r="AK3" s="14" t="s">
        <v>333</v>
      </c>
      <c r="AL3" s="13" t="s">
        <v>38</v>
      </c>
      <c r="AM3" s="13" t="s">
        <v>300</v>
      </c>
      <c r="AN3" s="13" t="s">
        <v>334</v>
      </c>
      <c r="AO3" s="13" t="s">
        <v>335</v>
      </c>
      <c r="AP3" s="14" t="s">
        <v>194</v>
      </c>
      <c r="AQ3" s="13" t="s">
        <v>195</v>
      </c>
      <c r="AR3" s="15" t="s">
        <v>336</v>
      </c>
    </row>
    <row r="4" spans="1:44" ht="15" customHeight="1">
      <c r="A4" s="17">
        <v>1</v>
      </c>
      <c r="B4" s="4" t="s">
        <v>166</v>
      </c>
      <c r="C4" s="69">
        <v>0.1391448796862399</v>
      </c>
      <c r="D4" s="70">
        <v>2.9762888984424087E-3</v>
      </c>
      <c r="E4" s="70">
        <v>0</v>
      </c>
      <c r="F4" s="70">
        <v>0</v>
      </c>
      <c r="G4" s="71">
        <v>0.17988832312498462</v>
      </c>
      <c r="H4" s="70">
        <v>1.2934144079150778E-2</v>
      </c>
      <c r="I4" s="70">
        <v>0</v>
      </c>
      <c r="J4" s="70">
        <v>0</v>
      </c>
      <c r="K4" s="70">
        <v>2.2948060888854891E-4</v>
      </c>
      <c r="L4" s="71">
        <v>0</v>
      </c>
      <c r="M4" s="70">
        <v>3.1287806099036338E-5</v>
      </c>
      <c r="N4" s="70">
        <v>0</v>
      </c>
      <c r="O4" s="70">
        <v>2.5678915509364635E-5</v>
      </c>
      <c r="P4" s="70">
        <v>0</v>
      </c>
      <c r="Q4" s="71">
        <v>0</v>
      </c>
      <c r="R4" s="70">
        <v>0</v>
      </c>
      <c r="S4" s="70">
        <v>0</v>
      </c>
      <c r="T4" s="70">
        <v>0</v>
      </c>
      <c r="U4" s="70">
        <v>0</v>
      </c>
      <c r="V4" s="71">
        <v>1.2763552749522584E-2</v>
      </c>
      <c r="W4" s="70">
        <v>1.2137504890110441E-3</v>
      </c>
      <c r="X4" s="70">
        <v>0</v>
      </c>
      <c r="Y4" s="70">
        <v>0</v>
      </c>
      <c r="Z4" s="70">
        <v>0</v>
      </c>
      <c r="AA4" s="71">
        <v>1.5418303778697102E-4</v>
      </c>
      <c r="AB4" s="70">
        <v>0</v>
      </c>
      <c r="AC4" s="70">
        <v>2.1498764895956726E-6</v>
      </c>
      <c r="AD4" s="70">
        <v>2.0438361987916841E-5</v>
      </c>
      <c r="AE4" s="70">
        <v>0</v>
      </c>
      <c r="AF4" s="71">
        <v>2.9960527005670031E-5</v>
      </c>
      <c r="AG4" s="70">
        <v>7.804220851235121E-4</v>
      </c>
      <c r="AH4" s="70">
        <v>1.7953051643192488E-3</v>
      </c>
      <c r="AI4" s="70">
        <v>1.6573975175868292E-3</v>
      </c>
      <c r="AJ4" s="70">
        <v>8.2715266481016842E-5</v>
      </c>
      <c r="AK4" s="71">
        <v>0</v>
      </c>
      <c r="AL4" s="70">
        <v>2.0452303912238505E-2</v>
      </c>
      <c r="AM4" s="70">
        <v>2.693859071452091E-2</v>
      </c>
      <c r="AN4" s="70">
        <v>1.3538125148472363E-4</v>
      </c>
      <c r="AO4" s="70">
        <v>4.4262275202211904E-3</v>
      </c>
      <c r="AP4" s="71">
        <v>0</v>
      </c>
      <c r="AQ4" s="70">
        <v>0</v>
      </c>
      <c r="AR4" s="335">
        <v>7.6834262416337427E-3</v>
      </c>
    </row>
    <row r="5" spans="1:44" ht="15" customHeight="1">
      <c r="A5" s="21">
        <v>2</v>
      </c>
      <c r="B5" s="22" t="s">
        <v>2</v>
      </c>
      <c r="C5" s="73">
        <v>1.3096313043238511E-4</v>
      </c>
      <c r="D5" s="74">
        <v>0.15390720592612189</v>
      </c>
      <c r="E5" s="74">
        <v>2.7433473825972017E-4</v>
      </c>
      <c r="F5" s="74">
        <v>3.924184750618059E-5</v>
      </c>
      <c r="G5" s="75">
        <v>2.2138587558113792E-4</v>
      </c>
      <c r="H5" s="74">
        <v>0</v>
      </c>
      <c r="I5" s="74">
        <v>0.14760756095234201</v>
      </c>
      <c r="J5" s="74">
        <v>0</v>
      </c>
      <c r="K5" s="74">
        <v>1.4710295441573649E-5</v>
      </c>
      <c r="L5" s="75">
        <v>0</v>
      </c>
      <c r="M5" s="74">
        <v>0</v>
      </c>
      <c r="N5" s="74">
        <v>0</v>
      </c>
      <c r="O5" s="74">
        <v>0</v>
      </c>
      <c r="P5" s="74">
        <v>0</v>
      </c>
      <c r="Q5" s="75">
        <v>0</v>
      </c>
      <c r="R5" s="74">
        <v>0</v>
      </c>
      <c r="S5" s="74">
        <v>0</v>
      </c>
      <c r="T5" s="74">
        <v>0</v>
      </c>
      <c r="U5" s="74">
        <v>0</v>
      </c>
      <c r="V5" s="75">
        <v>3.8972680151214001E-5</v>
      </c>
      <c r="W5" s="74">
        <v>3.0092987330852332E-5</v>
      </c>
      <c r="X5" s="74">
        <v>0</v>
      </c>
      <c r="Y5" s="74">
        <v>0</v>
      </c>
      <c r="Z5" s="74">
        <v>0</v>
      </c>
      <c r="AA5" s="75">
        <v>0</v>
      </c>
      <c r="AB5" s="74">
        <v>0</v>
      </c>
      <c r="AC5" s="74">
        <v>0</v>
      </c>
      <c r="AD5" s="74">
        <v>0</v>
      </c>
      <c r="AE5" s="74">
        <v>0</v>
      </c>
      <c r="AF5" s="75">
        <v>4.9934211676116719E-6</v>
      </c>
      <c r="AG5" s="74">
        <v>0</v>
      </c>
      <c r="AH5" s="74">
        <v>6.3098591549295779E-5</v>
      </c>
      <c r="AI5" s="74">
        <v>0</v>
      </c>
      <c r="AJ5" s="74">
        <v>0</v>
      </c>
      <c r="AK5" s="75">
        <v>0</v>
      </c>
      <c r="AL5" s="74">
        <v>1.7303133597494505E-3</v>
      </c>
      <c r="AM5" s="74">
        <v>2.0099330479639997E-3</v>
      </c>
      <c r="AN5" s="74">
        <v>0</v>
      </c>
      <c r="AO5" s="74">
        <v>9.701320592265622E-5</v>
      </c>
      <c r="AP5" s="75">
        <v>0</v>
      </c>
      <c r="AQ5" s="74">
        <v>0</v>
      </c>
      <c r="AR5" s="254">
        <v>1.5242278451446038E-3</v>
      </c>
    </row>
    <row r="6" spans="1:44" ht="15" customHeight="1">
      <c r="A6" s="21">
        <v>3</v>
      </c>
      <c r="B6" s="22" t="s">
        <v>3</v>
      </c>
      <c r="C6" s="73">
        <v>0</v>
      </c>
      <c r="D6" s="74">
        <v>0</v>
      </c>
      <c r="E6" s="74">
        <v>5.3769608698905152E-2</v>
      </c>
      <c r="F6" s="74">
        <v>0</v>
      </c>
      <c r="G6" s="75">
        <v>3.956130456019763E-2</v>
      </c>
      <c r="H6" s="74">
        <v>0</v>
      </c>
      <c r="I6" s="74">
        <v>0</v>
      </c>
      <c r="J6" s="74">
        <v>0</v>
      </c>
      <c r="K6" s="74">
        <v>5.8841181766294598E-6</v>
      </c>
      <c r="L6" s="75">
        <v>0</v>
      </c>
      <c r="M6" s="74">
        <v>0</v>
      </c>
      <c r="N6" s="74">
        <v>0</v>
      </c>
      <c r="O6" s="74">
        <v>0</v>
      </c>
      <c r="P6" s="74">
        <v>0</v>
      </c>
      <c r="Q6" s="75">
        <v>0</v>
      </c>
      <c r="R6" s="74">
        <v>0</v>
      </c>
      <c r="S6" s="74">
        <v>0</v>
      </c>
      <c r="T6" s="74">
        <v>0</v>
      </c>
      <c r="U6" s="74">
        <v>0</v>
      </c>
      <c r="V6" s="75">
        <v>8.7688530340231493E-5</v>
      </c>
      <c r="W6" s="74">
        <v>0</v>
      </c>
      <c r="X6" s="74">
        <v>0</v>
      </c>
      <c r="Y6" s="74">
        <v>0</v>
      </c>
      <c r="Z6" s="74">
        <v>0</v>
      </c>
      <c r="AA6" s="75">
        <v>0</v>
      </c>
      <c r="AB6" s="74">
        <v>0</v>
      </c>
      <c r="AC6" s="74">
        <v>0</v>
      </c>
      <c r="AD6" s="74">
        <v>2.043836198791684E-6</v>
      </c>
      <c r="AE6" s="74">
        <v>0</v>
      </c>
      <c r="AF6" s="75">
        <v>4.9934211676116719E-6</v>
      </c>
      <c r="AG6" s="74">
        <v>0</v>
      </c>
      <c r="AH6" s="74">
        <v>4.6272300469483567E-4</v>
      </c>
      <c r="AI6" s="74">
        <v>0</v>
      </c>
      <c r="AJ6" s="74">
        <v>0</v>
      </c>
      <c r="AK6" s="75">
        <v>0</v>
      </c>
      <c r="AL6" s="74">
        <v>6.0041873583305937E-3</v>
      </c>
      <c r="AM6" s="74">
        <v>9.3842607836680941E-3</v>
      </c>
      <c r="AN6" s="74">
        <v>2.5543632355608233E-6</v>
      </c>
      <c r="AO6" s="74">
        <v>3.395462207292968E-4</v>
      </c>
      <c r="AP6" s="75">
        <v>0</v>
      </c>
      <c r="AQ6" s="74">
        <v>0</v>
      </c>
      <c r="AR6" s="254">
        <v>1.4700115553808481E-3</v>
      </c>
    </row>
    <row r="7" spans="1:44" ht="15" customHeight="1">
      <c r="A7" s="21">
        <v>4</v>
      </c>
      <c r="B7" s="22" t="s">
        <v>167</v>
      </c>
      <c r="C7" s="73">
        <v>0</v>
      </c>
      <c r="D7" s="74">
        <v>1.653493832468005E-4</v>
      </c>
      <c r="E7" s="74">
        <v>0</v>
      </c>
      <c r="F7" s="74">
        <v>6.6711140760507001E-3</v>
      </c>
      <c r="G7" s="75">
        <v>3.8654676688770115E-5</v>
      </c>
      <c r="H7" s="74">
        <v>0</v>
      </c>
      <c r="I7" s="74">
        <v>2.4530847540782533E-3</v>
      </c>
      <c r="J7" s="74">
        <v>0</v>
      </c>
      <c r="K7" s="74">
        <v>2.9729507087420345E-3</v>
      </c>
      <c r="L7" s="75">
        <v>0.65888453424994908</v>
      </c>
      <c r="M7" s="74">
        <v>9.8421008718868636E-2</v>
      </c>
      <c r="N7" s="74">
        <v>0.10396560523734613</v>
      </c>
      <c r="O7" s="74">
        <v>0.57920428044177075</v>
      </c>
      <c r="P7" s="74">
        <v>1.8236527765113522E-4</v>
      </c>
      <c r="Q7" s="75">
        <v>1.0322562273526543E-4</v>
      </c>
      <c r="R7" s="74">
        <v>7.2823929943379396E-6</v>
      </c>
      <c r="S7" s="74">
        <v>4.583161464778404E-5</v>
      </c>
      <c r="T7" s="74">
        <v>0</v>
      </c>
      <c r="U7" s="74">
        <v>4.7628716606629415E-5</v>
      </c>
      <c r="V7" s="75">
        <v>1.1691804045364199E-4</v>
      </c>
      <c r="W7" s="74">
        <v>6.6706121916722677E-3</v>
      </c>
      <c r="X7" s="74">
        <v>0.38135163169233222</v>
      </c>
      <c r="Y7" s="74">
        <v>0</v>
      </c>
      <c r="Z7" s="74">
        <v>0</v>
      </c>
      <c r="AA7" s="75">
        <v>0</v>
      </c>
      <c r="AB7" s="74">
        <v>0</v>
      </c>
      <c r="AC7" s="74">
        <v>0</v>
      </c>
      <c r="AD7" s="74">
        <v>0</v>
      </c>
      <c r="AE7" s="74">
        <v>0</v>
      </c>
      <c r="AF7" s="75">
        <v>7.4901317514175078E-6</v>
      </c>
      <c r="AG7" s="74">
        <v>2.0537423292724003E-5</v>
      </c>
      <c r="AH7" s="74">
        <v>0</v>
      </c>
      <c r="AI7" s="74">
        <v>0</v>
      </c>
      <c r="AJ7" s="74">
        <v>0</v>
      </c>
      <c r="AK7" s="75">
        <v>0</v>
      </c>
      <c r="AL7" s="74">
        <v>-5.1909400792483519E-5</v>
      </c>
      <c r="AM7" s="74">
        <v>-3.4299198770716715E-5</v>
      </c>
      <c r="AN7" s="74">
        <v>5.1087264711216465E-6</v>
      </c>
      <c r="AO7" s="74">
        <v>1.2126650740332028E-5</v>
      </c>
      <c r="AP7" s="75">
        <v>0</v>
      </c>
      <c r="AQ7" s="74">
        <v>7.558007709167864E-5</v>
      </c>
      <c r="AR7" s="254">
        <v>9.7187969110957298E-2</v>
      </c>
    </row>
    <row r="8" spans="1:44" ht="15" customHeight="1">
      <c r="A8" s="27">
        <v>5</v>
      </c>
      <c r="B8" s="28" t="s">
        <v>168</v>
      </c>
      <c r="C8" s="77">
        <v>0.10106217991577003</v>
      </c>
      <c r="D8" s="78">
        <v>1.5774331161744766E-2</v>
      </c>
      <c r="E8" s="78">
        <v>0.12577000773125172</v>
      </c>
      <c r="F8" s="78">
        <v>0</v>
      </c>
      <c r="G8" s="79">
        <v>9.2845019344908658E-2</v>
      </c>
      <c r="H8" s="78">
        <v>1.5459136349582603E-4</v>
      </c>
      <c r="I8" s="78">
        <v>6.1327118851956333E-4</v>
      </c>
      <c r="J8" s="78">
        <v>0</v>
      </c>
      <c r="K8" s="78">
        <v>1.0473730354400438E-3</v>
      </c>
      <c r="L8" s="79">
        <v>2.6770321350937498E-6</v>
      </c>
      <c r="M8" s="78">
        <v>5.9446831588169039E-4</v>
      </c>
      <c r="N8" s="78">
        <v>0</v>
      </c>
      <c r="O8" s="78">
        <v>0</v>
      </c>
      <c r="P8" s="78">
        <v>0</v>
      </c>
      <c r="Q8" s="79">
        <v>0</v>
      </c>
      <c r="R8" s="78">
        <v>0</v>
      </c>
      <c r="S8" s="78">
        <v>0</v>
      </c>
      <c r="T8" s="78">
        <v>0</v>
      </c>
      <c r="U8" s="78">
        <v>0</v>
      </c>
      <c r="V8" s="79">
        <v>1.5589072060485601E-4</v>
      </c>
      <c r="W8" s="78">
        <v>1.8055792398511399E-5</v>
      </c>
      <c r="X8" s="78">
        <v>0</v>
      </c>
      <c r="Y8" s="78">
        <v>0</v>
      </c>
      <c r="Z8" s="78">
        <v>0</v>
      </c>
      <c r="AA8" s="79">
        <v>1.3339431359097491E-4</v>
      </c>
      <c r="AB8" s="78">
        <v>0</v>
      </c>
      <c r="AC8" s="78">
        <v>0</v>
      </c>
      <c r="AD8" s="78">
        <v>8.3797284150459046E-5</v>
      </c>
      <c r="AE8" s="78">
        <v>0</v>
      </c>
      <c r="AF8" s="79">
        <v>3.3206250764617617E-4</v>
      </c>
      <c r="AG8" s="78">
        <v>8.7900171692858727E-4</v>
      </c>
      <c r="AH8" s="78">
        <v>7.1106103286384973E-3</v>
      </c>
      <c r="AI8" s="78">
        <v>1.2706714301499024E-3</v>
      </c>
      <c r="AJ8" s="78">
        <v>0</v>
      </c>
      <c r="AK8" s="79">
        <v>9.4794367318693918E-6</v>
      </c>
      <c r="AL8" s="78">
        <v>0.10627584655581125</v>
      </c>
      <c r="AM8" s="78">
        <v>0.23477801558555592</v>
      </c>
      <c r="AN8" s="78">
        <v>7.9185260302385517E-5</v>
      </c>
      <c r="AO8" s="78">
        <v>5.820792355359373E-3</v>
      </c>
      <c r="AP8" s="79">
        <v>0</v>
      </c>
      <c r="AQ8" s="78">
        <v>1.2470712720126975E-3</v>
      </c>
      <c r="AR8" s="255">
        <v>8.8898573760265252E-3</v>
      </c>
    </row>
    <row r="9" spans="1:44" ht="15" customHeight="1">
      <c r="A9" s="21">
        <v>6</v>
      </c>
      <c r="B9" s="22" t="s">
        <v>169</v>
      </c>
      <c r="C9" s="73">
        <v>2.8398320914811929E-3</v>
      </c>
      <c r="D9" s="74">
        <v>3.1416382816892093E-3</v>
      </c>
      <c r="E9" s="74">
        <v>1.4065890216225653E-2</v>
      </c>
      <c r="F9" s="74">
        <v>4.0026684456304206E-3</v>
      </c>
      <c r="G9" s="75">
        <v>4.1465925902498847E-4</v>
      </c>
      <c r="H9" s="74">
        <v>0.15995053076368135</v>
      </c>
      <c r="I9" s="74">
        <v>2.9845864507952085E-3</v>
      </c>
      <c r="J9" s="74">
        <v>7.0886793790316861E-4</v>
      </c>
      <c r="K9" s="74">
        <v>2.2800957934439154E-4</v>
      </c>
      <c r="L9" s="75">
        <v>3.3462901688671868E-5</v>
      </c>
      <c r="M9" s="74">
        <v>1.8668390972425013E-3</v>
      </c>
      <c r="N9" s="74">
        <v>1.512226985270489E-4</v>
      </c>
      <c r="O9" s="74">
        <v>2.2877579271979401E-4</v>
      </c>
      <c r="P9" s="74">
        <v>9.7261481413938786E-4</v>
      </c>
      <c r="Q9" s="75">
        <v>1.2031124305006799E-3</v>
      </c>
      <c r="R9" s="74">
        <v>6.3575290840570215E-3</v>
      </c>
      <c r="S9" s="74">
        <v>1.9249278152069298E-3</v>
      </c>
      <c r="T9" s="74">
        <v>1.0580683163078869E-3</v>
      </c>
      <c r="U9" s="74">
        <v>2.1182245017158873E-3</v>
      </c>
      <c r="V9" s="75">
        <v>5.9920495732491523E-3</v>
      </c>
      <c r="W9" s="74">
        <v>2.6421642876488351E-3</v>
      </c>
      <c r="X9" s="74">
        <v>9.8938801563871383E-5</v>
      </c>
      <c r="Y9" s="74">
        <v>7.2135499321926303E-4</v>
      </c>
      <c r="Z9" s="74">
        <v>1.8746474667374498E-3</v>
      </c>
      <c r="AA9" s="75">
        <v>4.1317589339542231E-3</v>
      </c>
      <c r="AB9" s="74">
        <v>1.4927601134497686E-3</v>
      </c>
      <c r="AC9" s="74">
        <v>2.1498764895956726E-5</v>
      </c>
      <c r="AD9" s="74">
        <v>2.7203459805917314E-3</v>
      </c>
      <c r="AE9" s="74">
        <v>6.2393032778006456E-4</v>
      </c>
      <c r="AF9" s="75">
        <v>3.7051185063678603E-3</v>
      </c>
      <c r="AG9" s="74">
        <v>2.6698650280541203E-4</v>
      </c>
      <c r="AH9" s="74">
        <v>3.1549295774647886E-3</v>
      </c>
      <c r="AI9" s="74">
        <v>2.3277227358108356E-2</v>
      </c>
      <c r="AJ9" s="74">
        <v>2.8950343268355897E-3</v>
      </c>
      <c r="AK9" s="75">
        <v>2.1233938279387439E-3</v>
      </c>
      <c r="AL9" s="74">
        <v>8.6861730659422414E-3</v>
      </c>
      <c r="AM9" s="74">
        <v>6.0366589836461423E-4</v>
      </c>
      <c r="AN9" s="74">
        <v>7.6349917110913003E-3</v>
      </c>
      <c r="AO9" s="74">
        <v>6.1118319731273416E-3</v>
      </c>
      <c r="AP9" s="75">
        <v>1.6044234952864396E-2</v>
      </c>
      <c r="AQ9" s="74">
        <v>6.4243065527926839E-4</v>
      </c>
      <c r="AR9" s="254">
        <v>2.3319651078771235E-3</v>
      </c>
    </row>
    <row r="10" spans="1:44" ht="15" customHeight="1">
      <c r="A10" s="21">
        <v>7</v>
      </c>
      <c r="B10" s="22" t="s">
        <v>7</v>
      </c>
      <c r="C10" s="73">
        <v>2.3821504146016997E-2</v>
      </c>
      <c r="D10" s="74">
        <v>8.3997486689374647E-3</v>
      </c>
      <c r="E10" s="74">
        <v>4.5639324637753451E-3</v>
      </c>
      <c r="F10" s="74">
        <v>1.1380135776792371E-3</v>
      </c>
      <c r="G10" s="75">
        <v>1.1849415435866621E-2</v>
      </c>
      <c r="H10" s="74">
        <v>6.492837266824693E-3</v>
      </c>
      <c r="I10" s="74">
        <v>0.15023781293865926</v>
      </c>
      <c r="J10" s="74">
        <v>0.13581909690224711</v>
      </c>
      <c r="K10" s="74">
        <v>2.6169615590559523E-3</v>
      </c>
      <c r="L10" s="75">
        <v>1.8739224945656247E-5</v>
      </c>
      <c r="M10" s="74">
        <v>2.2183054524216761E-2</v>
      </c>
      <c r="N10" s="74">
        <v>8.9613450978991941E-5</v>
      </c>
      <c r="O10" s="74">
        <v>5.2758499137421882E-4</v>
      </c>
      <c r="P10" s="74">
        <v>2.5227196741740374E-3</v>
      </c>
      <c r="Q10" s="75">
        <v>6.446262164605714E-3</v>
      </c>
      <c r="R10" s="74">
        <v>3.7395088025925318E-3</v>
      </c>
      <c r="S10" s="74">
        <v>4.1706769329483478E-3</v>
      </c>
      <c r="T10" s="74">
        <v>5.7539282149733032E-3</v>
      </c>
      <c r="U10" s="74">
        <v>1.7597557398870446E-3</v>
      </c>
      <c r="V10" s="75">
        <v>9.0124322849682373E-3</v>
      </c>
      <c r="W10" s="74">
        <v>3.6847859887050985E-2</v>
      </c>
      <c r="X10" s="74">
        <v>2.0394159419133487E-3</v>
      </c>
      <c r="Y10" s="74">
        <v>1.7889603831837725E-3</v>
      </c>
      <c r="Z10" s="74">
        <v>3.3179601181193802E-3</v>
      </c>
      <c r="AA10" s="75">
        <v>7.5341801273655839E-3</v>
      </c>
      <c r="AB10" s="74">
        <v>4.3193736185949761E-3</v>
      </c>
      <c r="AC10" s="74">
        <v>4.6652319824226098E-4</v>
      </c>
      <c r="AD10" s="74">
        <v>3.0126145570189421E-3</v>
      </c>
      <c r="AE10" s="74">
        <v>1.473168829480708E-2</v>
      </c>
      <c r="AF10" s="75">
        <v>1.3632039787579864E-3</v>
      </c>
      <c r="AG10" s="74">
        <v>4.9618414675221189E-3</v>
      </c>
      <c r="AH10" s="74">
        <v>5.4655399061032863E-3</v>
      </c>
      <c r="AI10" s="74">
        <v>1.6408235424109609E-2</v>
      </c>
      <c r="AJ10" s="74">
        <v>1.3510160191899418E-3</v>
      </c>
      <c r="AK10" s="75">
        <v>4.9103482271083453E-3</v>
      </c>
      <c r="AL10" s="74">
        <v>5.26015261363833E-3</v>
      </c>
      <c r="AM10" s="74">
        <v>6.2630336955328721E-3</v>
      </c>
      <c r="AN10" s="74">
        <v>9.4996768730507015E-3</v>
      </c>
      <c r="AO10" s="74">
        <v>4.050301347270897E-3</v>
      </c>
      <c r="AP10" s="75">
        <v>0.4270304568527919</v>
      </c>
      <c r="AQ10" s="74">
        <v>2.1918222356586805E-3</v>
      </c>
      <c r="AR10" s="254">
        <v>7.3520517210111389E-3</v>
      </c>
    </row>
    <row r="11" spans="1:44" ht="15" customHeight="1">
      <c r="A11" s="21">
        <v>8</v>
      </c>
      <c r="B11" s="22" t="s">
        <v>291</v>
      </c>
      <c r="C11" s="73">
        <v>1.1028474141674536E-4</v>
      </c>
      <c r="D11" s="74">
        <v>3.3069876649360097E-5</v>
      </c>
      <c r="E11" s="74">
        <v>5.7360899817941497E-4</v>
      </c>
      <c r="F11" s="74">
        <v>4.3166032256798648E-4</v>
      </c>
      <c r="G11" s="75">
        <v>4.0622551138380231E-3</v>
      </c>
      <c r="H11" s="74">
        <v>1.5459136349582603E-3</v>
      </c>
      <c r="I11" s="74">
        <v>1.294683620207967E-3</v>
      </c>
      <c r="J11" s="74">
        <v>5.4441057630963352E-2</v>
      </c>
      <c r="K11" s="74">
        <v>4.8102666093945829E-4</v>
      </c>
      <c r="L11" s="75">
        <v>2.0077741013203124E-5</v>
      </c>
      <c r="M11" s="74">
        <v>4.4845855408618746E-4</v>
      </c>
      <c r="N11" s="74">
        <v>1.6102416972787616E-5</v>
      </c>
      <c r="O11" s="74">
        <v>9.3377874579507757E-5</v>
      </c>
      <c r="P11" s="74">
        <v>1.4893164341509377E-3</v>
      </c>
      <c r="Q11" s="75">
        <v>4.9868654293829954E-3</v>
      </c>
      <c r="R11" s="74">
        <v>5.7931436269958309E-3</v>
      </c>
      <c r="S11" s="74">
        <v>2.0165910445024979E-3</v>
      </c>
      <c r="T11" s="74">
        <v>2.029418662361674E-2</v>
      </c>
      <c r="U11" s="74">
        <v>1.0453249907876035E-3</v>
      </c>
      <c r="V11" s="75">
        <v>1.0035465138937606E-3</v>
      </c>
      <c r="W11" s="74">
        <v>6.6003952212336122E-4</v>
      </c>
      <c r="X11" s="74">
        <v>1.7904731508816723E-3</v>
      </c>
      <c r="Y11" s="74">
        <v>2.4526069769454945E-3</v>
      </c>
      <c r="Z11" s="74">
        <v>3.6331663293407215E-3</v>
      </c>
      <c r="AA11" s="75">
        <v>7.1928985718146474E-3</v>
      </c>
      <c r="AB11" s="74">
        <v>1.7686799666777421E-2</v>
      </c>
      <c r="AC11" s="74">
        <v>3.8697776812722111E-5</v>
      </c>
      <c r="AD11" s="74">
        <v>1.494044261316721E-3</v>
      </c>
      <c r="AE11" s="74">
        <v>1.3661474468684331E-2</v>
      </c>
      <c r="AF11" s="75">
        <v>8.5587238812864057E-3</v>
      </c>
      <c r="AG11" s="74">
        <v>1.0654815204265212E-2</v>
      </c>
      <c r="AH11" s="74">
        <v>3.6251643192488263E-3</v>
      </c>
      <c r="AI11" s="74">
        <v>3.7383521785569591E-2</v>
      </c>
      <c r="AJ11" s="74">
        <v>1.185585486227908E-3</v>
      </c>
      <c r="AK11" s="75">
        <v>6.4602361327689905E-3</v>
      </c>
      <c r="AL11" s="74">
        <v>5.7100340871731872E-4</v>
      </c>
      <c r="AM11" s="74">
        <v>5.5564702008561084E-4</v>
      </c>
      <c r="AN11" s="74">
        <v>1.8018478263646047E-2</v>
      </c>
      <c r="AO11" s="74">
        <v>3.0559159865636708E-3</v>
      </c>
      <c r="AP11" s="75">
        <v>0</v>
      </c>
      <c r="AQ11" s="74">
        <v>7.558007709167864E-5</v>
      </c>
      <c r="AR11" s="254">
        <v>4.0004215767540296E-3</v>
      </c>
    </row>
    <row r="12" spans="1:44" ht="15" customHeight="1">
      <c r="A12" s="21">
        <v>9</v>
      </c>
      <c r="B12" s="22" t="s">
        <v>170</v>
      </c>
      <c r="C12" s="73">
        <v>6.3399940721951487E-2</v>
      </c>
      <c r="D12" s="74">
        <v>6.9446740963656202E-4</v>
      </c>
      <c r="E12" s="74">
        <v>1.6285507643963387E-2</v>
      </c>
      <c r="F12" s="74">
        <v>1.9346230820547032E-2</v>
      </c>
      <c r="G12" s="75">
        <v>4.642075264169575E-3</v>
      </c>
      <c r="H12" s="74">
        <v>8.5179841286200139E-2</v>
      </c>
      <c r="I12" s="74">
        <v>1.7662210229363425E-2</v>
      </c>
      <c r="J12" s="74">
        <v>3.3813000637981143E-2</v>
      </c>
      <c r="K12" s="74">
        <v>0.38469040712213665</v>
      </c>
      <c r="L12" s="75">
        <v>6.9870538725946862E-4</v>
      </c>
      <c r="M12" s="74">
        <v>1.2754995619707147E-2</v>
      </c>
      <c r="N12" s="74">
        <v>1.8433766908412953E-3</v>
      </c>
      <c r="O12" s="74">
        <v>3.5810414901241224E-3</v>
      </c>
      <c r="P12" s="74">
        <v>8.9055043919637703E-3</v>
      </c>
      <c r="Q12" s="75">
        <v>1.6775943446596758E-2</v>
      </c>
      <c r="R12" s="74">
        <v>1.8002075482003388E-2</v>
      </c>
      <c r="S12" s="74">
        <v>8.2267748292772346E-3</v>
      </c>
      <c r="T12" s="74">
        <v>1.8472563852241306E-2</v>
      </c>
      <c r="U12" s="74">
        <v>1.006469985134827E-2</v>
      </c>
      <c r="V12" s="75">
        <v>0.1567188900580693</v>
      </c>
      <c r="W12" s="74">
        <v>5.1057768504679463E-3</v>
      </c>
      <c r="X12" s="74">
        <v>6.9576318519109549E-4</v>
      </c>
      <c r="Y12" s="74">
        <v>1.2407305883371324E-2</v>
      </c>
      <c r="Z12" s="74">
        <v>1.5445104349845714E-2</v>
      </c>
      <c r="AA12" s="75">
        <v>1.0394362097998045E-5</v>
      </c>
      <c r="AB12" s="74">
        <v>1.9261420818706691E-5</v>
      </c>
      <c r="AC12" s="74">
        <v>2.7948394364743746E-5</v>
      </c>
      <c r="AD12" s="74">
        <v>3.4336448139700291E-4</v>
      </c>
      <c r="AE12" s="74">
        <v>1.5034987759700168E-3</v>
      </c>
      <c r="AF12" s="75">
        <v>1.0136644970251693E-3</v>
      </c>
      <c r="AG12" s="74">
        <v>3.1586557024209515E-3</v>
      </c>
      <c r="AH12" s="74">
        <v>0.12775511737089201</v>
      </c>
      <c r="AI12" s="74">
        <v>2.2098633567824389E-3</v>
      </c>
      <c r="AJ12" s="74">
        <v>2.8950343268355897E-3</v>
      </c>
      <c r="AK12" s="75">
        <v>4.4600749823445491E-3</v>
      </c>
      <c r="AL12" s="74">
        <v>3.2702922499264616E-3</v>
      </c>
      <c r="AM12" s="74">
        <v>2.4695423114916037E-3</v>
      </c>
      <c r="AN12" s="74">
        <v>1.7880542648925763E-3</v>
      </c>
      <c r="AO12" s="74">
        <v>1.6662018117216206E-2</v>
      </c>
      <c r="AP12" s="75">
        <v>1.5772298767222626E-2</v>
      </c>
      <c r="AQ12" s="74">
        <v>1.277303302849369E-2</v>
      </c>
      <c r="AR12" s="254">
        <v>3.9072379221583207E-2</v>
      </c>
    </row>
    <row r="13" spans="1:44" ht="15" customHeight="1">
      <c r="A13" s="27">
        <v>10</v>
      </c>
      <c r="B13" s="28" t="s">
        <v>171</v>
      </c>
      <c r="C13" s="77">
        <v>1.2331212649659841E-2</v>
      </c>
      <c r="D13" s="78">
        <v>2.2189887231720627E-2</v>
      </c>
      <c r="E13" s="78">
        <v>6.5541062922413143E-2</v>
      </c>
      <c r="F13" s="78">
        <v>3.1982105717537179E-2</v>
      </c>
      <c r="G13" s="79">
        <v>2.3263087243605286E-3</v>
      </c>
      <c r="H13" s="78">
        <v>6.544367721323302E-3</v>
      </c>
      <c r="I13" s="78">
        <v>4.5382067950447691E-3</v>
      </c>
      <c r="J13" s="78">
        <v>1.5595094633869711E-3</v>
      </c>
      <c r="K13" s="78">
        <v>0.25146514542598075</v>
      </c>
      <c r="L13" s="79">
        <v>5.5809427436366944E-2</v>
      </c>
      <c r="M13" s="78">
        <v>2.7501981561052938E-2</v>
      </c>
      <c r="N13" s="78">
        <v>5.6613297655978161E-2</v>
      </c>
      <c r="O13" s="78">
        <v>5.1941442734851195E-3</v>
      </c>
      <c r="P13" s="78">
        <v>2.79626759065074E-3</v>
      </c>
      <c r="Q13" s="79">
        <v>1.6302529383707437E-3</v>
      </c>
      <c r="R13" s="78">
        <v>3.0185518961530758E-3</v>
      </c>
      <c r="S13" s="78">
        <v>1.099958751546817E-3</v>
      </c>
      <c r="T13" s="78">
        <v>1.9088861376688682E-4</v>
      </c>
      <c r="U13" s="78">
        <v>1.2759482501460196E-3</v>
      </c>
      <c r="V13" s="79">
        <v>3.1373007521727269E-3</v>
      </c>
      <c r="W13" s="78">
        <v>1.8250393716584247E-2</v>
      </c>
      <c r="X13" s="78">
        <v>0.10133886539535626</v>
      </c>
      <c r="Y13" s="78">
        <v>1.5869809850823789E-2</v>
      </c>
      <c r="Z13" s="78">
        <v>1.4383357112047513E-2</v>
      </c>
      <c r="AA13" s="79">
        <v>2.8515200022174638E-3</v>
      </c>
      <c r="AB13" s="78">
        <v>5.971040453799074E-4</v>
      </c>
      <c r="AC13" s="78">
        <v>5.8691628165961863E-4</v>
      </c>
      <c r="AD13" s="78">
        <v>0.12792370768237149</v>
      </c>
      <c r="AE13" s="78">
        <v>1.1092094716090037E-3</v>
      </c>
      <c r="AF13" s="79">
        <v>1.0556092348331074E-2</v>
      </c>
      <c r="AG13" s="78">
        <v>3.8980029409590154E-3</v>
      </c>
      <c r="AH13" s="78">
        <v>3.3592488262910798E-3</v>
      </c>
      <c r="AI13" s="78">
        <v>5.2484254723582924E-3</v>
      </c>
      <c r="AJ13" s="78">
        <v>3.1983236372659847E-3</v>
      </c>
      <c r="AK13" s="79">
        <v>2.9860225705388584E-3</v>
      </c>
      <c r="AL13" s="78">
        <v>4.2046614641911648E-3</v>
      </c>
      <c r="AM13" s="78">
        <v>5.4878718033146744E-3</v>
      </c>
      <c r="AN13" s="78">
        <v>1.5249548516298115E-2</v>
      </c>
      <c r="AO13" s="78">
        <v>9.74982719522695E-3</v>
      </c>
      <c r="AP13" s="79">
        <v>0</v>
      </c>
      <c r="AQ13" s="78">
        <v>3.1479102108684154E-2</v>
      </c>
      <c r="AR13" s="255">
        <v>4.101400603310517E-2</v>
      </c>
    </row>
    <row r="14" spans="1:44" ht="15" customHeight="1">
      <c r="A14" s="21">
        <v>11</v>
      </c>
      <c r="B14" s="22" t="s">
        <v>172</v>
      </c>
      <c r="C14" s="73">
        <v>2.8191537024655532E-3</v>
      </c>
      <c r="D14" s="74">
        <v>6.9446740963656202E-4</v>
      </c>
      <c r="E14" s="74">
        <v>2.4939521659974562E-5</v>
      </c>
      <c r="F14" s="74">
        <v>7.848369501236118E-5</v>
      </c>
      <c r="G14" s="75">
        <v>3.6440817932958734E-3</v>
      </c>
      <c r="H14" s="74">
        <v>7.2142636298052145E-4</v>
      </c>
      <c r="I14" s="74">
        <v>3.5160881475121632E-3</v>
      </c>
      <c r="J14" s="74">
        <v>0</v>
      </c>
      <c r="K14" s="74">
        <v>1.556349257718492E-3</v>
      </c>
      <c r="L14" s="75">
        <v>9.5034640795828114E-5</v>
      </c>
      <c r="M14" s="74">
        <v>6.0656626757331779E-2</v>
      </c>
      <c r="N14" s="74">
        <v>2.8865332686436236E-3</v>
      </c>
      <c r="O14" s="74">
        <v>1.1602200916503839E-3</v>
      </c>
      <c r="P14" s="74">
        <v>3.5561229141971369E-3</v>
      </c>
      <c r="Q14" s="75">
        <v>4.9477108828282395E-3</v>
      </c>
      <c r="R14" s="74">
        <v>2.6063684526735485E-2</v>
      </c>
      <c r="S14" s="74">
        <v>6.8518263898437138E-3</v>
      </c>
      <c r="T14" s="74">
        <v>8.0718613821426435E-3</v>
      </c>
      <c r="U14" s="74">
        <v>1.0608669930487142E-2</v>
      </c>
      <c r="V14" s="75">
        <v>3.8095794847811683E-3</v>
      </c>
      <c r="W14" s="74">
        <v>5.5882677473392782E-2</v>
      </c>
      <c r="X14" s="74">
        <v>4.7873613659937766E-5</v>
      </c>
      <c r="Y14" s="74">
        <v>3.7799001644689386E-3</v>
      </c>
      <c r="Z14" s="74">
        <v>5.1428381830850389E-4</v>
      </c>
      <c r="AA14" s="75">
        <v>2.4426750930295408E-4</v>
      </c>
      <c r="AB14" s="74">
        <v>9.6307104093533456E-6</v>
      </c>
      <c r="AC14" s="74">
        <v>7.5245677135848547E-5</v>
      </c>
      <c r="AD14" s="74">
        <v>6.5402758361333889E-5</v>
      </c>
      <c r="AE14" s="74">
        <v>4.3328494984726707E-6</v>
      </c>
      <c r="AF14" s="75">
        <v>2.0473026787207855E-4</v>
      </c>
      <c r="AG14" s="74">
        <v>1.6840687100033681E-3</v>
      </c>
      <c r="AH14" s="74">
        <v>6.8356807511737094E-4</v>
      </c>
      <c r="AI14" s="74">
        <v>3.8672608743692684E-4</v>
      </c>
      <c r="AJ14" s="74">
        <v>0</v>
      </c>
      <c r="AK14" s="75">
        <v>1.4835318485375598E-3</v>
      </c>
      <c r="AL14" s="74">
        <v>2.1109822988943298E-3</v>
      </c>
      <c r="AM14" s="74">
        <v>1.5914828229612555E-3</v>
      </c>
      <c r="AN14" s="74">
        <v>1.6424555604656094E-3</v>
      </c>
      <c r="AO14" s="74">
        <v>5.2144598183427723E-4</v>
      </c>
      <c r="AP14" s="75">
        <v>5.4387237128353883E-3</v>
      </c>
      <c r="AQ14" s="74">
        <v>7.6713778248053812E-3</v>
      </c>
      <c r="AR14" s="254">
        <v>5.6211183367847559E-3</v>
      </c>
    </row>
    <row r="15" spans="1:44" ht="15" customHeight="1">
      <c r="A15" s="21">
        <v>12</v>
      </c>
      <c r="B15" s="22" t="s">
        <v>173</v>
      </c>
      <c r="C15" s="73">
        <v>4.1356778031279507E-5</v>
      </c>
      <c r="D15" s="74">
        <v>0</v>
      </c>
      <c r="E15" s="74">
        <v>4.9879043319949118E-4</v>
      </c>
      <c r="F15" s="74">
        <v>1.1772554251854177E-4</v>
      </c>
      <c r="G15" s="75">
        <v>0</v>
      </c>
      <c r="H15" s="74">
        <v>2.0612181799443472E-4</v>
      </c>
      <c r="I15" s="74">
        <v>3.3661774125407144E-3</v>
      </c>
      <c r="J15" s="74">
        <v>0</v>
      </c>
      <c r="K15" s="74">
        <v>1.471029544157365E-6</v>
      </c>
      <c r="L15" s="75">
        <v>-1.3385160675468749E-6</v>
      </c>
      <c r="M15" s="74">
        <v>7.1336197905802843E-3</v>
      </c>
      <c r="N15" s="74">
        <v>0.56549518082664207</v>
      </c>
      <c r="O15" s="74">
        <v>2.801336237385233E-4</v>
      </c>
      <c r="P15" s="74">
        <v>0.27269687851433089</v>
      </c>
      <c r="Q15" s="75">
        <v>3.5883362165317616E-2</v>
      </c>
      <c r="R15" s="74">
        <v>4.8427913412347296E-4</v>
      </c>
      <c r="S15" s="74">
        <v>3.9850588936248224E-2</v>
      </c>
      <c r="T15" s="74">
        <v>2.5431817314142666E-2</v>
      </c>
      <c r="U15" s="74">
        <v>7.2932098997540856E-2</v>
      </c>
      <c r="V15" s="75">
        <v>3.3419073229666004E-3</v>
      </c>
      <c r="W15" s="74">
        <v>2.4822702149642394E-2</v>
      </c>
      <c r="X15" s="74">
        <v>0</v>
      </c>
      <c r="Y15" s="74">
        <v>3.7510459647401679E-4</v>
      </c>
      <c r="Z15" s="74">
        <v>0</v>
      </c>
      <c r="AA15" s="75">
        <v>0</v>
      </c>
      <c r="AB15" s="74">
        <v>0</v>
      </c>
      <c r="AC15" s="74">
        <v>0</v>
      </c>
      <c r="AD15" s="74">
        <v>4.4964396373417052E-5</v>
      </c>
      <c r="AE15" s="74">
        <v>0</v>
      </c>
      <c r="AF15" s="75">
        <v>2.2470395254252522E-5</v>
      </c>
      <c r="AG15" s="74">
        <v>0</v>
      </c>
      <c r="AH15" s="74">
        <v>3.0046948356807513E-6</v>
      </c>
      <c r="AI15" s="74">
        <v>0</v>
      </c>
      <c r="AJ15" s="74">
        <v>0</v>
      </c>
      <c r="AK15" s="75">
        <v>1.5641070607584498E-4</v>
      </c>
      <c r="AL15" s="74">
        <v>3.4606267194989015E-5</v>
      </c>
      <c r="AM15" s="74">
        <v>3.4299198770716715E-5</v>
      </c>
      <c r="AN15" s="74">
        <v>0</v>
      </c>
      <c r="AO15" s="74">
        <v>2.4253301480664055E-5</v>
      </c>
      <c r="AP15" s="75">
        <v>0</v>
      </c>
      <c r="AQ15" s="74">
        <v>1.0883531101201722E-2</v>
      </c>
      <c r="AR15" s="254">
        <v>8.3231689658741212E-2</v>
      </c>
    </row>
    <row r="16" spans="1:44" ht="15" customHeight="1">
      <c r="A16" s="21">
        <v>13</v>
      </c>
      <c r="B16" s="22" t="s">
        <v>174</v>
      </c>
      <c r="C16" s="73">
        <v>0</v>
      </c>
      <c r="D16" s="74">
        <v>0</v>
      </c>
      <c r="E16" s="74">
        <v>0</v>
      </c>
      <c r="F16" s="74">
        <v>3.1393478004944472E-4</v>
      </c>
      <c r="G16" s="75">
        <v>9.2771224053048271E-4</v>
      </c>
      <c r="H16" s="74">
        <v>0</v>
      </c>
      <c r="I16" s="74">
        <v>1.1038881393352141E-3</v>
      </c>
      <c r="J16" s="74">
        <v>2.3392641950804563E-3</v>
      </c>
      <c r="K16" s="74">
        <v>1.4842688100547812E-3</v>
      </c>
      <c r="L16" s="75">
        <v>8.0310964052812493E-6</v>
      </c>
      <c r="M16" s="74">
        <v>1.0304117475282632E-2</v>
      </c>
      <c r="N16" s="74">
        <v>1.3182978765112644E-3</v>
      </c>
      <c r="O16" s="74">
        <v>5.7112242539691431E-2</v>
      </c>
      <c r="P16" s="74">
        <v>4.8873894410504243E-2</v>
      </c>
      <c r="Q16" s="75">
        <v>4.3977674789455322E-2</v>
      </c>
      <c r="R16" s="74">
        <v>4.3890982576874758E-2</v>
      </c>
      <c r="S16" s="74">
        <v>5.1331408405518128E-2</v>
      </c>
      <c r="T16" s="74">
        <v>5.967723462392216E-2</v>
      </c>
      <c r="U16" s="74">
        <v>1.4526758565021973E-2</v>
      </c>
      <c r="V16" s="75">
        <v>3.3224209828909934E-3</v>
      </c>
      <c r="W16" s="74">
        <v>9.5796009669879938E-3</v>
      </c>
      <c r="X16" s="74">
        <v>2.8724168195962661E-4</v>
      </c>
      <c r="Y16" s="74">
        <v>3.1739619701647573E-4</v>
      </c>
      <c r="Z16" s="74">
        <v>0</v>
      </c>
      <c r="AA16" s="75">
        <v>1.2126755780997721E-5</v>
      </c>
      <c r="AB16" s="74">
        <v>0</v>
      </c>
      <c r="AC16" s="74">
        <v>0</v>
      </c>
      <c r="AD16" s="74">
        <v>4.0876723975833683E-5</v>
      </c>
      <c r="AE16" s="74">
        <v>8.665698996945341E-5</v>
      </c>
      <c r="AF16" s="75">
        <v>2.0473026787207855E-4</v>
      </c>
      <c r="AG16" s="74">
        <v>2.8752392609813602E-5</v>
      </c>
      <c r="AH16" s="74">
        <v>1.4783098591549296E-3</v>
      </c>
      <c r="AI16" s="74">
        <v>2.2098633567824388E-4</v>
      </c>
      <c r="AJ16" s="74">
        <v>0</v>
      </c>
      <c r="AK16" s="75">
        <v>5.7350592227809827E-4</v>
      </c>
      <c r="AL16" s="74">
        <v>7.6133787828975826E-4</v>
      </c>
      <c r="AM16" s="74">
        <v>3.8415102623202724E-4</v>
      </c>
      <c r="AN16" s="74">
        <v>0</v>
      </c>
      <c r="AO16" s="74">
        <v>4.9719268035361311E-4</v>
      </c>
      <c r="AP16" s="75">
        <v>9.0645395213923138E-4</v>
      </c>
      <c r="AQ16" s="74">
        <v>8.3515985186304893E-3</v>
      </c>
      <c r="AR16" s="254">
        <v>7.6503837392908587E-3</v>
      </c>
    </row>
    <row r="17" spans="1:44" ht="15" customHeight="1">
      <c r="A17" s="21">
        <v>14</v>
      </c>
      <c r="B17" s="22" t="s">
        <v>175</v>
      </c>
      <c r="C17" s="73">
        <v>1.1442041921987331E-3</v>
      </c>
      <c r="D17" s="74">
        <v>5.6218790303912169E-4</v>
      </c>
      <c r="E17" s="74">
        <v>2.219617427737736E-3</v>
      </c>
      <c r="F17" s="74">
        <v>1.3577679237138485E-2</v>
      </c>
      <c r="G17" s="75">
        <v>1.5426730060336437E-2</v>
      </c>
      <c r="H17" s="74">
        <v>1.4428527259610429E-3</v>
      </c>
      <c r="I17" s="74">
        <v>6.7868678196165008E-3</v>
      </c>
      <c r="J17" s="74">
        <v>5.6709435032253495E-4</v>
      </c>
      <c r="K17" s="74">
        <v>2.2948060888854892E-3</v>
      </c>
      <c r="L17" s="75">
        <v>6.3445661601721872E-4</v>
      </c>
      <c r="M17" s="74">
        <v>8.9796003504234289E-3</v>
      </c>
      <c r="N17" s="74">
        <v>4.0606094974855729E-5</v>
      </c>
      <c r="O17" s="74">
        <v>3.5483592340212946E-4</v>
      </c>
      <c r="P17" s="74">
        <v>4.7141424272818457E-2</v>
      </c>
      <c r="Q17" s="75">
        <v>1.7961258355936184E-2</v>
      </c>
      <c r="R17" s="74">
        <v>1.250750996777541E-2</v>
      </c>
      <c r="S17" s="74">
        <v>2.4703240295155599E-2</v>
      </c>
      <c r="T17" s="74">
        <v>2.7357065332991551E-2</v>
      </c>
      <c r="U17" s="74">
        <v>1.0137396313537335E-2</v>
      </c>
      <c r="V17" s="75">
        <v>1.1730776725515413E-2</v>
      </c>
      <c r="W17" s="74">
        <v>8.6214402503736548E-2</v>
      </c>
      <c r="X17" s="74">
        <v>3.7341418654751455E-4</v>
      </c>
      <c r="Y17" s="74">
        <v>8.9448019159188625E-4</v>
      </c>
      <c r="Z17" s="74">
        <v>1.6589800590596901E-4</v>
      </c>
      <c r="AA17" s="75">
        <v>2.686942602332495E-3</v>
      </c>
      <c r="AB17" s="74">
        <v>1.0593781450288681E-4</v>
      </c>
      <c r="AC17" s="74">
        <v>3.5687949727288167E-4</v>
      </c>
      <c r="AD17" s="74">
        <v>1.6800333554067642E-3</v>
      </c>
      <c r="AE17" s="74">
        <v>4.5061634784115772E-4</v>
      </c>
      <c r="AF17" s="75">
        <v>4.83862511141571E-3</v>
      </c>
      <c r="AG17" s="74">
        <v>1.3143950907343362E-4</v>
      </c>
      <c r="AH17" s="74">
        <v>3.2751173708920185E-4</v>
      </c>
      <c r="AI17" s="74">
        <v>2.320356524621561E-3</v>
      </c>
      <c r="AJ17" s="74">
        <v>9.6501144227852987E-4</v>
      </c>
      <c r="AK17" s="75">
        <v>1.1517515629221311E-3</v>
      </c>
      <c r="AL17" s="74">
        <v>8.6515667987472527E-4</v>
      </c>
      <c r="AM17" s="74">
        <v>2.7576555811656238E-3</v>
      </c>
      <c r="AN17" s="74">
        <v>1.9157724266706175E-4</v>
      </c>
      <c r="AO17" s="74">
        <v>4.2322011083758774E-3</v>
      </c>
      <c r="AP17" s="75">
        <v>3.6258158085569254E-4</v>
      </c>
      <c r="AQ17" s="74">
        <v>4.1569042400423249E-3</v>
      </c>
      <c r="AR17" s="254">
        <v>7.5390077184626881E-3</v>
      </c>
    </row>
    <row r="18" spans="1:44" ht="15" customHeight="1">
      <c r="A18" s="27">
        <v>15</v>
      </c>
      <c r="B18" s="28" t="s">
        <v>176</v>
      </c>
      <c r="C18" s="77">
        <v>2.2056948283349071E-4</v>
      </c>
      <c r="D18" s="78">
        <v>9.9209629948080291E-5</v>
      </c>
      <c r="E18" s="78">
        <v>2.4939521659974562E-5</v>
      </c>
      <c r="F18" s="78">
        <v>1.922850527802849E-3</v>
      </c>
      <c r="G18" s="79">
        <v>0</v>
      </c>
      <c r="H18" s="78">
        <v>0</v>
      </c>
      <c r="I18" s="78">
        <v>1.2401706256728949E-3</v>
      </c>
      <c r="J18" s="78">
        <v>0</v>
      </c>
      <c r="K18" s="78">
        <v>4.4130886324720942E-6</v>
      </c>
      <c r="L18" s="79">
        <v>8.0310964052812493E-6</v>
      </c>
      <c r="M18" s="78">
        <v>3.3895123273956032E-3</v>
      </c>
      <c r="N18" s="78">
        <v>7.7011559435071203E-6</v>
      </c>
      <c r="O18" s="78">
        <v>0</v>
      </c>
      <c r="P18" s="78">
        <v>1.7932585635694965E-3</v>
      </c>
      <c r="Q18" s="79">
        <v>0.11045497583096626</v>
      </c>
      <c r="R18" s="78">
        <v>5.4800007282392992E-3</v>
      </c>
      <c r="S18" s="78">
        <v>1.0335029103075301E-2</v>
      </c>
      <c r="T18" s="78">
        <v>1.1529672271519964E-2</v>
      </c>
      <c r="U18" s="78">
        <v>8.0216785863796904E-3</v>
      </c>
      <c r="V18" s="79">
        <v>1.9876066877119142E-3</v>
      </c>
      <c r="W18" s="78">
        <v>6.2332607757972138E-3</v>
      </c>
      <c r="X18" s="78">
        <v>3.191574243995851E-6</v>
      </c>
      <c r="Y18" s="78">
        <v>5.0206307528060708E-3</v>
      </c>
      <c r="Z18" s="78">
        <v>1.6589800590596902E-5</v>
      </c>
      <c r="AA18" s="79">
        <v>8.609996604508381E-4</v>
      </c>
      <c r="AB18" s="78">
        <v>1.4446065614030019E-5</v>
      </c>
      <c r="AC18" s="78">
        <v>0</v>
      </c>
      <c r="AD18" s="78">
        <v>1.287616805238761E-4</v>
      </c>
      <c r="AE18" s="78">
        <v>7.799129097250807E-5</v>
      </c>
      <c r="AF18" s="79">
        <v>1.040878642388653E-2</v>
      </c>
      <c r="AG18" s="78">
        <v>0</v>
      </c>
      <c r="AH18" s="78">
        <v>9.2214084507042261E-3</v>
      </c>
      <c r="AI18" s="78">
        <v>0</v>
      </c>
      <c r="AJ18" s="78">
        <v>4.3011938570128756E-3</v>
      </c>
      <c r="AK18" s="79">
        <v>2.3077688723736035E-2</v>
      </c>
      <c r="AL18" s="78">
        <v>3.4606267194989015E-5</v>
      </c>
      <c r="AM18" s="78">
        <v>0</v>
      </c>
      <c r="AN18" s="78">
        <v>7.4868386434287729E-3</v>
      </c>
      <c r="AO18" s="78">
        <v>3.0316626850830067E-4</v>
      </c>
      <c r="AP18" s="79">
        <v>2.5290065264684553E-2</v>
      </c>
      <c r="AQ18" s="78">
        <v>0</v>
      </c>
      <c r="AR18" s="255">
        <v>5.8411168365791891E-3</v>
      </c>
    </row>
    <row r="19" spans="1:44" ht="15" customHeight="1">
      <c r="A19" s="21">
        <v>16</v>
      </c>
      <c r="B19" s="22" t="s">
        <v>178</v>
      </c>
      <c r="C19" s="73">
        <v>0</v>
      </c>
      <c r="D19" s="74">
        <v>0</v>
      </c>
      <c r="E19" s="74">
        <v>0</v>
      </c>
      <c r="F19" s="74">
        <v>7.848369501236118E-5</v>
      </c>
      <c r="G19" s="75">
        <v>0</v>
      </c>
      <c r="H19" s="74">
        <v>0</v>
      </c>
      <c r="I19" s="74">
        <v>0</v>
      </c>
      <c r="J19" s="74">
        <v>6.3798114411285178E-4</v>
      </c>
      <c r="K19" s="74">
        <v>0</v>
      </c>
      <c r="L19" s="75">
        <v>0</v>
      </c>
      <c r="M19" s="74">
        <v>0</v>
      </c>
      <c r="N19" s="74">
        <v>7.0010508577337454E-7</v>
      </c>
      <c r="O19" s="74">
        <v>5.8361171612192351E-5</v>
      </c>
      <c r="P19" s="74">
        <v>1.185374304732379E-3</v>
      </c>
      <c r="Q19" s="75">
        <v>0.12398465141775053</v>
      </c>
      <c r="R19" s="74">
        <v>0.22607460811622698</v>
      </c>
      <c r="S19" s="74">
        <v>0.13850313946560339</v>
      </c>
      <c r="T19" s="74">
        <v>0.24250489492945301</v>
      </c>
      <c r="U19" s="74">
        <v>2.9228991349120998E-3</v>
      </c>
      <c r="V19" s="75">
        <v>7.7945360302428003E-5</v>
      </c>
      <c r="W19" s="74">
        <v>2.4275009780220881E-4</v>
      </c>
      <c r="X19" s="74">
        <v>3.191574243995851E-6</v>
      </c>
      <c r="Y19" s="74">
        <v>0</v>
      </c>
      <c r="Z19" s="74">
        <v>0</v>
      </c>
      <c r="AA19" s="75">
        <v>2.7718298927994789E-5</v>
      </c>
      <c r="AB19" s="74">
        <v>2.8892131228060039E-5</v>
      </c>
      <c r="AC19" s="74">
        <v>0</v>
      </c>
      <c r="AD19" s="74">
        <v>2.043836198791684E-6</v>
      </c>
      <c r="AE19" s="74">
        <v>5.5460473580450185E-4</v>
      </c>
      <c r="AF19" s="75">
        <v>2.1122171538997371E-3</v>
      </c>
      <c r="AG19" s="74">
        <v>5.3397300561082407E-4</v>
      </c>
      <c r="AH19" s="74">
        <v>4.5070422535211269E-6</v>
      </c>
      <c r="AI19" s="74">
        <v>0</v>
      </c>
      <c r="AJ19" s="74">
        <v>0</v>
      </c>
      <c r="AK19" s="75">
        <v>1.1773460420981785E-2</v>
      </c>
      <c r="AL19" s="74">
        <v>0</v>
      </c>
      <c r="AM19" s="74">
        <v>0</v>
      </c>
      <c r="AN19" s="74">
        <v>0</v>
      </c>
      <c r="AO19" s="74">
        <v>2.4253301480664055E-5</v>
      </c>
      <c r="AP19" s="75">
        <v>2.8734590282813634E-2</v>
      </c>
      <c r="AQ19" s="74">
        <v>0</v>
      </c>
      <c r="AR19" s="254">
        <v>1.4501955489470551E-2</v>
      </c>
    </row>
    <row r="20" spans="1:44" ht="15" customHeight="1">
      <c r="A20" s="21">
        <v>17</v>
      </c>
      <c r="B20" s="22" t="s">
        <v>292</v>
      </c>
      <c r="C20" s="73">
        <v>3.4463981692732921E-5</v>
      </c>
      <c r="D20" s="74">
        <v>0</v>
      </c>
      <c r="E20" s="74">
        <v>7.7312517145921146E-4</v>
      </c>
      <c r="F20" s="74">
        <v>5.4938586508652824E-4</v>
      </c>
      <c r="G20" s="75">
        <v>0</v>
      </c>
      <c r="H20" s="74">
        <v>0</v>
      </c>
      <c r="I20" s="74">
        <v>8.1769491802608453E-5</v>
      </c>
      <c r="J20" s="74">
        <v>0</v>
      </c>
      <c r="K20" s="74">
        <v>0</v>
      </c>
      <c r="L20" s="75">
        <v>0</v>
      </c>
      <c r="M20" s="74">
        <v>7.3004880897751452E-5</v>
      </c>
      <c r="N20" s="74">
        <v>0</v>
      </c>
      <c r="O20" s="74">
        <v>1.167223432243847E-5</v>
      </c>
      <c r="P20" s="74">
        <v>4.2551898118598218E-4</v>
      </c>
      <c r="Q20" s="75">
        <v>1.4238016929002128E-2</v>
      </c>
      <c r="R20" s="74">
        <v>1.6345331075791506E-2</v>
      </c>
      <c r="S20" s="74">
        <v>0.10724597827581465</v>
      </c>
      <c r="T20" s="74">
        <v>2.609174652173676E-2</v>
      </c>
      <c r="U20" s="74">
        <v>2.9066051002835162E-2</v>
      </c>
      <c r="V20" s="75">
        <v>9.7431700378034996E-5</v>
      </c>
      <c r="W20" s="74">
        <v>7.282502934066265E-3</v>
      </c>
      <c r="X20" s="74">
        <v>3.191574243995851E-6</v>
      </c>
      <c r="Y20" s="74">
        <v>8.6562599186311572E-5</v>
      </c>
      <c r="Z20" s="74">
        <v>0</v>
      </c>
      <c r="AA20" s="75">
        <v>2.2521117878995765E-4</v>
      </c>
      <c r="AB20" s="74">
        <v>4.8153552046766728E-6</v>
      </c>
      <c r="AC20" s="74">
        <v>1.0749382447978363E-5</v>
      </c>
      <c r="AD20" s="74">
        <v>1.8394525789125157E-4</v>
      </c>
      <c r="AE20" s="74">
        <v>1.3865118395112546E-4</v>
      </c>
      <c r="AF20" s="75">
        <v>1.7651743827507259E-3</v>
      </c>
      <c r="AG20" s="74">
        <v>6.038002448060856E-4</v>
      </c>
      <c r="AH20" s="74">
        <v>1.3370892018779344E-4</v>
      </c>
      <c r="AI20" s="74">
        <v>0</v>
      </c>
      <c r="AJ20" s="74">
        <v>1.1028702197468913E-4</v>
      </c>
      <c r="AK20" s="75">
        <v>7.3513031855647138E-3</v>
      </c>
      <c r="AL20" s="74">
        <v>1.2112193518246155E-4</v>
      </c>
      <c r="AM20" s="74">
        <v>4.8018878279003405E-5</v>
      </c>
      <c r="AN20" s="74">
        <v>3.7038266915631938E-4</v>
      </c>
      <c r="AO20" s="74">
        <v>8.4886555182324199E-5</v>
      </c>
      <c r="AP20" s="75">
        <v>0</v>
      </c>
      <c r="AQ20" s="74">
        <v>1.3982314261960548E-3</v>
      </c>
      <c r="AR20" s="254">
        <v>3.4403131821543901E-3</v>
      </c>
    </row>
    <row r="21" spans="1:44" ht="15" customHeight="1">
      <c r="A21" s="21">
        <v>18</v>
      </c>
      <c r="B21" s="22" t="s">
        <v>293</v>
      </c>
      <c r="C21" s="73">
        <v>0</v>
      </c>
      <c r="D21" s="74">
        <v>6.6139753298720194E-5</v>
      </c>
      <c r="E21" s="74">
        <v>2.4939521659974562E-5</v>
      </c>
      <c r="F21" s="74">
        <v>0</v>
      </c>
      <c r="G21" s="75">
        <v>3.1626553654448275E-5</v>
      </c>
      <c r="H21" s="74">
        <v>0</v>
      </c>
      <c r="I21" s="74">
        <v>0</v>
      </c>
      <c r="J21" s="74">
        <v>0</v>
      </c>
      <c r="K21" s="74">
        <v>8.8261772649441885E-6</v>
      </c>
      <c r="L21" s="75">
        <v>4.0155482026406246E-6</v>
      </c>
      <c r="M21" s="74">
        <v>1.0429268699678779E-5</v>
      </c>
      <c r="N21" s="74">
        <v>0</v>
      </c>
      <c r="O21" s="74">
        <v>2.3344468644876938E-6</v>
      </c>
      <c r="P21" s="74">
        <v>6.0788425883711741E-5</v>
      </c>
      <c r="Q21" s="75">
        <v>3.8086695285080693E-4</v>
      </c>
      <c r="R21" s="74">
        <v>1.8205982485844849E-4</v>
      </c>
      <c r="S21" s="74">
        <v>6.8747421971676064E-5</v>
      </c>
      <c r="T21" s="74">
        <v>4.0222957900879722E-2</v>
      </c>
      <c r="U21" s="74">
        <v>1.1674049117740695E-2</v>
      </c>
      <c r="V21" s="75">
        <v>1.9486340075607001E-5</v>
      </c>
      <c r="W21" s="74">
        <v>1.7694676550541171E-3</v>
      </c>
      <c r="X21" s="74">
        <v>2.5532593951966808E-5</v>
      </c>
      <c r="Y21" s="74">
        <v>0</v>
      </c>
      <c r="Z21" s="74">
        <v>3.3179601181193804E-5</v>
      </c>
      <c r="AA21" s="75">
        <v>4.4349278284791662E-4</v>
      </c>
      <c r="AB21" s="74">
        <v>2.0224491859642025E-4</v>
      </c>
      <c r="AC21" s="74">
        <v>7.0945924156657199E-5</v>
      </c>
      <c r="AD21" s="74">
        <v>1.3080551672266778E-4</v>
      </c>
      <c r="AE21" s="74">
        <v>1.906453779327975E-4</v>
      </c>
      <c r="AF21" s="75">
        <v>2.0473026787207853E-3</v>
      </c>
      <c r="AG21" s="74">
        <v>8.214969317089601E-5</v>
      </c>
      <c r="AH21" s="74">
        <v>4.3568075117370894E-5</v>
      </c>
      <c r="AI21" s="74">
        <v>1.1049316783912194E-4</v>
      </c>
      <c r="AJ21" s="74">
        <v>1.378587774683614E-4</v>
      </c>
      <c r="AK21" s="75">
        <v>1.2607650853386292E-3</v>
      </c>
      <c r="AL21" s="74">
        <v>1.7303133597494507E-5</v>
      </c>
      <c r="AM21" s="74">
        <v>3.1555262869059381E-4</v>
      </c>
      <c r="AN21" s="74">
        <v>4.3424175004533994E-4</v>
      </c>
      <c r="AO21" s="74">
        <v>2.4253301480664055E-5</v>
      </c>
      <c r="AP21" s="75">
        <v>0</v>
      </c>
      <c r="AQ21" s="74">
        <v>0</v>
      </c>
      <c r="AR21" s="254">
        <v>1.4161750644945969E-3</v>
      </c>
    </row>
    <row r="22" spans="1:44" ht="15" customHeight="1">
      <c r="A22" s="21">
        <v>19</v>
      </c>
      <c r="B22" s="22" t="s">
        <v>179</v>
      </c>
      <c r="C22" s="73">
        <v>0</v>
      </c>
      <c r="D22" s="74">
        <v>0</v>
      </c>
      <c r="E22" s="74">
        <v>3.773349627154151E-2</v>
      </c>
      <c r="F22" s="74">
        <v>0</v>
      </c>
      <c r="G22" s="75">
        <v>0</v>
      </c>
      <c r="H22" s="74">
        <v>0</v>
      </c>
      <c r="I22" s="74">
        <v>0</v>
      </c>
      <c r="J22" s="74">
        <v>0</v>
      </c>
      <c r="K22" s="74">
        <v>0</v>
      </c>
      <c r="L22" s="75">
        <v>0</v>
      </c>
      <c r="M22" s="74">
        <v>0</v>
      </c>
      <c r="N22" s="74">
        <v>0</v>
      </c>
      <c r="O22" s="74">
        <v>0</v>
      </c>
      <c r="P22" s="74">
        <v>0</v>
      </c>
      <c r="Q22" s="75">
        <v>3.5595042322505321E-6</v>
      </c>
      <c r="R22" s="74">
        <v>0</v>
      </c>
      <c r="S22" s="74">
        <v>0</v>
      </c>
      <c r="T22" s="74">
        <v>0</v>
      </c>
      <c r="U22" s="74">
        <v>0.4693935360311241</v>
      </c>
      <c r="V22" s="75">
        <v>0</v>
      </c>
      <c r="W22" s="74">
        <v>0</v>
      </c>
      <c r="X22" s="74">
        <v>0</v>
      </c>
      <c r="Y22" s="74">
        <v>0</v>
      </c>
      <c r="Z22" s="74">
        <v>0</v>
      </c>
      <c r="AA22" s="75">
        <v>0</v>
      </c>
      <c r="AB22" s="74">
        <v>0</v>
      </c>
      <c r="AC22" s="74">
        <v>0</v>
      </c>
      <c r="AD22" s="74">
        <v>1.1241099093354263E-2</v>
      </c>
      <c r="AE22" s="74">
        <v>0</v>
      </c>
      <c r="AF22" s="75">
        <v>1.0283950894696237E-2</v>
      </c>
      <c r="AG22" s="74">
        <v>6.5719754536716811E-5</v>
      </c>
      <c r="AH22" s="74">
        <v>0</v>
      </c>
      <c r="AI22" s="74">
        <v>0</v>
      </c>
      <c r="AJ22" s="74">
        <v>0</v>
      </c>
      <c r="AK22" s="75">
        <v>3.7595446078594011E-2</v>
      </c>
      <c r="AL22" s="74">
        <v>0</v>
      </c>
      <c r="AM22" s="74">
        <v>0</v>
      </c>
      <c r="AN22" s="74">
        <v>2.5543632355608233E-6</v>
      </c>
      <c r="AO22" s="74">
        <v>7.2759904441992165E-5</v>
      </c>
      <c r="AP22" s="75">
        <v>0</v>
      </c>
      <c r="AQ22" s="74">
        <v>0</v>
      </c>
      <c r="AR22" s="254">
        <v>1.9591735196626627E-2</v>
      </c>
    </row>
    <row r="23" spans="1:44" ht="15" customHeight="1">
      <c r="A23" s="27">
        <v>20</v>
      </c>
      <c r="B23" s="28" t="s">
        <v>180</v>
      </c>
      <c r="C23" s="77">
        <v>9.6568076703037655E-3</v>
      </c>
      <c r="D23" s="78">
        <v>2.1958398095175104E-2</v>
      </c>
      <c r="E23" s="78">
        <v>2.1747262887497818E-2</v>
      </c>
      <c r="F23" s="78">
        <v>8.7901738413844518E-3</v>
      </c>
      <c r="G23" s="79">
        <v>1.7067796788850585E-2</v>
      </c>
      <c r="H23" s="78">
        <v>1.9633103163969906E-2</v>
      </c>
      <c r="I23" s="78">
        <v>1.4609482535399376E-2</v>
      </c>
      <c r="J23" s="78">
        <v>4.770681222088325E-2</v>
      </c>
      <c r="K23" s="78">
        <v>4.8911732343232383E-3</v>
      </c>
      <c r="L23" s="79">
        <v>5.5749194213327337E-3</v>
      </c>
      <c r="M23" s="78">
        <v>1.7437737265862917E-2</v>
      </c>
      <c r="N23" s="78">
        <v>1.0495975445914432E-2</v>
      </c>
      <c r="O23" s="78">
        <v>8.9946237688710851E-3</v>
      </c>
      <c r="P23" s="78">
        <v>3.282574997720434E-3</v>
      </c>
      <c r="Q23" s="79">
        <v>4.7693797207924882E-2</v>
      </c>
      <c r="R23" s="78">
        <v>3.3309665556101736E-2</v>
      </c>
      <c r="S23" s="78">
        <v>3.9552683441037628E-2</v>
      </c>
      <c r="T23" s="78">
        <v>3.2325623251323946E-2</v>
      </c>
      <c r="U23" s="78">
        <v>3.5215168994206847E-2</v>
      </c>
      <c r="V23" s="79">
        <v>0.17798823025059432</v>
      </c>
      <c r="W23" s="78">
        <v>1.5399584716774835E-2</v>
      </c>
      <c r="X23" s="78">
        <v>5.9746269847602328E-3</v>
      </c>
      <c r="Y23" s="78">
        <v>3.0643160111954296E-2</v>
      </c>
      <c r="Z23" s="78">
        <v>1.0219317163807692E-2</v>
      </c>
      <c r="AA23" s="79">
        <v>7.2188844770596427E-3</v>
      </c>
      <c r="AB23" s="78">
        <v>3.3370411568409346E-3</v>
      </c>
      <c r="AC23" s="78">
        <v>6.4066319389951046E-4</v>
      </c>
      <c r="AD23" s="78">
        <v>3.5399242963071969E-3</v>
      </c>
      <c r="AE23" s="78">
        <v>5.099763859702333E-3</v>
      </c>
      <c r="AF23" s="79">
        <v>3.4953948173281702E-3</v>
      </c>
      <c r="AG23" s="78">
        <v>5.9106704236459679E-3</v>
      </c>
      <c r="AH23" s="78">
        <v>3.0572769953051645E-3</v>
      </c>
      <c r="AI23" s="78">
        <v>1.2467312437847593E-2</v>
      </c>
      <c r="AJ23" s="78">
        <v>7.3892304723041716E-3</v>
      </c>
      <c r="AK23" s="79">
        <v>1.6205097093130727E-2</v>
      </c>
      <c r="AL23" s="78">
        <v>5.2255463464433412E-3</v>
      </c>
      <c r="AM23" s="78">
        <v>2.7919547799363405E-3</v>
      </c>
      <c r="AN23" s="78">
        <v>1.5165254529524608E-2</v>
      </c>
      <c r="AO23" s="78">
        <v>9.2526345148733376E-3</v>
      </c>
      <c r="AP23" s="79">
        <v>0.19534082668600436</v>
      </c>
      <c r="AQ23" s="78">
        <v>9.6742498677348659E-3</v>
      </c>
      <c r="AR23" s="255">
        <v>1.3209974657919898E-2</v>
      </c>
    </row>
    <row r="24" spans="1:44" ht="15" customHeight="1">
      <c r="A24" s="21">
        <v>21</v>
      </c>
      <c r="B24" s="22" t="s">
        <v>181</v>
      </c>
      <c r="C24" s="73">
        <v>6.9272603202393179E-3</v>
      </c>
      <c r="D24" s="74">
        <v>3.670756308078971E-3</v>
      </c>
      <c r="E24" s="74">
        <v>3.2171982941367186E-3</v>
      </c>
      <c r="F24" s="74">
        <v>5.8077934309147278E-3</v>
      </c>
      <c r="G24" s="75">
        <v>9.2771224053048271E-4</v>
      </c>
      <c r="H24" s="74">
        <v>2.5249922704318251E-3</v>
      </c>
      <c r="I24" s="74">
        <v>5.8465186638865041E-3</v>
      </c>
      <c r="J24" s="74">
        <v>3.4025661019352095E-3</v>
      </c>
      <c r="K24" s="74">
        <v>6.1135987855180087E-3</v>
      </c>
      <c r="L24" s="75">
        <v>7.6696970670435925E-4</v>
      </c>
      <c r="M24" s="74">
        <v>1.247340536481582E-2</v>
      </c>
      <c r="N24" s="74">
        <v>5.7093569744818698E-3</v>
      </c>
      <c r="O24" s="74">
        <v>6.4640833677664248E-3</v>
      </c>
      <c r="P24" s="74">
        <v>6.9906689766268499E-3</v>
      </c>
      <c r="Q24" s="75">
        <v>2.7586157799941624E-3</v>
      </c>
      <c r="R24" s="74">
        <v>3.098658219090793E-3</v>
      </c>
      <c r="S24" s="74">
        <v>3.8269398230899674E-3</v>
      </c>
      <c r="T24" s="74">
        <v>6.2175148484071708E-4</v>
      </c>
      <c r="U24" s="74">
        <v>1.1857043660492481E-3</v>
      </c>
      <c r="V24" s="75">
        <v>5.6705249620016369E-3</v>
      </c>
      <c r="W24" s="74">
        <v>1.1615893109709001E-3</v>
      </c>
      <c r="X24" s="74">
        <v>3.614776988749701E-2</v>
      </c>
      <c r="Y24" s="74">
        <v>6.264246761116081E-2</v>
      </c>
      <c r="Z24" s="74">
        <v>7.0174856498224887E-3</v>
      </c>
      <c r="AA24" s="75">
        <v>7.5740251820745758E-3</v>
      </c>
      <c r="AB24" s="74">
        <v>6.2551464108749986E-3</v>
      </c>
      <c r="AC24" s="74">
        <v>4.7075845492676446E-2</v>
      </c>
      <c r="AD24" s="74">
        <v>1.1120512757625553E-2</v>
      </c>
      <c r="AE24" s="74">
        <v>1.0983773478628219E-2</v>
      </c>
      <c r="AF24" s="75">
        <v>2.1284457726944751E-2</v>
      </c>
      <c r="AG24" s="74">
        <v>1.274963238012306E-2</v>
      </c>
      <c r="AH24" s="74">
        <v>5.1260093896713611E-3</v>
      </c>
      <c r="AI24" s="74">
        <v>3.8120142904497071E-3</v>
      </c>
      <c r="AJ24" s="74">
        <v>3.7497587471394304E-3</v>
      </c>
      <c r="AK24" s="75">
        <v>2.8059132726333401E-3</v>
      </c>
      <c r="AL24" s="74">
        <v>4.5161178689460662E-3</v>
      </c>
      <c r="AM24" s="74">
        <v>2.9840302930523544E-3</v>
      </c>
      <c r="AN24" s="74">
        <v>8.7972269832714747E-3</v>
      </c>
      <c r="AO24" s="74">
        <v>6.9243175727295879E-3</v>
      </c>
      <c r="AP24" s="75">
        <v>0</v>
      </c>
      <c r="AQ24" s="74">
        <v>0</v>
      </c>
      <c r="AR24" s="254">
        <v>8.8259562148864067E-3</v>
      </c>
    </row>
    <row r="25" spans="1:44" ht="15" customHeight="1">
      <c r="A25" s="21">
        <v>22</v>
      </c>
      <c r="B25" s="22" t="s">
        <v>182</v>
      </c>
      <c r="C25" s="73">
        <v>1.0566656786991915E-2</v>
      </c>
      <c r="D25" s="74">
        <v>8.5650980521842657E-3</v>
      </c>
      <c r="E25" s="74">
        <v>8.2051026261316315E-3</v>
      </c>
      <c r="F25" s="74">
        <v>3.6887336655809753E-2</v>
      </c>
      <c r="G25" s="75">
        <v>7.5657744464474597E-3</v>
      </c>
      <c r="H25" s="74">
        <v>1.4480057714109039E-2</v>
      </c>
      <c r="I25" s="74">
        <v>3.2517001240170623E-2</v>
      </c>
      <c r="J25" s="74">
        <v>1.2546962500886084E-2</v>
      </c>
      <c r="K25" s="74">
        <v>2.189333270569406E-2</v>
      </c>
      <c r="L25" s="75">
        <v>6.0608007538522496E-3</v>
      </c>
      <c r="M25" s="74">
        <v>6.2815485378165281E-2</v>
      </c>
      <c r="N25" s="74">
        <v>1.2944242930863922E-2</v>
      </c>
      <c r="O25" s="74">
        <v>2.9035850100497938E-2</v>
      </c>
      <c r="P25" s="74">
        <v>1.531868332269536E-2</v>
      </c>
      <c r="Q25" s="75">
        <v>9.724565562508454E-3</v>
      </c>
      <c r="R25" s="74">
        <v>3.4875380049884393E-2</v>
      </c>
      <c r="S25" s="74">
        <v>7.9059535267427469E-3</v>
      </c>
      <c r="T25" s="74">
        <v>5.6066712843531328E-3</v>
      </c>
      <c r="U25" s="74">
        <v>8.8288599941341479E-3</v>
      </c>
      <c r="V25" s="75">
        <v>1.9496083245644804E-2</v>
      </c>
      <c r="W25" s="74">
        <v>3.9943425183817998E-3</v>
      </c>
      <c r="X25" s="74">
        <v>0.10875289236415862</v>
      </c>
      <c r="Y25" s="74">
        <v>3.961681622760193E-2</v>
      </c>
      <c r="Z25" s="74">
        <v>3.8488337370184811E-2</v>
      </c>
      <c r="AA25" s="75">
        <v>3.0110734604217339E-2</v>
      </c>
      <c r="AB25" s="74">
        <v>4.2423279353201492E-3</v>
      </c>
      <c r="AC25" s="74">
        <v>3.7300357094484922E-3</v>
      </c>
      <c r="AD25" s="74">
        <v>8.4308243200156962E-3</v>
      </c>
      <c r="AE25" s="74">
        <v>8.9040057193613374E-3</v>
      </c>
      <c r="AF25" s="75">
        <v>9.9643719399690901E-3</v>
      </c>
      <c r="AG25" s="74">
        <v>2.0134889796186613E-2</v>
      </c>
      <c r="AH25" s="74">
        <v>1.0875492957746478E-2</v>
      </c>
      <c r="AI25" s="74">
        <v>3.7751832345033331E-3</v>
      </c>
      <c r="AJ25" s="74">
        <v>4.6871984339242881E-3</v>
      </c>
      <c r="AK25" s="75">
        <v>6.9579065611921342E-3</v>
      </c>
      <c r="AL25" s="74">
        <v>4.5697575830982988E-2</v>
      </c>
      <c r="AM25" s="74">
        <v>2.6472121611239161E-2</v>
      </c>
      <c r="AN25" s="74">
        <v>3.4841514533049629E-2</v>
      </c>
      <c r="AO25" s="74">
        <v>3.2353904175205853E-2</v>
      </c>
      <c r="AP25" s="75">
        <v>0</v>
      </c>
      <c r="AQ25" s="74">
        <v>9.6742498677348659E-3</v>
      </c>
      <c r="AR25" s="254">
        <v>1.8145271171651052E-2</v>
      </c>
    </row>
    <row r="26" spans="1:44" ht="15" customHeight="1">
      <c r="A26" s="21">
        <v>23</v>
      </c>
      <c r="B26" s="22" t="s">
        <v>294</v>
      </c>
      <c r="C26" s="73">
        <v>1.1717753775529194E-3</v>
      </c>
      <c r="D26" s="74">
        <v>3.9683851979232116E-4</v>
      </c>
      <c r="E26" s="74">
        <v>5.2372995485946581E-4</v>
      </c>
      <c r="F26" s="74">
        <v>2.3152690028646547E-3</v>
      </c>
      <c r="G26" s="75">
        <v>2.0627541105734597E-3</v>
      </c>
      <c r="H26" s="74">
        <v>9.7907863547356481E-4</v>
      </c>
      <c r="I26" s="74">
        <v>2.9300734562601361E-3</v>
      </c>
      <c r="J26" s="74">
        <v>4.9620755653221802E-4</v>
      </c>
      <c r="K26" s="74">
        <v>1.9594113528176101E-3</v>
      </c>
      <c r="L26" s="75">
        <v>7.576000942315312E-4</v>
      </c>
      <c r="M26" s="74">
        <v>1.2619415126611322E-3</v>
      </c>
      <c r="N26" s="74">
        <v>7.2390865868966932E-4</v>
      </c>
      <c r="O26" s="74">
        <v>7.7503635900991435E-4</v>
      </c>
      <c r="P26" s="74">
        <v>5.774900458952615E-4</v>
      </c>
      <c r="Q26" s="75">
        <v>5.6952067716008518E-4</v>
      </c>
      <c r="R26" s="74">
        <v>1.4091430444043913E-3</v>
      </c>
      <c r="S26" s="74">
        <v>6.4164260506897658E-4</v>
      </c>
      <c r="T26" s="74">
        <v>1.5271089101350947E-4</v>
      </c>
      <c r="U26" s="74">
        <v>3.4593488903762417E-4</v>
      </c>
      <c r="V26" s="75">
        <v>1.247125764838848E-3</v>
      </c>
      <c r="W26" s="74">
        <v>7.703804756698197E-4</v>
      </c>
      <c r="X26" s="74">
        <v>5.7448336391925322E-4</v>
      </c>
      <c r="Y26" s="74">
        <v>8.889978936434198E-2</v>
      </c>
      <c r="Z26" s="74">
        <v>1.011977836026411E-2</v>
      </c>
      <c r="AA26" s="75">
        <v>3.4959704522933427E-3</v>
      </c>
      <c r="AB26" s="74">
        <v>1.6372207695900688E-3</v>
      </c>
      <c r="AC26" s="74">
        <v>3.5687949727288167E-4</v>
      </c>
      <c r="AD26" s="74">
        <v>3.3498475298195701E-3</v>
      </c>
      <c r="AE26" s="74">
        <v>3.6482592777139886E-3</v>
      </c>
      <c r="AF26" s="75">
        <v>3.7750264027144238E-3</v>
      </c>
      <c r="AG26" s="74">
        <v>9.903145511751513E-3</v>
      </c>
      <c r="AH26" s="74">
        <v>5.5601877934272305E-3</v>
      </c>
      <c r="AI26" s="74">
        <v>2.5229273323266179E-3</v>
      </c>
      <c r="AJ26" s="74">
        <v>3.5843282141773965E-4</v>
      </c>
      <c r="AK26" s="75">
        <v>9.6690254665067802E-4</v>
      </c>
      <c r="AL26" s="74">
        <v>1.2960047064523385E-2</v>
      </c>
      <c r="AM26" s="74">
        <v>1.0920864888596202E-2</v>
      </c>
      <c r="AN26" s="74">
        <v>7.5813500831445231E-3</v>
      </c>
      <c r="AO26" s="74">
        <v>1.2126650740332028E-2</v>
      </c>
      <c r="AP26" s="75">
        <v>0</v>
      </c>
      <c r="AQ26" s="74">
        <v>3.2499433149421812E-3</v>
      </c>
      <c r="AR26" s="254">
        <v>2.7531620630295225E-3</v>
      </c>
    </row>
    <row r="27" spans="1:44" ht="15" customHeight="1">
      <c r="A27" s="21">
        <v>24</v>
      </c>
      <c r="B27" s="22" t="s">
        <v>295</v>
      </c>
      <c r="C27" s="73">
        <v>2.7571185354186337E-4</v>
      </c>
      <c r="D27" s="74">
        <v>0</v>
      </c>
      <c r="E27" s="74">
        <v>0</v>
      </c>
      <c r="F27" s="74">
        <v>6.2786956009888944E-4</v>
      </c>
      <c r="G27" s="75">
        <v>3.05723351993E-4</v>
      </c>
      <c r="H27" s="74">
        <v>0</v>
      </c>
      <c r="I27" s="74">
        <v>1.1584011338702863E-3</v>
      </c>
      <c r="J27" s="74">
        <v>4.2532076274190119E-4</v>
      </c>
      <c r="K27" s="74">
        <v>1.2194834921064556E-3</v>
      </c>
      <c r="L27" s="75">
        <v>4.2832514161499996E-5</v>
      </c>
      <c r="M27" s="74">
        <v>1.8876976346418588E-3</v>
      </c>
      <c r="N27" s="74">
        <v>1.2881933578230093E-4</v>
      </c>
      <c r="O27" s="74">
        <v>4.9023384154241574E-5</v>
      </c>
      <c r="P27" s="74">
        <v>3.0394212941855871E-5</v>
      </c>
      <c r="Q27" s="75">
        <v>7.1190084645010647E-5</v>
      </c>
      <c r="R27" s="74">
        <v>6.2628579751306283E-4</v>
      </c>
      <c r="S27" s="74">
        <v>2.9790549521059627E-4</v>
      </c>
      <c r="T27" s="74">
        <v>1.636188118001887E-5</v>
      </c>
      <c r="U27" s="74">
        <v>1.077913060044771E-4</v>
      </c>
      <c r="V27" s="75">
        <v>3.8972680151214001E-5</v>
      </c>
      <c r="W27" s="74">
        <v>1.4665315825902038E-3</v>
      </c>
      <c r="X27" s="74">
        <v>8.6012925875688182E-3</v>
      </c>
      <c r="Y27" s="74">
        <v>1.3850015869809852E-3</v>
      </c>
      <c r="Z27" s="74">
        <v>0</v>
      </c>
      <c r="AA27" s="75">
        <v>1.3720557969357421E-3</v>
      </c>
      <c r="AB27" s="74">
        <v>2.2872937222214195E-3</v>
      </c>
      <c r="AC27" s="74">
        <v>8.5995059583826906E-6</v>
      </c>
      <c r="AD27" s="74">
        <v>1.4858689165215544E-3</v>
      </c>
      <c r="AE27" s="74">
        <v>3.9212287961177669E-3</v>
      </c>
      <c r="AF27" s="75">
        <v>2.2378016962651705E-2</v>
      </c>
      <c r="AG27" s="74">
        <v>3.8980029409590154E-3</v>
      </c>
      <c r="AH27" s="74">
        <v>2.6741784037558687E-3</v>
      </c>
      <c r="AI27" s="74">
        <v>3.6831055946373985E-5</v>
      </c>
      <c r="AJ27" s="74">
        <v>3.5843282141773965E-4</v>
      </c>
      <c r="AK27" s="75">
        <v>2.3698591829673482E-4</v>
      </c>
      <c r="AL27" s="74">
        <v>3.4900420466146422E-2</v>
      </c>
      <c r="AM27" s="74">
        <v>1.1229557677532653E-2</v>
      </c>
      <c r="AN27" s="74">
        <v>9.297882177441397E-3</v>
      </c>
      <c r="AO27" s="74">
        <v>9.6770672907849579E-3</v>
      </c>
      <c r="AP27" s="75">
        <v>0</v>
      </c>
      <c r="AQ27" s="74">
        <v>3.7034237774922528E-3</v>
      </c>
      <c r="AR27" s="254">
        <v>2.6643840754128653E-3</v>
      </c>
    </row>
    <row r="28" spans="1:44" ht="15" customHeight="1">
      <c r="A28" s="27">
        <v>25</v>
      </c>
      <c r="B28" s="28" t="s">
        <v>183</v>
      </c>
      <c r="C28" s="77">
        <v>5.5990184658013913E-2</v>
      </c>
      <c r="D28" s="78">
        <v>2.5563014649955355E-2</v>
      </c>
      <c r="E28" s="78">
        <v>6.7311768960271343E-2</v>
      </c>
      <c r="F28" s="78">
        <v>2.3545108503708355E-2</v>
      </c>
      <c r="G28" s="79">
        <v>5.5416750125627696E-2</v>
      </c>
      <c r="H28" s="78">
        <v>8.2139544470782228E-2</v>
      </c>
      <c r="I28" s="78">
        <v>8.4304346048489312E-2</v>
      </c>
      <c r="J28" s="78">
        <v>8.4922378960799599E-2</v>
      </c>
      <c r="K28" s="78">
        <v>2.3838033763070098E-2</v>
      </c>
      <c r="L28" s="79">
        <v>8.2399049118185609E-3</v>
      </c>
      <c r="M28" s="78">
        <v>3.8233699053022402E-2</v>
      </c>
      <c r="N28" s="78">
        <v>9.4122127731372483E-3</v>
      </c>
      <c r="O28" s="78">
        <v>1.5951275425044414E-2</v>
      </c>
      <c r="P28" s="78">
        <v>6.6988845323850341E-2</v>
      </c>
      <c r="Q28" s="79">
        <v>6.3473079469491489E-2</v>
      </c>
      <c r="R28" s="78">
        <v>5.2498771096182208E-2</v>
      </c>
      <c r="S28" s="78">
        <v>5.6808286355928321E-2</v>
      </c>
      <c r="T28" s="78">
        <v>5.7751986605073274E-2</v>
      </c>
      <c r="U28" s="78">
        <v>3.9554395754526607E-2</v>
      </c>
      <c r="V28" s="79">
        <v>7.2070228769632483E-2</v>
      </c>
      <c r="W28" s="78">
        <v>6.9278069233932857E-2</v>
      </c>
      <c r="X28" s="78">
        <v>1.6455756802042608E-2</v>
      </c>
      <c r="Y28" s="78">
        <v>1.9505439016648873E-2</v>
      </c>
      <c r="Z28" s="78">
        <v>1.461561432031587E-2</v>
      </c>
      <c r="AA28" s="79">
        <v>1.7013838360739802E-2</v>
      </c>
      <c r="AB28" s="78">
        <v>6.9485575603484388E-3</v>
      </c>
      <c r="AC28" s="78">
        <v>1.6188569966655417E-3</v>
      </c>
      <c r="AD28" s="78">
        <v>2.8307131353264823E-2</v>
      </c>
      <c r="AE28" s="78">
        <v>1.1586039558915922E-2</v>
      </c>
      <c r="AF28" s="79">
        <v>1.2808125294923938E-2</v>
      </c>
      <c r="AG28" s="78">
        <v>1.3045371275538287E-2</v>
      </c>
      <c r="AH28" s="78">
        <v>5.0202441314553987E-2</v>
      </c>
      <c r="AI28" s="78">
        <v>4.3000257817391627E-2</v>
      </c>
      <c r="AJ28" s="78">
        <v>1.2545148749620889E-2</v>
      </c>
      <c r="AK28" s="79">
        <v>2.3305195205300902E-2</v>
      </c>
      <c r="AL28" s="78">
        <v>7.2223279635942064E-2</v>
      </c>
      <c r="AM28" s="78">
        <v>0.11972478322906377</v>
      </c>
      <c r="AN28" s="78">
        <v>2.7857885447026338E-2</v>
      </c>
      <c r="AO28" s="78">
        <v>3.5882759540642468E-2</v>
      </c>
      <c r="AP28" s="79">
        <v>0.23658448150833938</v>
      </c>
      <c r="AQ28" s="78">
        <v>1.5191595495427406E-2</v>
      </c>
      <c r="AR28" s="255">
        <v>2.9592409339634196E-2</v>
      </c>
    </row>
    <row r="29" spans="1:44" ht="15" customHeight="1">
      <c r="A29" s="21">
        <v>26</v>
      </c>
      <c r="B29" s="22" t="s">
        <v>184</v>
      </c>
      <c r="C29" s="73">
        <v>5.6038434232383739E-3</v>
      </c>
      <c r="D29" s="74">
        <v>5.9525777968848174E-3</v>
      </c>
      <c r="E29" s="74">
        <v>9.9009900990099011E-3</v>
      </c>
      <c r="F29" s="74">
        <v>3.5513871993093436E-2</v>
      </c>
      <c r="G29" s="75">
        <v>5.8649686721415741E-3</v>
      </c>
      <c r="H29" s="74">
        <v>1.0872925899206432E-2</v>
      </c>
      <c r="I29" s="74">
        <v>7.7681017212478023E-3</v>
      </c>
      <c r="J29" s="74">
        <v>7.7266605231445379E-3</v>
      </c>
      <c r="K29" s="74">
        <v>5.3118876839522442E-3</v>
      </c>
      <c r="L29" s="75">
        <v>2.810883741848437E-3</v>
      </c>
      <c r="M29" s="74">
        <v>9.7305076968003008E-3</v>
      </c>
      <c r="N29" s="74">
        <v>2.7262092040015208E-3</v>
      </c>
      <c r="O29" s="74">
        <v>5.152124229924341E-3</v>
      </c>
      <c r="P29" s="74">
        <v>9.8781192061031583E-3</v>
      </c>
      <c r="Q29" s="75">
        <v>7.955491959079939E-3</v>
      </c>
      <c r="R29" s="74">
        <v>7.2969577803266156E-3</v>
      </c>
      <c r="S29" s="74">
        <v>4.3310875842155917E-3</v>
      </c>
      <c r="T29" s="74">
        <v>2.8796910876833213E-3</v>
      </c>
      <c r="U29" s="74">
        <v>4.414429997067074E-3</v>
      </c>
      <c r="V29" s="75">
        <v>3.8972680151214E-3</v>
      </c>
      <c r="W29" s="74">
        <v>1.3628110862565327E-2</v>
      </c>
      <c r="X29" s="74">
        <v>2.0984600654272718E-2</v>
      </c>
      <c r="Y29" s="74">
        <v>4.2415673601292666E-3</v>
      </c>
      <c r="Z29" s="74">
        <v>9.7216231460897848E-3</v>
      </c>
      <c r="AA29" s="75">
        <v>1.5988261300403993E-2</v>
      </c>
      <c r="AB29" s="74">
        <v>5.5906273926296171E-2</v>
      </c>
      <c r="AC29" s="74">
        <v>7.4319080368832807E-2</v>
      </c>
      <c r="AD29" s="74">
        <v>1.9226367122033371E-2</v>
      </c>
      <c r="AE29" s="74">
        <v>6.5989297861738776E-3</v>
      </c>
      <c r="AF29" s="75">
        <v>4.1145790421120175E-2</v>
      </c>
      <c r="AG29" s="74">
        <v>1.3061801214172466E-3</v>
      </c>
      <c r="AH29" s="74">
        <v>5.7254460093896717E-3</v>
      </c>
      <c r="AI29" s="74">
        <v>5.9684726161099037E-2</v>
      </c>
      <c r="AJ29" s="74">
        <v>5.1338608729217791E-2</v>
      </c>
      <c r="AK29" s="75">
        <v>4.7681566761303045E-3</v>
      </c>
      <c r="AL29" s="74">
        <v>1.7078192860727079E-2</v>
      </c>
      <c r="AM29" s="74">
        <v>4.9253649434749204E-3</v>
      </c>
      <c r="AN29" s="74">
        <v>1.1211100240876452E-2</v>
      </c>
      <c r="AO29" s="74">
        <v>3.5652353176576163E-3</v>
      </c>
      <c r="AP29" s="75">
        <v>0</v>
      </c>
      <c r="AQ29" s="74">
        <v>4.8749149724132716E-3</v>
      </c>
      <c r="AR29" s="254">
        <v>1.317095032325632E-2</v>
      </c>
    </row>
    <row r="30" spans="1:44" ht="15" customHeight="1">
      <c r="A30" s="21">
        <v>27</v>
      </c>
      <c r="B30" s="22" t="s">
        <v>185</v>
      </c>
      <c r="C30" s="73">
        <v>8.5470674597977654E-4</v>
      </c>
      <c r="D30" s="74">
        <v>5.2911802638976155E-4</v>
      </c>
      <c r="E30" s="74">
        <v>5.2372995485946581E-4</v>
      </c>
      <c r="F30" s="74">
        <v>1.8051249852843072E-3</v>
      </c>
      <c r="G30" s="75">
        <v>6.6767168826057472E-4</v>
      </c>
      <c r="H30" s="74">
        <v>8.7601772647634749E-4</v>
      </c>
      <c r="I30" s="74">
        <v>7.2229717758970791E-4</v>
      </c>
      <c r="J30" s="74">
        <v>1.7012830509676048E-3</v>
      </c>
      <c r="K30" s="74">
        <v>6.472529994292405E-4</v>
      </c>
      <c r="L30" s="75">
        <v>1.1912793001167185E-4</v>
      </c>
      <c r="M30" s="74">
        <v>1.2306537065620959E-3</v>
      </c>
      <c r="N30" s="74">
        <v>4.0676105483433066E-4</v>
      </c>
      <c r="O30" s="74">
        <v>1.4006681186926165E-4</v>
      </c>
      <c r="P30" s="74">
        <v>1.91483541533692E-3</v>
      </c>
      <c r="Q30" s="75">
        <v>1.0785297823719113E-3</v>
      </c>
      <c r="R30" s="74">
        <v>8.6660476632621482E-4</v>
      </c>
      <c r="S30" s="74">
        <v>9.1663229295568078E-4</v>
      </c>
      <c r="T30" s="74">
        <v>2.2961173255959815E-3</v>
      </c>
      <c r="U30" s="74">
        <v>6.7181558160929911E-4</v>
      </c>
      <c r="V30" s="75">
        <v>1.6368525663509879E-3</v>
      </c>
      <c r="W30" s="74">
        <v>1.9921557613024245E-3</v>
      </c>
      <c r="X30" s="74">
        <v>3.8873374291869467E-3</v>
      </c>
      <c r="Y30" s="74">
        <v>1.1830221888795914E-3</v>
      </c>
      <c r="Z30" s="74">
        <v>1.7419290620126746E-3</v>
      </c>
      <c r="AA30" s="75">
        <v>1.7462528324636718E-2</v>
      </c>
      <c r="AB30" s="74">
        <v>1.3747839109351902E-2</v>
      </c>
      <c r="AC30" s="74">
        <v>1.5072784068555261E-2</v>
      </c>
      <c r="AD30" s="74">
        <v>1.638339096951414E-2</v>
      </c>
      <c r="AE30" s="74">
        <v>7.9247817327065141E-3</v>
      </c>
      <c r="AF30" s="75">
        <v>6.4914475178951729E-4</v>
      </c>
      <c r="AG30" s="74">
        <v>2.8629168070057258E-3</v>
      </c>
      <c r="AH30" s="74">
        <v>9.6646009389671356E-3</v>
      </c>
      <c r="AI30" s="74">
        <v>1.3609075172185186E-2</v>
      </c>
      <c r="AJ30" s="74">
        <v>7.0583694063801041E-3</v>
      </c>
      <c r="AK30" s="75">
        <v>4.9909234393292349E-3</v>
      </c>
      <c r="AL30" s="74">
        <v>8.8592044019171878E-3</v>
      </c>
      <c r="AM30" s="74">
        <v>8.0465920316101416E-3</v>
      </c>
      <c r="AN30" s="74">
        <v>6.2862879227151862E-3</v>
      </c>
      <c r="AO30" s="74">
        <v>1.8614408886409663E-2</v>
      </c>
      <c r="AP30" s="75">
        <v>0</v>
      </c>
      <c r="AQ30" s="74">
        <v>2.1011261431486659E-2</v>
      </c>
      <c r="AR30" s="254">
        <v>4.8522155092770624E-3</v>
      </c>
    </row>
    <row r="31" spans="1:44" ht="15" customHeight="1">
      <c r="A31" s="21">
        <v>28</v>
      </c>
      <c r="B31" s="22" t="s">
        <v>296</v>
      </c>
      <c r="C31" s="73">
        <v>5.2764355971574105E-2</v>
      </c>
      <c r="D31" s="74">
        <v>5.4631436224742883E-2</v>
      </c>
      <c r="E31" s="74">
        <v>4.3295009601715839E-2</v>
      </c>
      <c r="F31" s="74">
        <v>0.31389553820193855</v>
      </c>
      <c r="G31" s="75">
        <v>2.640465823994715E-2</v>
      </c>
      <c r="H31" s="74">
        <v>1.8241780892507473E-2</v>
      </c>
      <c r="I31" s="74">
        <v>3.4697521021573516E-2</v>
      </c>
      <c r="J31" s="74">
        <v>2.9772453391933084E-2</v>
      </c>
      <c r="K31" s="74">
        <v>1.7259589641598364E-2</v>
      </c>
      <c r="L31" s="75">
        <v>2.2920749140672686E-2</v>
      </c>
      <c r="M31" s="74">
        <v>5.2980684994368192E-2</v>
      </c>
      <c r="N31" s="74">
        <v>1.3418214073932497E-2</v>
      </c>
      <c r="O31" s="74">
        <v>5.2016145034514794E-2</v>
      </c>
      <c r="P31" s="74">
        <v>2.9755934470076899E-2</v>
      </c>
      <c r="Q31" s="75">
        <v>2.3435775865137502E-2</v>
      </c>
      <c r="R31" s="74">
        <v>2.0987856609681943E-2</v>
      </c>
      <c r="S31" s="74">
        <v>1.8309730051789725E-2</v>
      </c>
      <c r="T31" s="74">
        <v>1.3209492072668569E-2</v>
      </c>
      <c r="U31" s="74">
        <v>1.8146541027125807E-2</v>
      </c>
      <c r="V31" s="75">
        <v>6.9010873377762183E-2</v>
      </c>
      <c r="W31" s="74">
        <v>4.3127263243422177E-2</v>
      </c>
      <c r="X31" s="74">
        <v>4.2355381792068936E-2</v>
      </c>
      <c r="Y31" s="74">
        <v>1.5812101451366245E-2</v>
      </c>
      <c r="Z31" s="74">
        <v>5.9623743322605262E-2</v>
      </c>
      <c r="AA31" s="75">
        <v>5.0895994012847431E-2</v>
      </c>
      <c r="AB31" s="74">
        <v>3.4583881079987867E-2</v>
      </c>
      <c r="AC31" s="74">
        <v>2.4487093216494712E-3</v>
      </c>
      <c r="AD31" s="74">
        <v>0.16062304302683966</v>
      </c>
      <c r="AE31" s="74">
        <v>2.3579366970688274E-2</v>
      </c>
      <c r="AF31" s="75">
        <v>3.3887852753996611E-2</v>
      </c>
      <c r="AG31" s="74">
        <v>2.2303641695898265E-2</v>
      </c>
      <c r="AH31" s="74">
        <v>1.5334460093896714E-2</v>
      </c>
      <c r="AI31" s="74">
        <v>3.3902986998637252E-2</v>
      </c>
      <c r="AJ31" s="74">
        <v>2.103724944167195E-2</v>
      </c>
      <c r="AK31" s="75">
        <v>1.5252413701577852E-2</v>
      </c>
      <c r="AL31" s="74">
        <v>7.9750142750852182E-2</v>
      </c>
      <c r="AM31" s="74">
        <v>2.4523927121062453E-2</v>
      </c>
      <c r="AN31" s="74">
        <v>3.307900390051266E-2</v>
      </c>
      <c r="AO31" s="74">
        <v>3.4160775135515319E-2</v>
      </c>
      <c r="AP31" s="75">
        <v>4.8042059463379264E-2</v>
      </c>
      <c r="AQ31" s="74">
        <v>0.11386138613861387</v>
      </c>
      <c r="AR31" s="254">
        <v>3.4115244272395553E-2</v>
      </c>
    </row>
    <row r="32" spans="1:44" ht="15" customHeight="1">
      <c r="A32" s="21">
        <v>29</v>
      </c>
      <c r="B32" s="22" t="s">
        <v>186</v>
      </c>
      <c r="C32" s="73">
        <v>2.9156528512052056E-3</v>
      </c>
      <c r="D32" s="74">
        <v>1.686563709117365E-3</v>
      </c>
      <c r="E32" s="74">
        <v>6.0104247200538693E-3</v>
      </c>
      <c r="F32" s="74">
        <v>9.8497037240513289E-3</v>
      </c>
      <c r="G32" s="75">
        <v>3.8900660994971377E-3</v>
      </c>
      <c r="H32" s="74">
        <v>5.1015149953622593E-3</v>
      </c>
      <c r="I32" s="74">
        <v>3.952192103792742E-3</v>
      </c>
      <c r="J32" s="74">
        <v>6.7342454100801025E-3</v>
      </c>
      <c r="K32" s="74">
        <v>4.4513354006201862E-3</v>
      </c>
      <c r="L32" s="75">
        <v>6.157173910715624E-4</v>
      </c>
      <c r="M32" s="74">
        <v>7.1440490592799633E-3</v>
      </c>
      <c r="N32" s="74">
        <v>1.3750063884589076E-3</v>
      </c>
      <c r="O32" s="74">
        <v>2.4488347608475911E-3</v>
      </c>
      <c r="P32" s="74">
        <v>5.8356888848363269E-3</v>
      </c>
      <c r="Q32" s="75">
        <v>6.2469299275996837E-3</v>
      </c>
      <c r="R32" s="74">
        <v>9.9404664372712871E-3</v>
      </c>
      <c r="S32" s="74">
        <v>1.3818231816306889E-2</v>
      </c>
      <c r="T32" s="74">
        <v>1.2195055439507399E-2</v>
      </c>
      <c r="U32" s="74">
        <v>2.6847555518789527E-3</v>
      </c>
      <c r="V32" s="75">
        <v>5.6705249620016369E-3</v>
      </c>
      <c r="W32" s="74">
        <v>9.1984231274638631E-3</v>
      </c>
      <c r="X32" s="74">
        <v>1.2603526689539615E-2</v>
      </c>
      <c r="Y32" s="74">
        <v>3.9155149031941602E-2</v>
      </c>
      <c r="Z32" s="74">
        <v>9.7382129466803812E-3</v>
      </c>
      <c r="AA32" s="75">
        <v>4.271909582908897E-2</v>
      </c>
      <c r="AB32" s="74">
        <v>6.0124525085592941E-2</v>
      </c>
      <c r="AC32" s="74">
        <v>3.592443614114369E-3</v>
      </c>
      <c r="AD32" s="74">
        <v>1.3695746368103074E-2</v>
      </c>
      <c r="AE32" s="74">
        <v>0.20302866179943241</v>
      </c>
      <c r="AF32" s="75">
        <v>2.6500086136515142E-2</v>
      </c>
      <c r="AG32" s="74">
        <v>1.6602452989838083E-2</v>
      </c>
      <c r="AH32" s="74">
        <v>1.4647887323943662E-2</v>
      </c>
      <c r="AI32" s="74">
        <v>6.3644064675334247E-2</v>
      </c>
      <c r="AJ32" s="74">
        <v>1.5192037277013428E-2</v>
      </c>
      <c r="AK32" s="75">
        <v>6.0952778185920195E-2</v>
      </c>
      <c r="AL32" s="74">
        <v>2.0210060041873583E-2</v>
      </c>
      <c r="AM32" s="74">
        <v>1.8192295027988147E-2</v>
      </c>
      <c r="AN32" s="74">
        <v>2.3229379264190126E-2</v>
      </c>
      <c r="AO32" s="74">
        <v>1.560699950280732E-2</v>
      </c>
      <c r="AP32" s="75">
        <v>0</v>
      </c>
      <c r="AQ32" s="74">
        <v>4.2362633209885876E-2</v>
      </c>
      <c r="AR32" s="254">
        <v>1.6935042048483225E-2</v>
      </c>
    </row>
    <row r="33" spans="1:46" ht="15" customHeight="1">
      <c r="A33" s="27">
        <v>30</v>
      </c>
      <c r="B33" s="28" t="s">
        <v>187</v>
      </c>
      <c r="C33" s="77">
        <v>0</v>
      </c>
      <c r="D33" s="78">
        <v>0</v>
      </c>
      <c r="E33" s="78">
        <v>0</v>
      </c>
      <c r="F33" s="78">
        <v>0</v>
      </c>
      <c r="G33" s="79">
        <v>0</v>
      </c>
      <c r="H33" s="78">
        <v>0</v>
      </c>
      <c r="I33" s="78">
        <v>0</v>
      </c>
      <c r="J33" s="78">
        <v>0</v>
      </c>
      <c r="K33" s="78">
        <v>0</v>
      </c>
      <c r="L33" s="79">
        <v>0</v>
      </c>
      <c r="M33" s="78">
        <v>0</v>
      </c>
      <c r="N33" s="78">
        <v>0</v>
      </c>
      <c r="O33" s="78">
        <v>0</v>
      </c>
      <c r="P33" s="78">
        <v>0</v>
      </c>
      <c r="Q33" s="79">
        <v>0</v>
      </c>
      <c r="R33" s="78">
        <v>0</v>
      </c>
      <c r="S33" s="78">
        <v>0</v>
      </c>
      <c r="T33" s="78">
        <v>0</v>
      </c>
      <c r="U33" s="78">
        <v>0</v>
      </c>
      <c r="V33" s="79">
        <v>0</v>
      </c>
      <c r="W33" s="78">
        <v>0</v>
      </c>
      <c r="X33" s="78">
        <v>0</v>
      </c>
      <c r="Y33" s="78">
        <v>0</v>
      </c>
      <c r="Z33" s="78">
        <v>0</v>
      </c>
      <c r="AA33" s="79">
        <v>0</v>
      </c>
      <c r="AB33" s="78">
        <v>0</v>
      </c>
      <c r="AC33" s="78">
        <v>0</v>
      </c>
      <c r="AD33" s="78">
        <v>0</v>
      </c>
      <c r="AE33" s="78">
        <v>0</v>
      </c>
      <c r="AF33" s="79">
        <v>0</v>
      </c>
      <c r="AG33" s="78">
        <v>0</v>
      </c>
      <c r="AH33" s="78">
        <v>0</v>
      </c>
      <c r="AI33" s="78">
        <v>0</v>
      </c>
      <c r="AJ33" s="78">
        <v>0</v>
      </c>
      <c r="AK33" s="79">
        <v>0</v>
      </c>
      <c r="AL33" s="78">
        <v>0</v>
      </c>
      <c r="AM33" s="78">
        <v>0</v>
      </c>
      <c r="AN33" s="78">
        <v>0</v>
      </c>
      <c r="AO33" s="78">
        <v>0</v>
      </c>
      <c r="AP33" s="79">
        <v>0</v>
      </c>
      <c r="AQ33" s="78">
        <v>0.22685360139067343</v>
      </c>
      <c r="AR33" s="255">
        <v>5.6998316541475463E-4</v>
      </c>
    </row>
    <row r="34" spans="1:46" ht="15" customHeight="1">
      <c r="A34" s="21">
        <v>31</v>
      </c>
      <c r="B34" s="22" t="s">
        <v>188</v>
      </c>
      <c r="C34" s="73">
        <v>3.8599659495860874E-4</v>
      </c>
      <c r="D34" s="74">
        <v>5.1589007573001749E-3</v>
      </c>
      <c r="E34" s="74">
        <v>1.5711898645783973E-3</v>
      </c>
      <c r="F34" s="74">
        <v>3.6102499705686145E-3</v>
      </c>
      <c r="G34" s="75">
        <v>3.3067318876484251E-3</v>
      </c>
      <c r="H34" s="74">
        <v>9.4300731732453874E-3</v>
      </c>
      <c r="I34" s="74">
        <v>2.8755604617250637E-3</v>
      </c>
      <c r="J34" s="74">
        <v>5.6000567094350324E-3</v>
      </c>
      <c r="K34" s="74">
        <v>3.0812184831920164E-2</v>
      </c>
      <c r="L34" s="75">
        <v>1.9194320408622186E-3</v>
      </c>
      <c r="M34" s="74">
        <v>1.8657961703725336E-2</v>
      </c>
      <c r="N34" s="74">
        <v>4.0333053991404109E-3</v>
      </c>
      <c r="O34" s="74">
        <v>6.5808057109908091E-3</v>
      </c>
      <c r="P34" s="74">
        <v>7.9024953648825259E-3</v>
      </c>
      <c r="Q34" s="75">
        <v>4.0948536687810122E-2</v>
      </c>
      <c r="R34" s="74">
        <v>6.940120523604057E-2</v>
      </c>
      <c r="S34" s="74">
        <v>4.8352353453412163E-2</v>
      </c>
      <c r="T34" s="74">
        <v>3.4638102458099951E-2</v>
      </c>
      <c r="U34" s="74">
        <v>3.8140574903677185E-2</v>
      </c>
      <c r="V34" s="75">
        <v>2.1766241864453018E-2</v>
      </c>
      <c r="W34" s="74">
        <v>1.8376784263373824E-3</v>
      </c>
      <c r="X34" s="74">
        <v>5.6714274315806269E-3</v>
      </c>
      <c r="Y34" s="74">
        <v>1.7312519837262314E-4</v>
      </c>
      <c r="Z34" s="74">
        <v>2.4884700885895351E-4</v>
      </c>
      <c r="AA34" s="75">
        <v>3.2153226756473957E-3</v>
      </c>
      <c r="AB34" s="74">
        <v>7.3674934631553092E-4</v>
      </c>
      <c r="AC34" s="74">
        <v>0</v>
      </c>
      <c r="AD34" s="74">
        <v>1.8271895617197654E-3</v>
      </c>
      <c r="AE34" s="74">
        <v>1.7691024502263914E-2</v>
      </c>
      <c r="AF34" s="75">
        <v>2.0722697845588437E-4</v>
      </c>
      <c r="AG34" s="74">
        <v>1.7004986486375473E-3</v>
      </c>
      <c r="AH34" s="74">
        <v>3.1384037558685445E-3</v>
      </c>
      <c r="AI34" s="74">
        <v>0</v>
      </c>
      <c r="AJ34" s="74">
        <v>6.6447930739750201E-3</v>
      </c>
      <c r="AK34" s="75">
        <v>2.009640587156311E-3</v>
      </c>
      <c r="AL34" s="74">
        <v>3.9797207274237367E-4</v>
      </c>
      <c r="AM34" s="74">
        <v>3.635715069695972E-4</v>
      </c>
      <c r="AN34" s="74">
        <v>2.5032759708496069E-4</v>
      </c>
      <c r="AO34" s="74">
        <v>1.2005384232928707E-3</v>
      </c>
      <c r="AP34" s="75">
        <v>0</v>
      </c>
      <c r="AQ34" s="74">
        <v>2.5092585594437306E-2</v>
      </c>
      <c r="AR34" s="254">
        <v>9.9841528918361289E-3</v>
      </c>
    </row>
    <row r="35" spans="1:46" ht="15" customHeight="1">
      <c r="A35" s="21">
        <v>32</v>
      </c>
      <c r="B35" s="22" t="s">
        <v>297</v>
      </c>
      <c r="C35" s="73">
        <v>2.5503346452622364E-4</v>
      </c>
      <c r="D35" s="74">
        <v>0</v>
      </c>
      <c r="E35" s="74">
        <v>0</v>
      </c>
      <c r="F35" s="74">
        <v>0</v>
      </c>
      <c r="G35" s="75">
        <v>0</v>
      </c>
      <c r="H35" s="74">
        <v>0</v>
      </c>
      <c r="I35" s="74">
        <v>0</v>
      </c>
      <c r="J35" s="74">
        <v>0</v>
      </c>
      <c r="K35" s="74">
        <v>2.9420590883147299E-6</v>
      </c>
      <c r="L35" s="75">
        <v>0</v>
      </c>
      <c r="M35" s="74">
        <v>0</v>
      </c>
      <c r="N35" s="74">
        <v>1.4002101715467491E-6</v>
      </c>
      <c r="O35" s="74">
        <v>0</v>
      </c>
      <c r="P35" s="74">
        <v>0</v>
      </c>
      <c r="Q35" s="75">
        <v>0</v>
      </c>
      <c r="R35" s="74">
        <v>0</v>
      </c>
      <c r="S35" s="74">
        <v>0</v>
      </c>
      <c r="T35" s="74">
        <v>0</v>
      </c>
      <c r="U35" s="74">
        <v>0</v>
      </c>
      <c r="V35" s="75">
        <v>0</v>
      </c>
      <c r="W35" s="74">
        <v>0</v>
      </c>
      <c r="X35" s="74">
        <v>0</v>
      </c>
      <c r="Y35" s="74">
        <v>2.5968779755893468E-4</v>
      </c>
      <c r="Z35" s="74">
        <v>0</v>
      </c>
      <c r="AA35" s="75">
        <v>2.4253511561995441E-5</v>
      </c>
      <c r="AB35" s="74">
        <v>1.1556852491224015E-4</v>
      </c>
      <c r="AC35" s="74">
        <v>6.4496294687870179E-6</v>
      </c>
      <c r="AD35" s="74">
        <v>2.3279294304237282E-3</v>
      </c>
      <c r="AE35" s="74">
        <v>7.5391581273424467E-4</v>
      </c>
      <c r="AF35" s="75">
        <v>2.2470395254252522E-5</v>
      </c>
      <c r="AG35" s="74">
        <v>2.8752392609813602E-5</v>
      </c>
      <c r="AH35" s="74">
        <v>2.8606197183098592E-2</v>
      </c>
      <c r="AI35" s="74">
        <v>0</v>
      </c>
      <c r="AJ35" s="74">
        <v>0</v>
      </c>
      <c r="AK35" s="75">
        <v>1.8958873463738784E-5</v>
      </c>
      <c r="AL35" s="74">
        <v>0</v>
      </c>
      <c r="AM35" s="74">
        <v>7.5458237295576778E-5</v>
      </c>
      <c r="AN35" s="74">
        <v>7.6630897066824689E-6</v>
      </c>
      <c r="AO35" s="74">
        <v>2.4253301480664055E-5</v>
      </c>
      <c r="AP35" s="75">
        <v>0</v>
      </c>
      <c r="AQ35" s="74">
        <v>3.2121532763963417E-3</v>
      </c>
      <c r="AR35" s="254">
        <v>1.9527359286889627E-3</v>
      </c>
    </row>
    <row r="36" spans="1:46" ht="15" customHeight="1">
      <c r="A36" s="21">
        <v>33</v>
      </c>
      <c r="B36" s="22" t="s">
        <v>298</v>
      </c>
      <c r="C36" s="73">
        <v>6.2035167046919264E-5</v>
      </c>
      <c r="D36" s="74">
        <v>9.9209629948080291E-5</v>
      </c>
      <c r="E36" s="74">
        <v>9.4770182307903333E-3</v>
      </c>
      <c r="F36" s="74">
        <v>3.1393478004944474E-3</v>
      </c>
      <c r="G36" s="75">
        <v>9.3122630204764368E-4</v>
      </c>
      <c r="H36" s="74">
        <v>1.1336699989693908E-3</v>
      </c>
      <c r="I36" s="74">
        <v>5.0424519944941874E-4</v>
      </c>
      <c r="J36" s="74">
        <v>7.0886793790316861E-4</v>
      </c>
      <c r="K36" s="74">
        <v>8.4142889925801275E-4</v>
      </c>
      <c r="L36" s="75">
        <v>1.5928341203807811E-4</v>
      </c>
      <c r="M36" s="74">
        <v>1.1367902882649869E-3</v>
      </c>
      <c r="N36" s="74">
        <v>8.20523160526395E-4</v>
      </c>
      <c r="O36" s="74">
        <v>3.7117705145354334E-4</v>
      </c>
      <c r="P36" s="74">
        <v>8.8143217531382024E-4</v>
      </c>
      <c r="Q36" s="75">
        <v>1.1746363966426757E-3</v>
      </c>
      <c r="R36" s="74">
        <v>9.0665792779507347E-4</v>
      </c>
      <c r="S36" s="74">
        <v>5.0414776112562448E-4</v>
      </c>
      <c r="T36" s="74">
        <v>3.8177722753377367E-5</v>
      </c>
      <c r="U36" s="74">
        <v>3.0582649610572571E-4</v>
      </c>
      <c r="V36" s="75">
        <v>5.7484703223040646E-4</v>
      </c>
      <c r="W36" s="74">
        <v>1.2157566881664343E-3</v>
      </c>
      <c r="X36" s="74">
        <v>1.1936487672544482E-3</v>
      </c>
      <c r="Y36" s="74">
        <v>9.3487607121216492E-3</v>
      </c>
      <c r="Z36" s="74">
        <v>2.0903148744152097E-3</v>
      </c>
      <c r="AA36" s="75">
        <v>6.8429550478487137E-4</v>
      </c>
      <c r="AB36" s="74">
        <v>3.1251655278351606E-3</v>
      </c>
      <c r="AC36" s="74">
        <v>3.6332912674166866E-4</v>
      </c>
      <c r="AD36" s="74">
        <v>1.6432443038285139E-3</v>
      </c>
      <c r="AE36" s="74">
        <v>1.3951775385081999E-3</v>
      </c>
      <c r="AF36" s="75">
        <v>2.4967105838058359E-6</v>
      </c>
      <c r="AG36" s="74">
        <v>8.7900171692858727E-4</v>
      </c>
      <c r="AH36" s="74">
        <v>1.056150234741784E-3</v>
      </c>
      <c r="AI36" s="74">
        <v>0</v>
      </c>
      <c r="AJ36" s="74">
        <v>2.4263144834431607E-3</v>
      </c>
      <c r="AK36" s="75">
        <v>2.5167904523113235E-3</v>
      </c>
      <c r="AL36" s="74">
        <v>1.4880694893845275E-3</v>
      </c>
      <c r="AM36" s="74">
        <v>1.5503237844363955E-3</v>
      </c>
      <c r="AN36" s="74">
        <v>1.8169185694544135E-2</v>
      </c>
      <c r="AO36" s="74">
        <v>1.8068709603094721E-3</v>
      </c>
      <c r="AP36" s="75">
        <v>0</v>
      </c>
      <c r="AQ36" s="74">
        <v>2.040662081475323E-3</v>
      </c>
      <c r="AR36" s="254">
        <v>1.584615866667806E-3</v>
      </c>
    </row>
    <row r="37" spans="1:46" ht="15" customHeight="1">
      <c r="A37" s="21">
        <v>34</v>
      </c>
      <c r="B37" s="22" t="s">
        <v>299</v>
      </c>
      <c r="C37" s="73">
        <v>5.4797730891445349E-3</v>
      </c>
      <c r="D37" s="74">
        <v>4.1668044578193723E-3</v>
      </c>
      <c r="E37" s="74">
        <v>2.8929845125570492E-3</v>
      </c>
      <c r="F37" s="74">
        <v>5.6508260408900052E-3</v>
      </c>
      <c r="G37" s="75">
        <v>2.7444820449026783E-3</v>
      </c>
      <c r="H37" s="74">
        <v>2.9372359064206944E-3</v>
      </c>
      <c r="I37" s="74">
        <v>4.5654632923123051E-3</v>
      </c>
      <c r="J37" s="74">
        <v>1.0916566243708797E-2</v>
      </c>
      <c r="K37" s="74">
        <v>1.7490541280031069E-3</v>
      </c>
      <c r="L37" s="75">
        <v>3.8549262745349994E-4</v>
      </c>
      <c r="M37" s="74">
        <v>5.3919319177339288E-3</v>
      </c>
      <c r="N37" s="74">
        <v>7.9181885200968667E-4</v>
      </c>
      <c r="O37" s="74">
        <v>6.6064846265001737E-4</v>
      </c>
      <c r="P37" s="74">
        <v>2.7658733777088844E-3</v>
      </c>
      <c r="Q37" s="75">
        <v>3.5061116687667743E-3</v>
      </c>
      <c r="R37" s="74">
        <v>1.5282101698618166E-2</v>
      </c>
      <c r="S37" s="74">
        <v>1.0357944910399193E-2</v>
      </c>
      <c r="T37" s="74">
        <v>4.5213331660785483E-3</v>
      </c>
      <c r="U37" s="74">
        <v>4.2915980437131344E-3</v>
      </c>
      <c r="V37" s="75">
        <v>9.7821427179547137E-3</v>
      </c>
      <c r="W37" s="74">
        <v>2.7547120602662227E-2</v>
      </c>
      <c r="X37" s="74">
        <v>5.0905609191733824E-3</v>
      </c>
      <c r="Y37" s="74">
        <v>3.2028161698935279E-3</v>
      </c>
      <c r="Z37" s="74">
        <v>5.6571220013935429E-3</v>
      </c>
      <c r="AA37" s="75">
        <v>1.0345855074874054E-2</v>
      </c>
      <c r="AB37" s="74">
        <v>8.8361768005816941E-3</v>
      </c>
      <c r="AC37" s="74">
        <v>6.6431183528506291E-4</v>
      </c>
      <c r="AD37" s="74">
        <v>3.038980043983355E-2</v>
      </c>
      <c r="AE37" s="74">
        <v>1.3475161940250006E-2</v>
      </c>
      <c r="AF37" s="75">
        <v>1.3539661495979047E-2</v>
      </c>
      <c r="AG37" s="74">
        <v>2.5589629422734105E-3</v>
      </c>
      <c r="AH37" s="74">
        <v>1.059906103286385E-2</v>
      </c>
      <c r="AI37" s="74">
        <v>4.9169459688409266E-3</v>
      </c>
      <c r="AJ37" s="74">
        <v>2.8950343268355897E-3</v>
      </c>
      <c r="AK37" s="75">
        <v>1.2086281833133474E-2</v>
      </c>
      <c r="AL37" s="74">
        <v>1.0139636288131781E-2</v>
      </c>
      <c r="AM37" s="74">
        <v>1.9070354516518495E-3</v>
      </c>
      <c r="AN37" s="74">
        <v>5.3309560726154384E-3</v>
      </c>
      <c r="AO37" s="74">
        <v>4.1109346009725574E-3</v>
      </c>
      <c r="AP37" s="75">
        <v>0</v>
      </c>
      <c r="AQ37" s="74">
        <v>5.5173456276925402E-3</v>
      </c>
      <c r="AR37" s="254">
        <v>7.2653626272207554E-3</v>
      </c>
    </row>
    <row r="38" spans="1:46" ht="15" customHeight="1">
      <c r="A38" s="27">
        <v>35</v>
      </c>
      <c r="B38" s="28" t="s">
        <v>35</v>
      </c>
      <c r="C38" s="77">
        <v>1.8569193336044499E-2</v>
      </c>
      <c r="D38" s="78">
        <v>2.8274744535202883E-2</v>
      </c>
      <c r="E38" s="78">
        <v>1.0998329052048781E-2</v>
      </c>
      <c r="F38" s="78">
        <v>3.304163560020406E-2</v>
      </c>
      <c r="G38" s="79">
        <v>2.5877549012373012E-2</v>
      </c>
      <c r="H38" s="78">
        <v>1.7005049984540863E-2</v>
      </c>
      <c r="I38" s="78">
        <v>1.5127355983482563E-2</v>
      </c>
      <c r="J38" s="78">
        <v>2.9063585454029914E-2</v>
      </c>
      <c r="K38" s="78">
        <v>1.7674419973050737E-2</v>
      </c>
      <c r="L38" s="79">
        <v>4.1587694218681399E-3</v>
      </c>
      <c r="M38" s="78">
        <v>3.6366859955779901E-2</v>
      </c>
      <c r="N38" s="78">
        <v>5.586138479385756E-3</v>
      </c>
      <c r="O38" s="78">
        <v>8.754175741828853E-3</v>
      </c>
      <c r="P38" s="78">
        <v>2.0607276374578279E-2</v>
      </c>
      <c r="Q38" s="79">
        <v>2.5639108984900582E-2</v>
      </c>
      <c r="R38" s="78">
        <v>3.8603965262985415E-2</v>
      </c>
      <c r="S38" s="78">
        <v>2.7384389752050965E-2</v>
      </c>
      <c r="T38" s="78">
        <v>1.8330760882014473E-2</v>
      </c>
      <c r="U38" s="78">
        <v>1.9668153183979704E-2</v>
      </c>
      <c r="V38" s="79">
        <v>3.1226859971160217E-2</v>
      </c>
      <c r="W38" s="78">
        <v>7.5455156433379147E-2</v>
      </c>
      <c r="X38" s="78">
        <v>6.4594271124232022E-2</v>
      </c>
      <c r="Y38" s="78">
        <v>0.12955535678217964</v>
      </c>
      <c r="Z38" s="78">
        <v>4.9669862968247123E-2</v>
      </c>
      <c r="AA38" s="79">
        <v>7.0906873445176669E-2</v>
      </c>
      <c r="AB38" s="78">
        <v>9.950931530464345E-2</v>
      </c>
      <c r="AC38" s="78">
        <v>2.4794525554506893E-2</v>
      </c>
      <c r="AD38" s="78">
        <v>7.7408252193036237E-2</v>
      </c>
      <c r="AE38" s="78">
        <v>0.11118958382980568</v>
      </c>
      <c r="AF38" s="79">
        <v>6.2654952100607453E-2</v>
      </c>
      <c r="AG38" s="78">
        <v>4.4245824741844589E-2</v>
      </c>
      <c r="AH38" s="78">
        <v>4.1424225352112674E-2</v>
      </c>
      <c r="AI38" s="78">
        <v>7.0181577105815629E-2</v>
      </c>
      <c r="AJ38" s="78">
        <v>0.17144117565965425</v>
      </c>
      <c r="AK38" s="79">
        <v>9.7131048473099724E-2</v>
      </c>
      <c r="AL38" s="78">
        <v>1.5313273233782638E-2</v>
      </c>
      <c r="AM38" s="78">
        <v>2.6108550104269563E-2</v>
      </c>
      <c r="AN38" s="78">
        <v>3.8864636629057925E-2</v>
      </c>
      <c r="AO38" s="78">
        <v>3.7592617295029288E-2</v>
      </c>
      <c r="AP38" s="79">
        <v>0</v>
      </c>
      <c r="AQ38" s="78">
        <v>4.7161968105207466E-2</v>
      </c>
      <c r="AR38" s="255">
        <v>3.7855313718620304E-2</v>
      </c>
    </row>
    <row r="39" spans="1:46" ht="15" customHeight="1">
      <c r="A39" s="21">
        <v>36</v>
      </c>
      <c r="B39" s="22" t="s">
        <v>38</v>
      </c>
      <c r="C39" s="73">
        <v>0</v>
      </c>
      <c r="D39" s="74">
        <v>0</v>
      </c>
      <c r="E39" s="74">
        <v>0</v>
      </c>
      <c r="F39" s="74">
        <v>0</v>
      </c>
      <c r="G39" s="75">
        <v>0</v>
      </c>
      <c r="H39" s="74">
        <v>0</v>
      </c>
      <c r="I39" s="74">
        <v>0</v>
      </c>
      <c r="J39" s="74">
        <v>0</v>
      </c>
      <c r="K39" s="74">
        <v>0</v>
      </c>
      <c r="L39" s="75">
        <v>0</v>
      </c>
      <c r="M39" s="74">
        <v>0</v>
      </c>
      <c r="N39" s="74">
        <v>0</v>
      </c>
      <c r="O39" s="74">
        <v>0</v>
      </c>
      <c r="P39" s="74">
        <v>0</v>
      </c>
      <c r="Q39" s="75">
        <v>0</v>
      </c>
      <c r="R39" s="74">
        <v>0</v>
      </c>
      <c r="S39" s="74">
        <v>0</v>
      </c>
      <c r="T39" s="74">
        <v>0</v>
      </c>
      <c r="U39" s="74">
        <v>0</v>
      </c>
      <c r="V39" s="75">
        <v>0</v>
      </c>
      <c r="W39" s="74">
        <v>0</v>
      </c>
      <c r="X39" s="74">
        <v>0</v>
      </c>
      <c r="Y39" s="74">
        <v>0</v>
      </c>
      <c r="Z39" s="74">
        <v>0</v>
      </c>
      <c r="AA39" s="75">
        <v>0</v>
      </c>
      <c r="AB39" s="74">
        <v>0</v>
      </c>
      <c r="AC39" s="74">
        <v>0</v>
      </c>
      <c r="AD39" s="74">
        <v>0</v>
      </c>
      <c r="AE39" s="74">
        <v>0</v>
      </c>
      <c r="AF39" s="75">
        <v>0</v>
      </c>
      <c r="AG39" s="74">
        <v>0</v>
      </c>
      <c r="AH39" s="74">
        <v>0</v>
      </c>
      <c r="AI39" s="74">
        <v>0</v>
      </c>
      <c r="AJ39" s="74">
        <v>0</v>
      </c>
      <c r="AK39" s="75">
        <v>0</v>
      </c>
      <c r="AL39" s="74">
        <v>0</v>
      </c>
      <c r="AM39" s="74">
        <v>0</v>
      </c>
      <c r="AN39" s="74">
        <v>0</v>
      </c>
      <c r="AO39" s="74">
        <v>0</v>
      </c>
      <c r="AP39" s="75">
        <v>0</v>
      </c>
      <c r="AQ39" s="74">
        <v>0</v>
      </c>
      <c r="AR39" s="254">
        <v>0</v>
      </c>
    </row>
    <row r="40" spans="1:46" ht="15" customHeight="1">
      <c r="A40" s="21">
        <v>37</v>
      </c>
      <c r="B40" s="22" t="s">
        <v>362</v>
      </c>
      <c r="C40" s="73">
        <v>0</v>
      </c>
      <c r="D40" s="74">
        <v>0</v>
      </c>
      <c r="E40" s="74">
        <v>0</v>
      </c>
      <c r="F40" s="74">
        <v>0</v>
      </c>
      <c r="G40" s="75">
        <v>4.694786186926988E-3</v>
      </c>
      <c r="H40" s="74">
        <v>0</v>
      </c>
      <c r="I40" s="74">
        <v>0</v>
      </c>
      <c r="J40" s="74">
        <v>0</v>
      </c>
      <c r="K40" s="74">
        <v>0</v>
      </c>
      <c r="L40" s="75">
        <v>0</v>
      </c>
      <c r="M40" s="74">
        <v>0</v>
      </c>
      <c r="N40" s="74">
        <v>0</v>
      </c>
      <c r="O40" s="74">
        <v>0</v>
      </c>
      <c r="P40" s="74">
        <v>0</v>
      </c>
      <c r="Q40" s="75">
        <v>0</v>
      </c>
      <c r="R40" s="74">
        <v>0</v>
      </c>
      <c r="S40" s="74">
        <v>0</v>
      </c>
      <c r="T40" s="74">
        <v>0</v>
      </c>
      <c r="U40" s="74">
        <v>0</v>
      </c>
      <c r="V40" s="75">
        <v>0</v>
      </c>
      <c r="W40" s="74">
        <v>0</v>
      </c>
      <c r="X40" s="74">
        <v>0</v>
      </c>
      <c r="Y40" s="74">
        <v>0</v>
      </c>
      <c r="Z40" s="74">
        <v>0</v>
      </c>
      <c r="AA40" s="75">
        <v>0</v>
      </c>
      <c r="AB40" s="74">
        <v>0</v>
      </c>
      <c r="AC40" s="74">
        <v>0</v>
      </c>
      <c r="AD40" s="74">
        <v>0</v>
      </c>
      <c r="AE40" s="74">
        <v>0</v>
      </c>
      <c r="AF40" s="75">
        <v>0</v>
      </c>
      <c r="AG40" s="74">
        <v>0</v>
      </c>
      <c r="AH40" s="74">
        <v>9.5233802816901414E-3</v>
      </c>
      <c r="AI40" s="74">
        <v>0</v>
      </c>
      <c r="AJ40" s="74">
        <v>0</v>
      </c>
      <c r="AK40" s="75">
        <v>0</v>
      </c>
      <c r="AL40" s="74">
        <v>1.0831761632031561E-2</v>
      </c>
      <c r="AM40" s="74">
        <v>5.3575348479859512E-3</v>
      </c>
      <c r="AN40" s="74">
        <v>0</v>
      </c>
      <c r="AO40" s="74">
        <v>0</v>
      </c>
      <c r="AP40" s="75">
        <v>0</v>
      </c>
      <c r="AQ40" s="74">
        <v>3.4011034691255383E-4</v>
      </c>
      <c r="AR40" s="254">
        <v>8.6318789884816491E-4</v>
      </c>
    </row>
    <row r="41" spans="1:46" ht="15" customHeight="1">
      <c r="A41" s="21">
        <v>38</v>
      </c>
      <c r="B41" s="22" t="s">
        <v>301</v>
      </c>
      <c r="C41" s="73">
        <v>0</v>
      </c>
      <c r="D41" s="74">
        <v>0</v>
      </c>
      <c r="E41" s="74">
        <v>0</v>
      </c>
      <c r="F41" s="74">
        <v>0</v>
      </c>
      <c r="G41" s="75">
        <v>0</v>
      </c>
      <c r="H41" s="74">
        <v>0</v>
      </c>
      <c r="I41" s="74">
        <v>0</v>
      </c>
      <c r="J41" s="74">
        <v>0</v>
      </c>
      <c r="K41" s="74">
        <v>0</v>
      </c>
      <c r="L41" s="75">
        <v>0</v>
      </c>
      <c r="M41" s="74">
        <v>0</v>
      </c>
      <c r="N41" s="74">
        <v>0</v>
      </c>
      <c r="O41" s="74">
        <v>0</v>
      </c>
      <c r="P41" s="74">
        <v>0</v>
      </c>
      <c r="Q41" s="75">
        <v>0</v>
      </c>
      <c r="R41" s="74">
        <v>0</v>
      </c>
      <c r="S41" s="74">
        <v>0</v>
      </c>
      <c r="T41" s="74">
        <v>0</v>
      </c>
      <c r="U41" s="74">
        <v>0</v>
      </c>
      <c r="V41" s="75">
        <v>0</v>
      </c>
      <c r="W41" s="74">
        <v>0</v>
      </c>
      <c r="X41" s="74">
        <v>0</v>
      </c>
      <c r="Y41" s="74">
        <v>0</v>
      </c>
      <c r="Z41" s="74">
        <v>0</v>
      </c>
      <c r="AA41" s="75">
        <v>2.5985905244995113E-5</v>
      </c>
      <c r="AB41" s="74">
        <v>0</v>
      </c>
      <c r="AC41" s="74">
        <v>0</v>
      </c>
      <c r="AD41" s="74">
        <v>0</v>
      </c>
      <c r="AE41" s="74">
        <v>6.5685998396845689E-3</v>
      </c>
      <c r="AF41" s="75">
        <v>0</v>
      </c>
      <c r="AG41" s="74">
        <v>1.0268711646362001E-4</v>
      </c>
      <c r="AH41" s="74">
        <v>0</v>
      </c>
      <c r="AI41" s="74">
        <v>0</v>
      </c>
      <c r="AJ41" s="74">
        <v>0</v>
      </c>
      <c r="AK41" s="75">
        <v>3.1756113051762465E-4</v>
      </c>
      <c r="AL41" s="74">
        <v>2.4224387036492307E-3</v>
      </c>
      <c r="AM41" s="74">
        <v>2.3323455164087366E-4</v>
      </c>
      <c r="AN41" s="74">
        <v>3.2951285738734619E-4</v>
      </c>
      <c r="AO41" s="74">
        <v>1.3218049306961911E-3</v>
      </c>
      <c r="AP41" s="75">
        <v>0</v>
      </c>
      <c r="AQ41" s="74">
        <v>4.9127050109591111E-4</v>
      </c>
      <c r="AR41" s="254">
        <v>1.9445702528226178E-4</v>
      </c>
    </row>
    <row r="42" spans="1:46" ht="15" customHeight="1">
      <c r="A42" s="21">
        <v>39</v>
      </c>
      <c r="B42" s="22" t="s">
        <v>302</v>
      </c>
      <c r="C42" s="73">
        <v>1.1717753775529195E-4</v>
      </c>
      <c r="D42" s="74">
        <v>3.30698766493601E-4</v>
      </c>
      <c r="E42" s="74">
        <v>9.7264134473900796E-4</v>
      </c>
      <c r="F42" s="74">
        <v>1.1772554251854177E-4</v>
      </c>
      <c r="G42" s="75">
        <v>1.1596403006631034E-4</v>
      </c>
      <c r="H42" s="74">
        <v>0</v>
      </c>
      <c r="I42" s="74">
        <v>4.0884745901304227E-5</v>
      </c>
      <c r="J42" s="74">
        <v>1.4177358758063374E-4</v>
      </c>
      <c r="K42" s="74">
        <v>5.7370152222137227E-5</v>
      </c>
      <c r="L42" s="75">
        <v>1.6062192810562499E-5</v>
      </c>
      <c r="M42" s="74">
        <v>4.1717074798715115E-5</v>
      </c>
      <c r="N42" s="74">
        <v>4.8307250918362846E-5</v>
      </c>
      <c r="O42" s="74">
        <v>4.2020043560778493E-5</v>
      </c>
      <c r="P42" s="74">
        <v>0</v>
      </c>
      <c r="Q42" s="75">
        <v>1.5661818621902341E-4</v>
      </c>
      <c r="R42" s="74">
        <v>2.767309337848417E-4</v>
      </c>
      <c r="S42" s="74">
        <v>2.291580732389202E-5</v>
      </c>
      <c r="T42" s="74">
        <v>2.290663365202642E-4</v>
      </c>
      <c r="U42" s="74">
        <v>9.0243884096771523E-5</v>
      </c>
      <c r="V42" s="75">
        <v>6.8202190264624499E-5</v>
      </c>
      <c r="W42" s="74">
        <v>2.6883068682228087E-4</v>
      </c>
      <c r="X42" s="74">
        <v>7.9789356099896279E-5</v>
      </c>
      <c r="Y42" s="74">
        <v>2.5968779755893468E-4</v>
      </c>
      <c r="Z42" s="74">
        <v>6.6359202362387609E-5</v>
      </c>
      <c r="AA42" s="75">
        <v>8.5753487308483877E-4</v>
      </c>
      <c r="AB42" s="74">
        <v>2.4076776023383364E-4</v>
      </c>
      <c r="AC42" s="74">
        <v>5.8046665219083169E-4</v>
      </c>
      <c r="AD42" s="74">
        <v>3.5971517098733641E-4</v>
      </c>
      <c r="AE42" s="74">
        <v>1.3605147425204186E-3</v>
      </c>
      <c r="AF42" s="75">
        <v>5.4677961785347807E-4</v>
      </c>
      <c r="AG42" s="74">
        <v>7.1059484592825046E-4</v>
      </c>
      <c r="AH42" s="74">
        <v>1.1814460093896714E-2</v>
      </c>
      <c r="AI42" s="74">
        <v>2.7070826120584876E-3</v>
      </c>
      <c r="AJ42" s="74">
        <v>1.1028702197468912E-3</v>
      </c>
      <c r="AK42" s="75">
        <v>1.1754501547518047E-3</v>
      </c>
      <c r="AL42" s="74">
        <v>1.1489280708736352E-2</v>
      </c>
      <c r="AM42" s="74">
        <v>3.6014158709252553E-3</v>
      </c>
      <c r="AN42" s="74">
        <v>3.3206722062290701E-3</v>
      </c>
      <c r="AO42" s="74">
        <v>1.7134957496089155E-2</v>
      </c>
      <c r="AP42" s="75">
        <v>0</v>
      </c>
      <c r="AQ42" s="74">
        <v>2.1918222356586805E-3</v>
      </c>
      <c r="AR42" s="254">
        <v>1.3846517576617302E-3</v>
      </c>
    </row>
    <row r="43" spans="1:46" ht="15" customHeight="1">
      <c r="A43" s="27">
        <v>40</v>
      </c>
      <c r="B43" s="28" t="s">
        <v>194</v>
      </c>
      <c r="C43" s="77">
        <v>3.7221100228151558E-4</v>
      </c>
      <c r="D43" s="78">
        <v>1.2235854360263237E-3</v>
      </c>
      <c r="E43" s="78">
        <v>1.1222784746988553E-3</v>
      </c>
      <c r="F43" s="78">
        <v>1.7658831377781266E-3</v>
      </c>
      <c r="G43" s="79">
        <v>4.2871550509363215E-4</v>
      </c>
      <c r="H43" s="78">
        <v>8.2448727197773888E-4</v>
      </c>
      <c r="I43" s="78">
        <v>3.2707796721043381E-4</v>
      </c>
      <c r="J43" s="78">
        <v>8.5064152548380238E-4</v>
      </c>
      <c r="K43" s="78">
        <v>1.9858898846124426E-4</v>
      </c>
      <c r="L43" s="79">
        <v>2.0077741013203124E-5</v>
      </c>
      <c r="M43" s="78">
        <v>8.4477076467398104E-4</v>
      </c>
      <c r="N43" s="78">
        <v>7.7711664520844576E-5</v>
      </c>
      <c r="O43" s="78">
        <v>1.2839457754682316E-4</v>
      </c>
      <c r="P43" s="78">
        <v>2.7354791647670281E-4</v>
      </c>
      <c r="Q43" s="79">
        <v>1.4380397098292151E-3</v>
      </c>
      <c r="R43" s="78">
        <v>5.9351502903854205E-4</v>
      </c>
      <c r="S43" s="78">
        <v>1.008295522251249E-3</v>
      </c>
      <c r="T43" s="78">
        <v>2.9996782163367928E-4</v>
      </c>
      <c r="U43" s="78">
        <v>2.1056906289246689E-4</v>
      </c>
      <c r="V43" s="79">
        <v>3.0203827117190847E-4</v>
      </c>
      <c r="W43" s="78">
        <v>9.8103138698578613E-4</v>
      </c>
      <c r="X43" s="78">
        <v>3.5107316683954364E-5</v>
      </c>
      <c r="Y43" s="78">
        <v>7.5020919294803358E-4</v>
      </c>
      <c r="Z43" s="78">
        <v>3.334549918709977E-3</v>
      </c>
      <c r="AA43" s="79">
        <v>2.5067736593005286E-3</v>
      </c>
      <c r="AB43" s="78">
        <v>3.799315256489895E-3</v>
      </c>
      <c r="AC43" s="78">
        <v>2.9238320258501149E-4</v>
      </c>
      <c r="AD43" s="78">
        <v>2.0908444313638926E-3</v>
      </c>
      <c r="AE43" s="78">
        <v>2.1620918997378624E-3</v>
      </c>
      <c r="AF43" s="79">
        <v>2.9086678301337987E-3</v>
      </c>
      <c r="AG43" s="78">
        <v>2.7930895678104643E-3</v>
      </c>
      <c r="AH43" s="78">
        <v>2.2460093896713614E-3</v>
      </c>
      <c r="AI43" s="78">
        <v>4.567050937350374E-3</v>
      </c>
      <c r="AJ43" s="78">
        <v>9.098679312911853E-4</v>
      </c>
      <c r="AK43" s="79">
        <v>1.6352028362474702E-3</v>
      </c>
      <c r="AL43" s="78">
        <v>2.3013167684667693E-3</v>
      </c>
      <c r="AM43" s="78">
        <v>8.5062012951377455E-4</v>
      </c>
      <c r="AN43" s="78">
        <v>9.2467949127301801E-4</v>
      </c>
      <c r="AO43" s="78">
        <v>3.3227023028509755E-3</v>
      </c>
      <c r="AP43" s="79">
        <v>0</v>
      </c>
      <c r="AQ43" s="78">
        <v>3.7790038545839315E-4</v>
      </c>
      <c r="AR43" s="255">
        <v>1.0474853041571835E-3</v>
      </c>
    </row>
    <row r="44" spans="1:46" ht="15" customHeight="1">
      <c r="A44" s="21">
        <v>41</v>
      </c>
      <c r="B44" s="22" t="s">
        <v>195</v>
      </c>
      <c r="C44" s="73">
        <v>1.4916011276614809E-2</v>
      </c>
      <c r="D44" s="74">
        <v>1.2798042263302358E-2</v>
      </c>
      <c r="E44" s="74">
        <v>1.5337805820884355E-2</v>
      </c>
      <c r="F44" s="74">
        <v>8.2800298238041043E-3</v>
      </c>
      <c r="G44" s="75">
        <v>3.4859490250236319E-3</v>
      </c>
      <c r="H44" s="74">
        <v>3.4010099969081727E-3</v>
      </c>
      <c r="I44" s="74">
        <v>4.4291808059746243E-3</v>
      </c>
      <c r="J44" s="74">
        <v>4.1823208336286954E-3</v>
      </c>
      <c r="K44" s="74">
        <v>2.1403479867489659E-3</v>
      </c>
      <c r="L44" s="75">
        <v>4.9123539678970311E-4</v>
      </c>
      <c r="M44" s="74">
        <v>7.7489466438613328E-3</v>
      </c>
      <c r="N44" s="74">
        <v>1.8762816298726439E-3</v>
      </c>
      <c r="O44" s="74">
        <v>3.7397838769092856E-3</v>
      </c>
      <c r="P44" s="74">
        <v>5.0758335612899304E-3</v>
      </c>
      <c r="Q44" s="75">
        <v>6.6776299397019985E-3</v>
      </c>
      <c r="R44" s="74">
        <v>1.8606514100533436E-3</v>
      </c>
      <c r="S44" s="74">
        <v>5.7976992529446816E-3</v>
      </c>
      <c r="T44" s="74">
        <v>5.2085321756393408E-3</v>
      </c>
      <c r="U44" s="74">
        <v>1.9628044791047809E-3</v>
      </c>
      <c r="V44" s="75">
        <v>4.4526287072761996E-3</v>
      </c>
      <c r="W44" s="74">
        <v>1.7451926452738964E-2</v>
      </c>
      <c r="X44" s="74">
        <v>5.7671746589005026E-3</v>
      </c>
      <c r="Y44" s="74">
        <v>9.7238653085956663E-3</v>
      </c>
      <c r="Z44" s="74">
        <v>1.4101330502007366E-3</v>
      </c>
      <c r="AA44" s="75">
        <v>1.9382020525400355E-2</v>
      </c>
      <c r="AB44" s="74">
        <v>1.0367459755668877E-2</v>
      </c>
      <c r="AC44" s="74">
        <v>1.319594189313824E-2</v>
      </c>
      <c r="AD44" s="74">
        <v>2.5711459380799384E-2</v>
      </c>
      <c r="AE44" s="74">
        <v>1.3717801512164476E-2</v>
      </c>
      <c r="AF44" s="75">
        <v>1.6628092488146866E-3</v>
      </c>
      <c r="AG44" s="74">
        <v>1.4577463053175496E-2</v>
      </c>
      <c r="AH44" s="74">
        <v>1.0950610328638498E-2</v>
      </c>
      <c r="AI44" s="74">
        <v>1.0975654672019447E-2</v>
      </c>
      <c r="AJ44" s="74">
        <v>1.2600292260608234E-2</v>
      </c>
      <c r="AK44" s="75">
        <v>1.4081703265191982E-2</v>
      </c>
      <c r="AL44" s="74">
        <v>6.1599155607080444E-3</v>
      </c>
      <c r="AM44" s="74">
        <v>5.9063220283174182E-3</v>
      </c>
      <c r="AN44" s="74">
        <v>4.5774189181249951E-3</v>
      </c>
      <c r="AO44" s="74">
        <v>2.1803718031116987E-2</v>
      </c>
      <c r="AP44" s="75">
        <v>4.5322697606961569E-4</v>
      </c>
      <c r="AQ44" s="74">
        <v>0</v>
      </c>
      <c r="AR44" s="254">
        <v>7.896113613036217E-3</v>
      </c>
    </row>
    <row r="45" spans="1:46" s="345" customFormat="1" ht="15" customHeight="1">
      <c r="A45" s="338">
        <v>42</v>
      </c>
      <c r="B45" s="339" t="s">
        <v>336</v>
      </c>
      <c r="C45" s="340">
        <v>0.5339849323472039</v>
      </c>
      <c r="D45" s="341">
        <v>0.38370977876252521</v>
      </c>
      <c r="E45" s="341">
        <v>0.52525126568072422</v>
      </c>
      <c r="F45" s="341">
        <v>0.57489306596554568</v>
      </c>
      <c r="G45" s="342">
        <v>0.51763883178538928</v>
      </c>
      <c r="H45" s="341">
        <v>0.46475316912295167</v>
      </c>
      <c r="I45" s="341">
        <v>0.55986208212382627</v>
      </c>
      <c r="J45" s="341">
        <v>0.47678457503367122</v>
      </c>
      <c r="K45" s="341">
        <v>0.79016351964412856</v>
      </c>
      <c r="L45" s="342">
        <v>0.77127571289365759</v>
      </c>
      <c r="M45" s="341">
        <v>0.5297338450627842</v>
      </c>
      <c r="N45" s="341">
        <v>0.80300443096508789</v>
      </c>
      <c r="O45" s="341">
        <v>0.78913875251828458</v>
      </c>
      <c r="P45" s="341">
        <v>0.57068174219628587</v>
      </c>
      <c r="Q45" s="342">
        <v>0.62552591675031499</v>
      </c>
      <c r="R45" s="341">
        <v>0.65978116409052012</v>
      </c>
      <c r="S45" s="341">
        <v>0.63621155873321422</v>
      </c>
      <c r="T45" s="341">
        <v>0.67697828778367408</v>
      </c>
      <c r="U45" s="341">
        <v>0.82141988724528037</v>
      </c>
      <c r="V45" s="342">
        <v>0.63831404185665852</v>
      </c>
      <c r="W45" s="341">
        <v>0.54824006179093399</v>
      </c>
      <c r="X45" s="341">
        <v>0.8268283730950291</v>
      </c>
      <c r="Y45" s="341">
        <v>0.50007213549932195</v>
      </c>
      <c r="Z45" s="341">
        <v>0.26314741696804805</v>
      </c>
      <c r="AA45" s="342">
        <v>0.32830939165263429</v>
      </c>
      <c r="AB45" s="341">
        <v>0.34028189089368177</v>
      </c>
      <c r="AC45" s="341">
        <v>0.19041886043646791</v>
      </c>
      <c r="AD45" s="341">
        <v>0.55703938063587832</v>
      </c>
      <c r="AE45" s="341">
        <v>0.48672198271193051</v>
      </c>
      <c r="AF45" s="342">
        <v>0.31489762238251107</v>
      </c>
      <c r="AG45" s="341">
        <v>0.20406394532116423</v>
      </c>
      <c r="AH45" s="341">
        <v>0.40691380281690143</v>
      </c>
      <c r="AI45" s="341">
        <v>0.42029759493204671</v>
      </c>
      <c r="AJ45" s="341">
        <v>0.33885687501723233</v>
      </c>
      <c r="AK45" s="342">
        <v>0.37278832891749575</v>
      </c>
      <c r="AL45" s="341">
        <v>0.52231239077396918</v>
      </c>
      <c r="AM45" s="341">
        <v>0.56935297991438916</v>
      </c>
      <c r="AN45" s="341">
        <v>0.31166296709724717</v>
      </c>
      <c r="AO45" s="341">
        <v>0.32259316299431262</v>
      </c>
      <c r="AP45" s="342">
        <v>1</v>
      </c>
      <c r="AQ45" s="341">
        <v>0.61782934018592695</v>
      </c>
      <c r="AR45" s="343">
        <v>0.57422248048545887</v>
      </c>
      <c r="AS45" s="344"/>
      <c r="AT45" s="344"/>
    </row>
    <row r="46" spans="1:46" ht="15" customHeight="1">
      <c r="A46" s="21">
        <v>43</v>
      </c>
      <c r="B46" s="22" t="s">
        <v>48</v>
      </c>
      <c r="C46" s="73">
        <v>2.3642291441214785E-3</v>
      </c>
      <c r="D46" s="74">
        <v>9.8548232415093095E-3</v>
      </c>
      <c r="E46" s="74">
        <v>2.2769783275556774E-2</v>
      </c>
      <c r="F46" s="74">
        <v>7.0321390731075614E-2</v>
      </c>
      <c r="G46" s="75">
        <v>1.1406643684704345E-2</v>
      </c>
      <c r="H46" s="74">
        <v>2.3858600432855818E-2</v>
      </c>
      <c r="I46" s="74">
        <v>1.7703094975264729E-2</v>
      </c>
      <c r="J46" s="74">
        <v>2.282554760048203E-2</v>
      </c>
      <c r="K46" s="74">
        <v>1.0079494436566264E-2</v>
      </c>
      <c r="L46" s="75">
        <v>4.356869799865078E-3</v>
      </c>
      <c r="M46" s="74">
        <v>2.0848108130657877E-2</v>
      </c>
      <c r="N46" s="74">
        <v>6.4703712027175276E-3</v>
      </c>
      <c r="O46" s="74">
        <v>1.6758994040157155E-2</v>
      </c>
      <c r="P46" s="74">
        <v>2.7476368499437707E-2</v>
      </c>
      <c r="Q46" s="75">
        <v>1.4775502068071959E-2</v>
      </c>
      <c r="R46" s="74">
        <v>2.417026234820762E-2</v>
      </c>
      <c r="S46" s="74">
        <v>1.5491085750951006E-2</v>
      </c>
      <c r="T46" s="74">
        <v>3.1251193053836042E-3</v>
      </c>
      <c r="U46" s="74">
        <v>8.8363803178088778E-3</v>
      </c>
      <c r="V46" s="75">
        <v>1.7713083128726763E-2</v>
      </c>
      <c r="W46" s="74">
        <v>1.8294530098002828E-2</v>
      </c>
      <c r="X46" s="74">
        <v>8.3491582222931463E-3</v>
      </c>
      <c r="Y46" s="74">
        <v>1.2926681478489193E-2</v>
      </c>
      <c r="Z46" s="74">
        <v>2.3142771823882677E-2</v>
      </c>
      <c r="AA46" s="75">
        <v>2.0319245507903181E-2</v>
      </c>
      <c r="AB46" s="74">
        <v>3.1140902108644043E-2</v>
      </c>
      <c r="AC46" s="74">
        <v>3.7321855859380878E-3</v>
      </c>
      <c r="AD46" s="74">
        <v>1.7703709153933569E-2</v>
      </c>
      <c r="AE46" s="74">
        <v>1.3423167746268333E-2</v>
      </c>
      <c r="AF46" s="75">
        <v>9.8495232531140217E-3</v>
      </c>
      <c r="AG46" s="74">
        <v>1.2199229435878057E-2</v>
      </c>
      <c r="AH46" s="74">
        <v>1.0855962441314555E-2</v>
      </c>
      <c r="AI46" s="74">
        <v>6.6940444182534711E-2</v>
      </c>
      <c r="AJ46" s="74">
        <v>1.0559982354076484E-2</v>
      </c>
      <c r="AK46" s="75">
        <v>1.893517487190911E-2</v>
      </c>
      <c r="AL46" s="74">
        <v>2.3912930631737408E-2</v>
      </c>
      <c r="AM46" s="74">
        <v>1.6175502140270002E-2</v>
      </c>
      <c r="AN46" s="74">
        <v>2.4866726098184615E-2</v>
      </c>
      <c r="AO46" s="74">
        <v>3.0061967185283096E-2</v>
      </c>
      <c r="AP46" s="75">
        <v>0</v>
      </c>
      <c r="AQ46" s="74">
        <v>2.9098329680296276E-3</v>
      </c>
      <c r="AR46" s="254">
        <v>1.3192598859274072E-2</v>
      </c>
    </row>
    <row r="47" spans="1:46" ht="15" customHeight="1">
      <c r="A47" s="21">
        <v>44</v>
      </c>
      <c r="B47" s="22" t="s">
        <v>49</v>
      </c>
      <c r="C47" s="73">
        <v>8.6263346176910505E-2</v>
      </c>
      <c r="D47" s="74">
        <v>0.13783524587453289</v>
      </c>
      <c r="E47" s="74">
        <v>0.11449734394094321</v>
      </c>
      <c r="F47" s="74">
        <v>0.33661656790801708</v>
      </c>
      <c r="G47" s="75">
        <v>0.14804389765647238</v>
      </c>
      <c r="H47" s="74">
        <v>0.19447593527774915</v>
      </c>
      <c r="I47" s="74">
        <v>0.20674053177426169</v>
      </c>
      <c r="J47" s="74">
        <v>0.31147657191465228</v>
      </c>
      <c r="K47" s="74">
        <v>2.2650912920935105E-2</v>
      </c>
      <c r="L47" s="75">
        <v>4.4438733442556241E-3</v>
      </c>
      <c r="M47" s="74">
        <v>0.18238705101998248</v>
      </c>
      <c r="N47" s="74">
        <v>1.6710808292324679E-2</v>
      </c>
      <c r="O47" s="74">
        <v>2.1455901131506395E-2</v>
      </c>
      <c r="P47" s="74">
        <v>0.36944165830825809</v>
      </c>
      <c r="Q47" s="75">
        <v>0.10874641379948601</v>
      </c>
      <c r="R47" s="74">
        <v>0.21120032042529174</v>
      </c>
      <c r="S47" s="74">
        <v>0.21854805444795819</v>
      </c>
      <c r="T47" s="74">
        <v>0.19839871722851549</v>
      </c>
      <c r="U47" s="74">
        <v>0.10353730957913762</v>
      </c>
      <c r="V47" s="75">
        <v>0.21995206360341402</v>
      </c>
      <c r="W47" s="74">
        <v>0.34892016330461123</v>
      </c>
      <c r="X47" s="74">
        <v>7.5222213356738205E-2</v>
      </c>
      <c r="Y47" s="74">
        <v>0.12788181319791095</v>
      </c>
      <c r="Z47" s="74">
        <v>0.21349414380039153</v>
      </c>
      <c r="AA47" s="75">
        <v>0.4291901406010713</v>
      </c>
      <c r="AB47" s="74">
        <v>0.32251323018842487</v>
      </c>
      <c r="AC47" s="74">
        <v>3.8044214359885024E-2</v>
      </c>
      <c r="AD47" s="74">
        <v>0.2297271887441853</v>
      </c>
      <c r="AE47" s="74">
        <v>0.16321844060746549</v>
      </c>
      <c r="AF47" s="75">
        <v>0.36779293281102149</v>
      </c>
      <c r="AG47" s="74">
        <v>0.63386703250663357</v>
      </c>
      <c r="AH47" s="74">
        <v>0.48767549295774648</v>
      </c>
      <c r="AI47" s="74">
        <v>0.32164561157968397</v>
      </c>
      <c r="AJ47" s="74">
        <v>0.24348617276461992</v>
      </c>
      <c r="AK47" s="75">
        <v>0.51442059312835631</v>
      </c>
      <c r="AL47" s="74">
        <v>0.27390860484833801</v>
      </c>
      <c r="AM47" s="74">
        <v>0.29572769180111952</v>
      </c>
      <c r="AN47" s="74">
        <v>3.307900390051266E-2</v>
      </c>
      <c r="AO47" s="74">
        <v>0.28515819215890764</v>
      </c>
      <c r="AP47" s="75">
        <v>0</v>
      </c>
      <c r="AQ47" s="74">
        <v>3.5711586425818155E-2</v>
      </c>
      <c r="AR47" s="254">
        <v>0.18323244925649623</v>
      </c>
    </row>
    <row r="48" spans="1:46" ht="15" customHeight="1">
      <c r="A48" s="21">
        <v>45</v>
      </c>
      <c r="B48" s="22" t="s">
        <v>50</v>
      </c>
      <c r="C48" s="73">
        <v>0.23671241185836683</v>
      </c>
      <c r="D48" s="74">
        <v>0.39095208174873508</v>
      </c>
      <c r="E48" s="74">
        <v>0.1831309075491932</v>
      </c>
      <c r="F48" s="74">
        <v>-8.3192716713102854E-2</v>
      </c>
      <c r="G48" s="75">
        <v>6.8369580877882849E-2</v>
      </c>
      <c r="H48" s="74">
        <v>0.11949912398227353</v>
      </c>
      <c r="I48" s="74">
        <v>0.11981956198808891</v>
      </c>
      <c r="J48" s="74">
        <v>6.4506982349188349E-2</v>
      </c>
      <c r="K48" s="74">
        <v>8.6400920276082829E-2</v>
      </c>
      <c r="L48" s="75">
        <v>-1.234379517491728E-2</v>
      </c>
      <c r="M48" s="74">
        <v>0.12246047307162822</v>
      </c>
      <c r="N48" s="74">
        <v>8.0729117440527826E-2</v>
      </c>
      <c r="O48" s="74">
        <v>0.14022788870291128</v>
      </c>
      <c r="P48" s="74">
        <v>-6.814382541564086E-2</v>
      </c>
      <c r="Q48" s="75">
        <v>0.16081840121307905</v>
      </c>
      <c r="R48" s="74">
        <v>-8.6868024832960106E-2</v>
      </c>
      <c r="S48" s="74">
        <v>3.7329850130620103E-2</v>
      </c>
      <c r="T48" s="74">
        <v>-4.9925553440630911E-2</v>
      </c>
      <c r="U48" s="74">
        <v>1.5747557774886629E-2</v>
      </c>
      <c r="V48" s="75">
        <v>1.2481000818426282E-2</v>
      </c>
      <c r="W48" s="74">
        <v>1.9432045019109046E-2</v>
      </c>
      <c r="X48" s="74">
        <v>-0.13666001755365834</v>
      </c>
      <c r="Y48" s="74">
        <v>0.13232535995614161</v>
      </c>
      <c r="Z48" s="74">
        <v>0.33096652178240815</v>
      </c>
      <c r="AA48" s="75">
        <v>0.11514874332162235</v>
      </c>
      <c r="AB48" s="74">
        <v>0.20874083276752908</v>
      </c>
      <c r="AC48" s="74">
        <v>0.44338407758474274</v>
      </c>
      <c r="AD48" s="74">
        <v>6.2422845183495612E-2</v>
      </c>
      <c r="AE48" s="74">
        <v>0.20759981802032107</v>
      </c>
      <c r="AF48" s="75">
        <v>0</v>
      </c>
      <c r="AG48" s="74">
        <v>2.5219955803465074E-3</v>
      </c>
      <c r="AH48" s="74">
        <v>1.7834366197183097E-2</v>
      </c>
      <c r="AI48" s="74">
        <v>3.4547530477698797E-2</v>
      </c>
      <c r="AJ48" s="74">
        <v>-1.1442278529873997E-2</v>
      </c>
      <c r="AK48" s="75">
        <v>-1.8930435153543177E-2</v>
      </c>
      <c r="AL48" s="74">
        <v>3.0782274669942728E-2</v>
      </c>
      <c r="AM48" s="74">
        <v>3.2227527164965429E-2</v>
      </c>
      <c r="AN48" s="74">
        <v>0.46722113377966573</v>
      </c>
      <c r="AO48" s="74">
        <v>0.17057346931351031</v>
      </c>
      <c r="AP48" s="75">
        <v>0</v>
      </c>
      <c r="AQ48" s="74">
        <v>0.27938175496939005</v>
      </c>
      <c r="AR48" s="254">
        <v>8.9758628318374001E-2</v>
      </c>
    </row>
    <row r="49" spans="1:44" ht="15" customHeight="1">
      <c r="A49" s="21">
        <v>46</v>
      </c>
      <c r="B49" s="22" t="s">
        <v>51</v>
      </c>
      <c r="C49" s="73">
        <v>0.14767816155336058</v>
      </c>
      <c r="D49" s="74">
        <v>0.1152815899996693</v>
      </c>
      <c r="E49" s="74">
        <v>0.11147966182008628</v>
      </c>
      <c r="F49" s="74">
        <v>7.1380920613742502E-2</v>
      </c>
      <c r="G49" s="75">
        <v>6.4416261671076808E-2</v>
      </c>
      <c r="H49" s="74">
        <v>0.1354735648768422</v>
      </c>
      <c r="I49" s="74">
        <v>5.6407321095166059E-2</v>
      </c>
      <c r="J49" s="74">
        <v>9.3712341390798898E-2</v>
      </c>
      <c r="K49" s="74">
        <v>7.003571659733214E-2</v>
      </c>
      <c r="L49" s="75">
        <v>6.174306916380224E-2</v>
      </c>
      <c r="M49" s="74">
        <v>0.10778649201118018</v>
      </c>
      <c r="N49" s="74">
        <v>8.1823381689591607E-2</v>
      </c>
      <c r="O49" s="74">
        <v>2.2366335408656596E-2</v>
      </c>
      <c r="P49" s="74">
        <v>6.6776085833257351E-2</v>
      </c>
      <c r="Q49" s="75">
        <v>7.4735350860332173E-2</v>
      </c>
      <c r="R49" s="74">
        <v>0.17469004314817849</v>
      </c>
      <c r="S49" s="74">
        <v>8.4009349649388151E-2</v>
      </c>
      <c r="T49" s="74">
        <v>0.16442054397800962</v>
      </c>
      <c r="U49" s="74">
        <v>5.3439420032638206E-2</v>
      </c>
      <c r="V49" s="75">
        <v>7.4749600530028451E-2</v>
      </c>
      <c r="W49" s="74">
        <v>3.2343942783200089E-2</v>
      </c>
      <c r="X49" s="74">
        <v>0.18803159658501556</v>
      </c>
      <c r="Y49" s="74">
        <v>0.24615517788614133</v>
      </c>
      <c r="Z49" s="74">
        <v>0.10184478582567437</v>
      </c>
      <c r="AA49" s="75">
        <v>7.1208309946018608E-2</v>
      </c>
      <c r="AB49" s="74">
        <v>0.10796989439926036</v>
      </c>
      <c r="AC49" s="74">
        <v>0.2721077174116347</v>
      </c>
      <c r="AD49" s="74">
        <v>9.1923576876854776E-2</v>
      </c>
      <c r="AE49" s="74">
        <v>0.11085595441842327</v>
      </c>
      <c r="AF49" s="75">
        <v>0.30460118793489577</v>
      </c>
      <c r="AG49" s="74">
        <v>0.13496373091046504</v>
      </c>
      <c r="AH49" s="74">
        <v>7.5760375586854459E-2</v>
      </c>
      <c r="AI49" s="74">
        <v>0.12979264115502193</v>
      </c>
      <c r="AJ49" s="74">
        <v>0.40172047754280515</v>
      </c>
      <c r="AK49" s="75">
        <v>7.3110155794542692E-2</v>
      </c>
      <c r="AL49" s="74">
        <v>0.12039520357136678</v>
      </c>
      <c r="AM49" s="74">
        <v>5.9447371309406215E-2</v>
      </c>
      <c r="AN49" s="74">
        <v>0.13711310975843388</v>
      </c>
      <c r="AO49" s="74">
        <v>0.13125886761335387</v>
      </c>
      <c r="AP49" s="75">
        <v>0</v>
      </c>
      <c r="AQ49" s="74">
        <v>5.4908926007104529E-2</v>
      </c>
      <c r="AR49" s="254">
        <v>0.10410211272620584</v>
      </c>
    </row>
    <row r="50" spans="1:44" ht="15" customHeight="1">
      <c r="A50" s="21">
        <v>47</v>
      </c>
      <c r="B50" s="22" t="s">
        <v>337</v>
      </c>
      <c r="C50" s="73">
        <v>4.3962255047250119E-2</v>
      </c>
      <c r="D50" s="74">
        <v>2.9167631204735606E-2</v>
      </c>
      <c r="E50" s="74">
        <v>4.3045614385116095E-2</v>
      </c>
      <c r="F50" s="74">
        <v>3.0020013342228154E-2</v>
      </c>
      <c r="G50" s="75">
        <v>0.19205049003587857</v>
      </c>
      <c r="H50" s="74">
        <v>6.193960630732763E-2</v>
      </c>
      <c r="I50" s="74">
        <v>3.9494664540659877E-2</v>
      </c>
      <c r="J50" s="74">
        <v>3.0693981711207203E-2</v>
      </c>
      <c r="K50" s="74">
        <v>2.0675320243131762E-2</v>
      </c>
      <c r="L50" s="75">
        <v>0.17268061935815476</v>
      </c>
      <c r="M50" s="74">
        <v>3.6804889241166407E-2</v>
      </c>
      <c r="N50" s="74">
        <v>1.1270291670779784E-2</v>
      </c>
      <c r="O50" s="74">
        <v>1.0054462645348499E-2</v>
      </c>
      <c r="P50" s="74">
        <v>3.3767970578401869E-2</v>
      </c>
      <c r="Q50" s="75">
        <v>1.5419772334109304E-2</v>
      </c>
      <c r="R50" s="74">
        <v>1.7048081999745116E-2</v>
      </c>
      <c r="S50" s="74">
        <v>8.4101012878683712E-3</v>
      </c>
      <c r="T50" s="74">
        <v>7.030154947014775E-3</v>
      </c>
      <c r="U50" s="74">
        <v>-2.965514302402242E-3</v>
      </c>
      <c r="V50" s="75">
        <v>3.6809696402821619E-2</v>
      </c>
      <c r="W50" s="74">
        <v>3.702239921356993E-2</v>
      </c>
      <c r="X50" s="74">
        <v>3.8573366312933857E-2</v>
      </c>
      <c r="Y50" s="74">
        <v>3.990535822488963E-2</v>
      </c>
      <c r="Z50" s="74">
        <v>6.7420949600185812E-2</v>
      </c>
      <c r="AA50" s="75">
        <v>3.6189704037863195E-2</v>
      </c>
      <c r="AB50" s="74">
        <v>1.6343315564672629E-2</v>
      </c>
      <c r="AC50" s="74">
        <v>5.3140647069825839E-2</v>
      </c>
      <c r="AD50" s="74">
        <v>4.5101333398736093E-2</v>
      </c>
      <c r="AE50" s="74">
        <v>1.820663359258216E-2</v>
      </c>
      <c r="AF50" s="75">
        <v>2.8587336184576818E-3</v>
      </c>
      <c r="AG50" s="74">
        <v>1.2445678515390746E-2</v>
      </c>
      <c r="AH50" s="74">
        <v>1.5262347417840376E-2</v>
      </c>
      <c r="AI50" s="74">
        <v>5.2060697580199627E-2</v>
      </c>
      <c r="AJ50" s="74">
        <v>1.6818770851140093E-2</v>
      </c>
      <c r="AK50" s="75">
        <v>3.9913168359536073E-2</v>
      </c>
      <c r="AL50" s="74">
        <v>2.8740504905438374E-2</v>
      </c>
      <c r="AM50" s="74">
        <v>2.7075787509603776E-2</v>
      </c>
      <c r="AN50" s="74">
        <v>2.6077494271840446E-2</v>
      </c>
      <c r="AO50" s="74">
        <v>6.040284733759383E-2</v>
      </c>
      <c r="AP50" s="75">
        <v>0</v>
      </c>
      <c r="AQ50" s="74">
        <v>9.2585594437306334E-3</v>
      </c>
      <c r="AR50" s="254">
        <v>3.8815730130109603E-2</v>
      </c>
    </row>
    <row r="51" spans="1:44" ht="15" customHeight="1">
      <c r="A51" s="21">
        <v>48</v>
      </c>
      <c r="B51" s="22" t="s">
        <v>53</v>
      </c>
      <c r="C51" s="73">
        <v>-5.0965336127213448E-2</v>
      </c>
      <c r="D51" s="74">
        <v>-6.6801150831707401E-2</v>
      </c>
      <c r="E51" s="74">
        <v>-1.7457665161982192E-4</v>
      </c>
      <c r="F51" s="74">
        <v>-3.924184750618059E-5</v>
      </c>
      <c r="G51" s="75">
        <v>-1.9257057114041838E-3</v>
      </c>
      <c r="H51" s="74">
        <v>0</v>
      </c>
      <c r="I51" s="74">
        <v>-2.725649726753615E-5</v>
      </c>
      <c r="J51" s="74">
        <v>0</v>
      </c>
      <c r="K51" s="74">
        <v>-5.8841181766294598E-6</v>
      </c>
      <c r="L51" s="75">
        <v>-2.1563493848180152E-3</v>
      </c>
      <c r="M51" s="74">
        <v>-2.0858537399357557E-5</v>
      </c>
      <c r="N51" s="74">
        <v>-8.4012610292804944E-6</v>
      </c>
      <c r="O51" s="74">
        <v>-2.3344468644876938E-6</v>
      </c>
      <c r="P51" s="74">
        <v>0</v>
      </c>
      <c r="Q51" s="75">
        <v>-2.1357025393503193E-5</v>
      </c>
      <c r="R51" s="74">
        <v>-2.1847178983013817E-5</v>
      </c>
      <c r="S51" s="74">
        <v>0</v>
      </c>
      <c r="T51" s="74">
        <v>-2.7269801966698117E-5</v>
      </c>
      <c r="U51" s="74">
        <v>-1.5040647349461921E-5</v>
      </c>
      <c r="V51" s="75">
        <v>-1.9486340075607001E-5</v>
      </c>
      <c r="W51" s="74">
        <v>-4.2531422094271298E-3</v>
      </c>
      <c r="X51" s="74">
        <v>-3.4469001835155192E-4</v>
      </c>
      <c r="Y51" s="74">
        <v>-5.9266526242894656E-2</v>
      </c>
      <c r="Z51" s="74">
        <v>-1.6589800590596902E-5</v>
      </c>
      <c r="AA51" s="75">
        <v>-3.6553506711293126E-4</v>
      </c>
      <c r="AB51" s="74">
        <v>-2.6990065922212751E-2</v>
      </c>
      <c r="AC51" s="74">
        <v>-8.2770244849433405E-4</v>
      </c>
      <c r="AD51" s="74">
        <v>-3.9180339930836583E-3</v>
      </c>
      <c r="AE51" s="74">
        <v>-2.5997096990836022E-5</v>
      </c>
      <c r="AF51" s="75">
        <v>0</v>
      </c>
      <c r="AG51" s="74">
        <v>-6.1612269878172008E-5</v>
      </c>
      <c r="AH51" s="74">
        <v>-1.4302347417840375E-2</v>
      </c>
      <c r="AI51" s="74">
        <v>-2.5284519907185738E-2</v>
      </c>
      <c r="AJ51" s="74">
        <v>0</v>
      </c>
      <c r="AK51" s="75">
        <v>-2.3698591829673482E-4</v>
      </c>
      <c r="AL51" s="74">
        <v>-5.1909400792483519E-5</v>
      </c>
      <c r="AM51" s="74">
        <v>-6.8598397541433433E-6</v>
      </c>
      <c r="AN51" s="74">
        <v>-2.0434905884486586E-5</v>
      </c>
      <c r="AO51" s="74">
        <v>-4.850660296132811E-5</v>
      </c>
      <c r="AP51" s="75">
        <v>0</v>
      </c>
      <c r="AQ51" s="74">
        <v>0</v>
      </c>
      <c r="AR51" s="254">
        <v>-3.3239997759186624E-3</v>
      </c>
    </row>
    <row r="52" spans="1:44" s="345" customFormat="1" ht="15" customHeight="1">
      <c r="A52" s="338">
        <v>49</v>
      </c>
      <c r="B52" s="339" t="s">
        <v>338</v>
      </c>
      <c r="C52" s="340">
        <v>0.46601506765279604</v>
      </c>
      <c r="D52" s="341">
        <v>0.61629022123747479</v>
      </c>
      <c r="E52" s="341">
        <v>0.47474873431927578</v>
      </c>
      <c r="F52" s="341">
        <v>0.42510693403445432</v>
      </c>
      <c r="G52" s="342">
        <v>0.48236116821461078</v>
      </c>
      <c r="H52" s="341">
        <v>0.53524683087704839</v>
      </c>
      <c r="I52" s="341">
        <v>0.44013791787617373</v>
      </c>
      <c r="J52" s="341">
        <v>0.52321542496632878</v>
      </c>
      <c r="K52" s="341">
        <v>0.20983648035587146</v>
      </c>
      <c r="L52" s="342">
        <v>0.22872428710634243</v>
      </c>
      <c r="M52" s="341">
        <v>0.4702661549372158</v>
      </c>
      <c r="N52" s="341">
        <v>0.19699556903491214</v>
      </c>
      <c r="O52" s="341">
        <v>0.21086124748171545</v>
      </c>
      <c r="P52" s="341">
        <v>0.42931825780371419</v>
      </c>
      <c r="Q52" s="342">
        <v>0.37447408324968501</v>
      </c>
      <c r="R52" s="341">
        <v>0.34021883590947988</v>
      </c>
      <c r="S52" s="341">
        <v>0.36378844126678583</v>
      </c>
      <c r="T52" s="341">
        <v>0.32302171221632586</v>
      </c>
      <c r="U52" s="341">
        <v>0.17858011275471963</v>
      </c>
      <c r="V52" s="342">
        <v>0.36168595814334153</v>
      </c>
      <c r="W52" s="341">
        <v>0.45175993820906601</v>
      </c>
      <c r="X52" s="341">
        <v>0.17317162690497087</v>
      </c>
      <c r="Y52" s="341">
        <v>0.49992786450067805</v>
      </c>
      <c r="Z52" s="341">
        <v>0.736852583031952</v>
      </c>
      <c r="AA52" s="342">
        <v>0.67169060834736571</v>
      </c>
      <c r="AB52" s="341">
        <v>0.65971810910631823</v>
      </c>
      <c r="AC52" s="341">
        <v>0.80958113956353206</v>
      </c>
      <c r="AD52" s="341">
        <v>0.44296061936412168</v>
      </c>
      <c r="AE52" s="341">
        <v>0.51327801728806954</v>
      </c>
      <c r="AF52" s="342">
        <v>0.68510237761748893</v>
      </c>
      <c r="AG52" s="341">
        <v>0.79593605467883577</v>
      </c>
      <c r="AH52" s="341">
        <v>0.59308619718309863</v>
      </c>
      <c r="AI52" s="341">
        <v>0.57970240506795334</v>
      </c>
      <c r="AJ52" s="341">
        <v>0.66114312498276762</v>
      </c>
      <c r="AK52" s="342">
        <v>0.62721167108250431</v>
      </c>
      <c r="AL52" s="341">
        <v>0.47768760922603082</v>
      </c>
      <c r="AM52" s="341">
        <v>0.43064702008561079</v>
      </c>
      <c r="AN52" s="341">
        <v>0.68833703290275283</v>
      </c>
      <c r="AO52" s="341">
        <v>0.67740683700568738</v>
      </c>
      <c r="AP52" s="342">
        <v>0</v>
      </c>
      <c r="AQ52" s="341">
        <v>0.382170659814073</v>
      </c>
      <c r="AR52" s="343">
        <v>0.42577751951454107</v>
      </c>
    </row>
    <row r="53" spans="1:44" ht="15" customHeight="1">
      <c r="A53" s="33">
        <v>50</v>
      </c>
      <c r="B53" s="34" t="s">
        <v>47</v>
      </c>
      <c r="C53" s="336">
        <v>1</v>
      </c>
      <c r="D53" s="256">
        <v>1</v>
      </c>
      <c r="E53" s="256">
        <v>1</v>
      </c>
      <c r="F53" s="256">
        <v>1</v>
      </c>
      <c r="G53" s="257">
        <v>1</v>
      </c>
      <c r="H53" s="256">
        <v>1</v>
      </c>
      <c r="I53" s="256">
        <v>1</v>
      </c>
      <c r="J53" s="256">
        <v>1</v>
      </c>
      <c r="K53" s="256">
        <v>1</v>
      </c>
      <c r="L53" s="257">
        <v>1</v>
      </c>
      <c r="M53" s="256">
        <v>1</v>
      </c>
      <c r="N53" s="256">
        <v>1</v>
      </c>
      <c r="O53" s="256">
        <v>1</v>
      </c>
      <c r="P53" s="256">
        <v>1</v>
      </c>
      <c r="Q53" s="257">
        <v>1</v>
      </c>
      <c r="R53" s="256">
        <v>1</v>
      </c>
      <c r="S53" s="256">
        <v>1</v>
      </c>
      <c r="T53" s="256">
        <v>1</v>
      </c>
      <c r="U53" s="256">
        <v>1</v>
      </c>
      <c r="V53" s="257">
        <v>1</v>
      </c>
      <c r="W53" s="256">
        <v>1</v>
      </c>
      <c r="X53" s="256">
        <v>1</v>
      </c>
      <c r="Y53" s="256">
        <v>1</v>
      </c>
      <c r="Z53" s="256">
        <v>1</v>
      </c>
      <c r="AA53" s="257">
        <v>1</v>
      </c>
      <c r="AB53" s="256">
        <v>1</v>
      </c>
      <c r="AC53" s="256">
        <v>1</v>
      </c>
      <c r="AD53" s="256">
        <v>1</v>
      </c>
      <c r="AE53" s="256">
        <v>1</v>
      </c>
      <c r="AF53" s="257">
        <v>1</v>
      </c>
      <c r="AG53" s="256">
        <v>1</v>
      </c>
      <c r="AH53" s="256">
        <v>1</v>
      </c>
      <c r="AI53" s="256">
        <v>1</v>
      </c>
      <c r="AJ53" s="256">
        <v>1</v>
      </c>
      <c r="AK53" s="257">
        <v>1</v>
      </c>
      <c r="AL53" s="256">
        <v>1</v>
      </c>
      <c r="AM53" s="256">
        <v>1</v>
      </c>
      <c r="AN53" s="256">
        <v>1</v>
      </c>
      <c r="AO53" s="256">
        <v>1</v>
      </c>
      <c r="AP53" s="257">
        <v>1</v>
      </c>
      <c r="AQ53" s="256">
        <v>1</v>
      </c>
      <c r="AR53" s="337">
        <v>1</v>
      </c>
    </row>
    <row r="56" spans="1:44" ht="21" customHeight="1">
      <c r="A56" s="1" t="s">
        <v>154</v>
      </c>
    </row>
    <row r="57" spans="1:44">
      <c r="A57" s="3"/>
      <c r="B57" s="4"/>
      <c r="C57" s="5">
        <v>1</v>
      </c>
      <c r="D57" s="6">
        <v>2</v>
      </c>
      <c r="E57" s="6">
        <v>3</v>
      </c>
      <c r="F57" s="6">
        <v>4</v>
      </c>
      <c r="G57" s="7">
        <v>5</v>
      </c>
      <c r="H57" s="6">
        <v>6</v>
      </c>
      <c r="I57" s="6">
        <v>7</v>
      </c>
      <c r="J57" s="6">
        <v>8</v>
      </c>
      <c r="K57" s="6">
        <v>9</v>
      </c>
      <c r="L57" s="7">
        <v>10</v>
      </c>
      <c r="M57" s="6">
        <v>11</v>
      </c>
      <c r="N57" s="6">
        <v>12</v>
      </c>
      <c r="O57" s="6">
        <v>13</v>
      </c>
      <c r="P57" s="6">
        <v>14</v>
      </c>
      <c r="Q57" s="7">
        <v>15</v>
      </c>
      <c r="R57" s="6">
        <v>16</v>
      </c>
      <c r="S57" s="6">
        <v>17</v>
      </c>
      <c r="T57" s="6">
        <v>18</v>
      </c>
      <c r="U57" s="6">
        <v>19</v>
      </c>
      <c r="V57" s="7">
        <v>20</v>
      </c>
      <c r="W57" s="6">
        <v>21</v>
      </c>
      <c r="X57" s="6">
        <v>22</v>
      </c>
      <c r="Y57" s="6">
        <v>23</v>
      </c>
      <c r="Z57" s="6">
        <v>24</v>
      </c>
      <c r="AA57" s="7">
        <v>25</v>
      </c>
      <c r="AB57" s="6">
        <v>26</v>
      </c>
      <c r="AC57" s="6">
        <v>27</v>
      </c>
      <c r="AD57" s="6">
        <v>28</v>
      </c>
      <c r="AE57" s="6">
        <v>29</v>
      </c>
      <c r="AF57" s="7">
        <v>30</v>
      </c>
      <c r="AG57" s="6">
        <v>31</v>
      </c>
      <c r="AH57" s="6">
        <v>32</v>
      </c>
      <c r="AI57" s="6">
        <v>33</v>
      </c>
      <c r="AJ57" s="6">
        <v>34</v>
      </c>
      <c r="AK57" s="7">
        <v>35</v>
      </c>
      <c r="AL57" s="6">
        <v>36</v>
      </c>
      <c r="AM57" s="6">
        <v>37</v>
      </c>
      <c r="AN57" s="6">
        <v>38</v>
      </c>
      <c r="AO57" s="6">
        <v>39</v>
      </c>
      <c r="AP57" s="7">
        <v>40</v>
      </c>
      <c r="AQ57" s="6">
        <v>41</v>
      </c>
      <c r="AR57" s="8">
        <v>42</v>
      </c>
    </row>
    <row r="58" spans="1:44" ht="33.75">
      <c r="A58" s="10"/>
      <c r="B58" s="11"/>
      <c r="C58" s="12" t="s">
        <v>1</v>
      </c>
      <c r="D58" s="13" t="s">
        <v>2</v>
      </c>
      <c r="E58" s="13" t="s">
        <v>3</v>
      </c>
      <c r="F58" s="13" t="s">
        <v>4</v>
      </c>
      <c r="G58" s="14" t="s">
        <v>5</v>
      </c>
      <c r="H58" s="13" t="s">
        <v>6</v>
      </c>
      <c r="I58" s="13" t="s">
        <v>7</v>
      </c>
      <c r="J58" s="13" t="s">
        <v>8</v>
      </c>
      <c r="K58" s="13" t="s">
        <v>9</v>
      </c>
      <c r="L58" s="14" t="s">
        <v>10</v>
      </c>
      <c r="M58" s="13" t="s">
        <v>11</v>
      </c>
      <c r="N58" s="13" t="s">
        <v>12</v>
      </c>
      <c r="O58" s="13" t="s">
        <v>13</v>
      </c>
      <c r="P58" s="13" t="s">
        <v>14</v>
      </c>
      <c r="Q58" s="14" t="s">
        <v>15</v>
      </c>
      <c r="R58" s="13" t="s">
        <v>16</v>
      </c>
      <c r="S58" s="13" t="s">
        <v>17</v>
      </c>
      <c r="T58" s="13" t="s">
        <v>18</v>
      </c>
      <c r="U58" s="13" t="s">
        <v>19</v>
      </c>
      <c r="V58" s="14" t="s">
        <v>20</v>
      </c>
      <c r="W58" s="13" t="s">
        <v>21</v>
      </c>
      <c r="X58" s="13" t="s">
        <v>22</v>
      </c>
      <c r="Y58" s="13" t="s">
        <v>23</v>
      </c>
      <c r="Z58" s="13" t="s">
        <v>24</v>
      </c>
      <c r="AA58" s="14" t="s">
        <v>25</v>
      </c>
      <c r="AB58" s="13" t="s">
        <v>26</v>
      </c>
      <c r="AC58" s="13" t="s">
        <v>27</v>
      </c>
      <c r="AD58" s="13" t="s">
        <v>28</v>
      </c>
      <c r="AE58" s="13" t="s">
        <v>29</v>
      </c>
      <c r="AF58" s="14" t="s">
        <v>30</v>
      </c>
      <c r="AG58" s="13" t="s">
        <v>31</v>
      </c>
      <c r="AH58" s="13" t="s">
        <v>32</v>
      </c>
      <c r="AI58" s="13" t="s">
        <v>33</v>
      </c>
      <c r="AJ58" s="13" t="s">
        <v>34</v>
      </c>
      <c r="AK58" s="14" t="s">
        <v>35</v>
      </c>
      <c r="AL58" s="13" t="s">
        <v>36</v>
      </c>
      <c r="AM58" s="13" t="s">
        <v>37</v>
      </c>
      <c r="AN58" s="13" t="s">
        <v>38</v>
      </c>
      <c r="AO58" s="13" t="s">
        <v>39</v>
      </c>
      <c r="AP58" s="14" t="s">
        <v>40</v>
      </c>
      <c r="AQ58" s="13" t="s">
        <v>41</v>
      </c>
      <c r="AR58" s="15" t="s">
        <v>42</v>
      </c>
    </row>
    <row r="59" spans="1:44">
      <c r="A59" s="23" t="s">
        <v>153</v>
      </c>
      <c r="B59" s="22"/>
      <c r="C59" s="124">
        <f t="array" ref="C59:AQ59">TRANSPOSE(計算!D5:D45)</f>
        <v>0</v>
      </c>
      <c r="D59" s="125">
        <v>0</v>
      </c>
      <c r="E59" s="125">
        <v>0</v>
      </c>
      <c r="F59" s="125">
        <v>0</v>
      </c>
      <c r="G59" s="126">
        <v>0</v>
      </c>
      <c r="H59" s="125">
        <v>0</v>
      </c>
      <c r="I59" s="125">
        <v>0</v>
      </c>
      <c r="J59" s="125">
        <v>0</v>
      </c>
      <c r="K59" s="125">
        <v>0</v>
      </c>
      <c r="L59" s="126">
        <v>0</v>
      </c>
      <c r="M59" s="125">
        <v>0</v>
      </c>
      <c r="N59" s="125">
        <v>0</v>
      </c>
      <c r="O59" s="125">
        <v>0</v>
      </c>
      <c r="P59" s="125">
        <v>0</v>
      </c>
      <c r="Q59" s="126">
        <v>0</v>
      </c>
      <c r="R59" s="125">
        <v>0</v>
      </c>
      <c r="S59" s="125">
        <v>0</v>
      </c>
      <c r="T59" s="125">
        <v>0</v>
      </c>
      <c r="U59" s="125">
        <v>0</v>
      </c>
      <c r="V59" s="126">
        <v>0</v>
      </c>
      <c r="W59" s="125">
        <v>0</v>
      </c>
      <c r="X59" s="125">
        <v>0</v>
      </c>
      <c r="Y59" s="125">
        <v>0</v>
      </c>
      <c r="Z59" s="125">
        <v>0</v>
      </c>
      <c r="AA59" s="126">
        <v>0</v>
      </c>
      <c r="AB59" s="125">
        <v>0</v>
      </c>
      <c r="AC59" s="125">
        <v>0</v>
      </c>
      <c r="AD59" s="125">
        <v>0</v>
      </c>
      <c r="AE59" s="125">
        <v>0</v>
      </c>
      <c r="AF59" s="126">
        <v>0</v>
      </c>
      <c r="AG59" s="125">
        <v>0</v>
      </c>
      <c r="AH59" s="125">
        <v>0</v>
      </c>
      <c r="AI59" s="125">
        <v>0</v>
      </c>
      <c r="AJ59" s="125">
        <v>0</v>
      </c>
      <c r="AK59" s="126">
        <v>0</v>
      </c>
      <c r="AL59" s="125">
        <v>0</v>
      </c>
      <c r="AM59" s="125">
        <v>0</v>
      </c>
      <c r="AN59" s="125">
        <v>0</v>
      </c>
      <c r="AO59" s="125">
        <v>0</v>
      </c>
      <c r="AP59" s="126">
        <v>0</v>
      </c>
      <c r="AQ59" s="125">
        <v>0</v>
      </c>
      <c r="AR59" s="127">
        <f>SUM(C59:AQ59)</f>
        <v>0</v>
      </c>
    </row>
    <row r="60" spans="1:44" ht="15" customHeight="1">
      <c r="A60" s="17">
        <v>1</v>
      </c>
      <c r="B60" s="4" t="s">
        <v>1</v>
      </c>
      <c r="C60" s="3">
        <f>C$59*C4</f>
        <v>0</v>
      </c>
      <c r="D60" s="18">
        <f>D$59*D4</f>
        <v>0</v>
      </c>
      <c r="E60" s="18">
        <f>E$59*E4</f>
        <v>0</v>
      </c>
      <c r="F60" s="18">
        <f t="shared" ref="F60:AQ60" si="0">F$59*F4</f>
        <v>0</v>
      </c>
      <c r="G60" s="19">
        <f t="shared" si="0"/>
        <v>0</v>
      </c>
      <c r="H60" s="18">
        <f t="shared" si="0"/>
        <v>0</v>
      </c>
      <c r="I60" s="18">
        <f t="shared" si="0"/>
        <v>0</v>
      </c>
      <c r="J60" s="18">
        <f t="shared" si="0"/>
        <v>0</v>
      </c>
      <c r="K60" s="18">
        <f t="shared" si="0"/>
        <v>0</v>
      </c>
      <c r="L60" s="19">
        <f t="shared" si="0"/>
        <v>0</v>
      </c>
      <c r="M60" s="18">
        <f t="shared" si="0"/>
        <v>0</v>
      </c>
      <c r="N60" s="18">
        <f t="shared" si="0"/>
        <v>0</v>
      </c>
      <c r="O60" s="18">
        <f t="shared" si="0"/>
        <v>0</v>
      </c>
      <c r="P60" s="18">
        <f t="shared" si="0"/>
        <v>0</v>
      </c>
      <c r="Q60" s="19">
        <f t="shared" si="0"/>
        <v>0</v>
      </c>
      <c r="R60" s="18">
        <f t="shared" si="0"/>
        <v>0</v>
      </c>
      <c r="S60" s="18">
        <f t="shared" si="0"/>
        <v>0</v>
      </c>
      <c r="T60" s="18">
        <f t="shared" si="0"/>
        <v>0</v>
      </c>
      <c r="U60" s="18">
        <f t="shared" si="0"/>
        <v>0</v>
      </c>
      <c r="V60" s="19">
        <f t="shared" si="0"/>
        <v>0</v>
      </c>
      <c r="W60" s="18">
        <f t="shared" si="0"/>
        <v>0</v>
      </c>
      <c r="X60" s="18">
        <f t="shared" si="0"/>
        <v>0</v>
      </c>
      <c r="Y60" s="18">
        <f t="shared" si="0"/>
        <v>0</v>
      </c>
      <c r="Z60" s="18">
        <f t="shared" si="0"/>
        <v>0</v>
      </c>
      <c r="AA60" s="19">
        <f t="shared" si="0"/>
        <v>0</v>
      </c>
      <c r="AB60" s="18">
        <f t="shared" si="0"/>
        <v>0</v>
      </c>
      <c r="AC60" s="18">
        <f t="shared" si="0"/>
        <v>0</v>
      </c>
      <c r="AD60" s="18">
        <f t="shared" si="0"/>
        <v>0</v>
      </c>
      <c r="AE60" s="18">
        <f t="shared" si="0"/>
        <v>0</v>
      </c>
      <c r="AF60" s="19">
        <f t="shared" si="0"/>
        <v>0</v>
      </c>
      <c r="AG60" s="18">
        <f t="shared" si="0"/>
        <v>0</v>
      </c>
      <c r="AH60" s="18">
        <f t="shared" si="0"/>
        <v>0</v>
      </c>
      <c r="AI60" s="18">
        <f t="shared" si="0"/>
        <v>0</v>
      </c>
      <c r="AJ60" s="18">
        <f t="shared" si="0"/>
        <v>0</v>
      </c>
      <c r="AK60" s="19">
        <f t="shared" si="0"/>
        <v>0</v>
      </c>
      <c r="AL60" s="18">
        <f t="shared" si="0"/>
        <v>0</v>
      </c>
      <c r="AM60" s="18">
        <f t="shared" si="0"/>
        <v>0</v>
      </c>
      <c r="AN60" s="18">
        <f t="shared" si="0"/>
        <v>0</v>
      </c>
      <c r="AO60" s="18">
        <f t="shared" si="0"/>
        <v>0</v>
      </c>
      <c r="AP60" s="19">
        <f t="shared" si="0"/>
        <v>0</v>
      </c>
      <c r="AQ60" s="18">
        <f t="shared" si="0"/>
        <v>0</v>
      </c>
      <c r="AR60" s="20">
        <f>SUM(C60:AQ60)</f>
        <v>0</v>
      </c>
    </row>
    <row r="61" spans="1:44" ht="15" customHeight="1">
      <c r="A61" s="21">
        <v>2</v>
      </c>
      <c r="B61" s="22" t="s">
        <v>2</v>
      </c>
      <c r="C61" s="23">
        <f>C$59*C5</f>
        <v>0</v>
      </c>
      <c r="D61" s="24">
        <f>D$59*D5</f>
        <v>0</v>
      </c>
      <c r="E61" s="24">
        <f t="shared" ref="E61:AQ61" si="1">E$59*E5</f>
        <v>0</v>
      </c>
      <c r="F61" s="24">
        <f t="shared" si="1"/>
        <v>0</v>
      </c>
      <c r="G61" s="25">
        <f t="shared" si="1"/>
        <v>0</v>
      </c>
      <c r="H61" s="24">
        <f t="shared" si="1"/>
        <v>0</v>
      </c>
      <c r="I61" s="24">
        <f t="shared" si="1"/>
        <v>0</v>
      </c>
      <c r="J61" s="24">
        <f t="shared" si="1"/>
        <v>0</v>
      </c>
      <c r="K61" s="24">
        <f t="shared" si="1"/>
        <v>0</v>
      </c>
      <c r="L61" s="25">
        <f t="shared" si="1"/>
        <v>0</v>
      </c>
      <c r="M61" s="24">
        <f t="shared" si="1"/>
        <v>0</v>
      </c>
      <c r="N61" s="24">
        <f t="shared" si="1"/>
        <v>0</v>
      </c>
      <c r="O61" s="24">
        <f t="shared" si="1"/>
        <v>0</v>
      </c>
      <c r="P61" s="24">
        <f t="shared" si="1"/>
        <v>0</v>
      </c>
      <c r="Q61" s="25">
        <f t="shared" si="1"/>
        <v>0</v>
      </c>
      <c r="R61" s="24">
        <f t="shared" si="1"/>
        <v>0</v>
      </c>
      <c r="S61" s="24">
        <f t="shared" si="1"/>
        <v>0</v>
      </c>
      <c r="T61" s="24">
        <f t="shared" si="1"/>
        <v>0</v>
      </c>
      <c r="U61" s="24">
        <f t="shared" si="1"/>
        <v>0</v>
      </c>
      <c r="V61" s="25">
        <f t="shared" si="1"/>
        <v>0</v>
      </c>
      <c r="W61" s="24">
        <f t="shared" si="1"/>
        <v>0</v>
      </c>
      <c r="X61" s="24">
        <f t="shared" si="1"/>
        <v>0</v>
      </c>
      <c r="Y61" s="24">
        <f t="shared" si="1"/>
        <v>0</v>
      </c>
      <c r="Z61" s="24">
        <f t="shared" si="1"/>
        <v>0</v>
      </c>
      <c r="AA61" s="25">
        <f t="shared" si="1"/>
        <v>0</v>
      </c>
      <c r="AB61" s="24">
        <f t="shared" si="1"/>
        <v>0</v>
      </c>
      <c r="AC61" s="24">
        <f t="shared" si="1"/>
        <v>0</v>
      </c>
      <c r="AD61" s="24">
        <f t="shared" si="1"/>
        <v>0</v>
      </c>
      <c r="AE61" s="24">
        <f t="shared" si="1"/>
        <v>0</v>
      </c>
      <c r="AF61" s="25">
        <f t="shared" si="1"/>
        <v>0</v>
      </c>
      <c r="AG61" s="24">
        <f t="shared" si="1"/>
        <v>0</v>
      </c>
      <c r="AH61" s="24">
        <f t="shared" si="1"/>
        <v>0</v>
      </c>
      <c r="AI61" s="24">
        <f t="shared" si="1"/>
        <v>0</v>
      </c>
      <c r="AJ61" s="24">
        <f t="shared" si="1"/>
        <v>0</v>
      </c>
      <c r="AK61" s="25">
        <f t="shared" si="1"/>
        <v>0</v>
      </c>
      <c r="AL61" s="24">
        <f t="shared" si="1"/>
        <v>0</v>
      </c>
      <c r="AM61" s="24">
        <f t="shared" si="1"/>
        <v>0</v>
      </c>
      <c r="AN61" s="24">
        <f t="shared" si="1"/>
        <v>0</v>
      </c>
      <c r="AO61" s="24">
        <f t="shared" si="1"/>
        <v>0</v>
      </c>
      <c r="AP61" s="25">
        <f t="shared" si="1"/>
        <v>0</v>
      </c>
      <c r="AQ61" s="24">
        <f t="shared" si="1"/>
        <v>0</v>
      </c>
      <c r="AR61" s="26">
        <f t="shared" ref="AR61:AR109" si="2">SUM(C61:AQ61)</f>
        <v>0</v>
      </c>
    </row>
    <row r="62" spans="1:44" ht="15" customHeight="1">
      <c r="A62" s="21">
        <v>3</v>
      </c>
      <c r="B62" s="22" t="s">
        <v>3</v>
      </c>
      <c r="C62" s="23">
        <f t="shared" ref="C62:D109" si="3">C$59*C6</f>
        <v>0</v>
      </c>
      <c r="D62" s="24">
        <f t="shared" si="3"/>
        <v>0</v>
      </c>
      <c r="E62" s="24">
        <f t="shared" ref="E62:AQ62" si="4">E$59*E6</f>
        <v>0</v>
      </c>
      <c r="F62" s="24">
        <f t="shared" si="4"/>
        <v>0</v>
      </c>
      <c r="G62" s="25">
        <f t="shared" si="4"/>
        <v>0</v>
      </c>
      <c r="H62" s="24">
        <f t="shared" si="4"/>
        <v>0</v>
      </c>
      <c r="I62" s="24">
        <f t="shared" si="4"/>
        <v>0</v>
      </c>
      <c r="J62" s="24">
        <f t="shared" si="4"/>
        <v>0</v>
      </c>
      <c r="K62" s="24">
        <f t="shared" si="4"/>
        <v>0</v>
      </c>
      <c r="L62" s="25">
        <f t="shared" si="4"/>
        <v>0</v>
      </c>
      <c r="M62" s="24">
        <f t="shared" si="4"/>
        <v>0</v>
      </c>
      <c r="N62" s="24">
        <f t="shared" si="4"/>
        <v>0</v>
      </c>
      <c r="O62" s="24">
        <f t="shared" si="4"/>
        <v>0</v>
      </c>
      <c r="P62" s="24">
        <f t="shared" si="4"/>
        <v>0</v>
      </c>
      <c r="Q62" s="25">
        <f t="shared" si="4"/>
        <v>0</v>
      </c>
      <c r="R62" s="24">
        <f t="shared" si="4"/>
        <v>0</v>
      </c>
      <c r="S62" s="24">
        <f t="shared" si="4"/>
        <v>0</v>
      </c>
      <c r="T62" s="24">
        <f t="shared" si="4"/>
        <v>0</v>
      </c>
      <c r="U62" s="24">
        <f t="shared" si="4"/>
        <v>0</v>
      </c>
      <c r="V62" s="25">
        <f t="shared" si="4"/>
        <v>0</v>
      </c>
      <c r="W62" s="24">
        <f t="shared" si="4"/>
        <v>0</v>
      </c>
      <c r="X62" s="24">
        <f t="shared" si="4"/>
        <v>0</v>
      </c>
      <c r="Y62" s="24">
        <f t="shared" si="4"/>
        <v>0</v>
      </c>
      <c r="Z62" s="24">
        <f t="shared" si="4"/>
        <v>0</v>
      </c>
      <c r="AA62" s="25">
        <f t="shared" si="4"/>
        <v>0</v>
      </c>
      <c r="AB62" s="24">
        <f t="shared" si="4"/>
        <v>0</v>
      </c>
      <c r="AC62" s="24">
        <f t="shared" si="4"/>
        <v>0</v>
      </c>
      <c r="AD62" s="24">
        <f t="shared" si="4"/>
        <v>0</v>
      </c>
      <c r="AE62" s="24">
        <f t="shared" si="4"/>
        <v>0</v>
      </c>
      <c r="AF62" s="25">
        <f t="shared" si="4"/>
        <v>0</v>
      </c>
      <c r="AG62" s="24">
        <f t="shared" si="4"/>
        <v>0</v>
      </c>
      <c r="AH62" s="24">
        <f t="shared" si="4"/>
        <v>0</v>
      </c>
      <c r="AI62" s="24">
        <f t="shared" si="4"/>
        <v>0</v>
      </c>
      <c r="AJ62" s="24">
        <f t="shared" si="4"/>
        <v>0</v>
      </c>
      <c r="AK62" s="25">
        <f t="shared" si="4"/>
        <v>0</v>
      </c>
      <c r="AL62" s="24">
        <f t="shared" si="4"/>
        <v>0</v>
      </c>
      <c r="AM62" s="24">
        <f t="shared" si="4"/>
        <v>0</v>
      </c>
      <c r="AN62" s="24">
        <f t="shared" si="4"/>
        <v>0</v>
      </c>
      <c r="AO62" s="24">
        <f t="shared" si="4"/>
        <v>0</v>
      </c>
      <c r="AP62" s="25">
        <f t="shared" si="4"/>
        <v>0</v>
      </c>
      <c r="AQ62" s="24">
        <f t="shared" si="4"/>
        <v>0</v>
      </c>
      <c r="AR62" s="26">
        <f t="shared" si="2"/>
        <v>0</v>
      </c>
    </row>
    <row r="63" spans="1:44" ht="15" customHeight="1">
      <c r="A63" s="21">
        <v>4</v>
      </c>
      <c r="B63" s="22" t="s">
        <v>4</v>
      </c>
      <c r="C63" s="23">
        <f t="shared" si="3"/>
        <v>0</v>
      </c>
      <c r="D63" s="24">
        <f t="shared" si="3"/>
        <v>0</v>
      </c>
      <c r="E63" s="24">
        <f t="shared" ref="E63:AQ63" si="5">E$59*E7</f>
        <v>0</v>
      </c>
      <c r="F63" s="24">
        <f t="shared" si="5"/>
        <v>0</v>
      </c>
      <c r="G63" s="25">
        <f t="shared" si="5"/>
        <v>0</v>
      </c>
      <c r="H63" s="24">
        <f t="shared" si="5"/>
        <v>0</v>
      </c>
      <c r="I63" s="24">
        <f t="shared" si="5"/>
        <v>0</v>
      </c>
      <c r="J63" s="24">
        <f t="shared" si="5"/>
        <v>0</v>
      </c>
      <c r="K63" s="24">
        <f t="shared" si="5"/>
        <v>0</v>
      </c>
      <c r="L63" s="25">
        <f t="shared" si="5"/>
        <v>0</v>
      </c>
      <c r="M63" s="24">
        <f t="shared" si="5"/>
        <v>0</v>
      </c>
      <c r="N63" s="24">
        <f t="shared" si="5"/>
        <v>0</v>
      </c>
      <c r="O63" s="24">
        <f t="shared" si="5"/>
        <v>0</v>
      </c>
      <c r="P63" s="24">
        <f t="shared" si="5"/>
        <v>0</v>
      </c>
      <c r="Q63" s="25">
        <f t="shared" si="5"/>
        <v>0</v>
      </c>
      <c r="R63" s="24">
        <f t="shared" si="5"/>
        <v>0</v>
      </c>
      <c r="S63" s="24">
        <f t="shared" si="5"/>
        <v>0</v>
      </c>
      <c r="T63" s="24">
        <f t="shared" si="5"/>
        <v>0</v>
      </c>
      <c r="U63" s="24">
        <f t="shared" si="5"/>
        <v>0</v>
      </c>
      <c r="V63" s="25">
        <f t="shared" si="5"/>
        <v>0</v>
      </c>
      <c r="W63" s="24">
        <f t="shared" si="5"/>
        <v>0</v>
      </c>
      <c r="X63" s="24">
        <f t="shared" si="5"/>
        <v>0</v>
      </c>
      <c r="Y63" s="24">
        <f t="shared" si="5"/>
        <v>0</v>
      </c>
      <c r="Z63" s="24">
        <f t="shared" si="5"/>
        <v>0</v>
      </c>
      <c r="AA63" s="25">
        <f t="shared" si="5"/>
        <v>0</v>
      </c>
      <c r="AB63" s="24">
        <f t="shared" si="5"/>
        <v>0</v>
      </c>
      <c r="AC63" s="24">
        <f t="shared" si="5"/>
        <v>0</v>
      </c>
      <c r="AD63" s="24">
        <f t="shared" si="5"/>
        <v>0</v>
      </c>
      <c r="AE63" s="24">
        <f t="shared" si="5"/>
        <v>0</v>
      </c>
      <c r="AF63" s="25">
        <f t="shared" si="5"/>
        <v>0</v>
      </c>
      <c r="AG63" s="24">
        <f t="shared" si="5"/>
        <v>0</v>
      </c>
      <c r="AH63" s="24">
        <f t="shared" si="5"/>
        <v>0</v>
      </c>
      <c r="AI63" s="24">
        <f t="shared" si="5"/>
        <v>0</v>
      </c>
      <c r="AJ63" s="24">
        <f t="shared" si="5"/>
        <v>0</v>
      </c>
      <c r="AK63" s="25">
        <f t="shared" si="5"/>
        <v>0</v>
      </c>
      <c r="AL63" s="24">
        <f t="shared" si="5"/>
        <v>0</v>
      </c>
      <c r="AM63" s="24">
        <f t="shared" si="5"/>
        <v>0</v>
      </c>
      <c r="AN63" s="24">
        <f t="shared" si="5"/>
        <v>0</v>
      </c>
      <c r="AO63" s="24">
        <f t="shared" si="5"/>
        <v>0</v>
      </c>
      <c r="AP63" s="25">
        <f t="shared" si="5"/>
        <v>0</v>
      </c>
      <c r="AQ63" s="24">
        <f t="shared" si="5"/>
        <v>0</v>
      </c>
      <c r="AR63" s="26">
        <f t="shared" si="2"/>
        <v>0</v>
      </c>
    </row>
    <row r="64" spans="1:44" ht="15" customHeight="1">
      <c r="A64" s="27">
        <v>5</v>
      </c>
      <c r="B64" s="28" t="s">
        <v>5</v>
      </c>
      <c r="C64" s="29">
        <f t="shared" si="3"/>
        <v>0</v>
      </c>
      <c r="D64" s="30">
        <f t="shared" si="3"/>
        <v>0</v>
      </c>
      <c r="E64" s="30">
        <f t="shared" ref="E64:AQ64" si="6">E$59*E8</f>
        <v>0</v>
      </c>
      <c r="F64" s="30">
        <f t="shared" si="6"/>
        <v>0</v>
      </c>
      <c r="G64" s="31">
        <f t="shared" si="6"/>
        <v>0</v>
      </c>
      <c r="H64" s="30">
        <f t="shared" si="6"/>
        <v>0</v>
      </c>
      <c r="I64" s="30">
        <f t="shared" si="6"/>
        <v>0</v>
      </c>
      <c r="J64" s="30">
        <f t="shared" si="6"/>
        <v>0</v>
      </c>
      <c r="K64" s="30">
        <f t="shared" si="6"/>
        <v>0</v>
      </c>
      <c r="L64" s="31">
        <f t="shared" si="6"/>
        <v>0</v>
      </c>
      <c r="M64" s="30">
        <f t="shared" si="6"/>
        <v>0</v>
      </c>
      <c r="N64" s="30">
        <f t="shared" si="6"/>
        <v>0</v>
      </c>
      <c r="O64" s="30">
        <f t="shared" si="6"/>
        <v>0</v>
      </c>
      <c r="P64" s="30">
        <f t="shared" si="6"/>
        <v>0</v>
      </c>
      <c r="Q64" s="31">
        <f t="shared" si="6"/>
        <v>0</v>
      </c>
      <c r="R64" s="30">
        <f t="shared" si="6"/>
        <v>0</v>
      </c>
      <c r="S64" s="30">
        <f t="shared" si="6"/>
        <v>0</v>
      </c>
      <c r="T64" s="30">
        <f t="shared" si="6"/>
        <v>0</v>
      </c>
      <c r="U64" s="30">
        <f t="shared" si="6"/>
        <v>0</v>
      </c>
      <c r="V64" s="31">
        <f t="shared" si="6"/>
        <v>0</v>
      </c>
      <c r="W64" s="30">
        <f t="shared" si="6"/>
        <v>0</v>
      </c>
      <c r="X64" s="30">
        <f t="shared" si="6"/>
        <v>0</v>
      </c>
      <c r="Y64" s="30">
        <f t="shared" si="6"/>
        <v>0</v>
      </c>
      <c r="Z64" s="30">
        <f t="shared" si="6"/>
        <v>0</v>
      </c>
      <c r="AA64" s="31">
        <f t="shared" si="6"/>
        <v>0</v>
      </c>
      <c r="AB64" s="30">
        <f t="shared" si="6"/>
        <v>0</v>
      </c>
      <c r="AC64" s="30">
        <f t="shared" si="6"/>
        <v>0</v>
      </c>
      <c r="AD64" s="30">
        <f t="shared" si="6"/>
        <v>0</v>
      </c>
      <c r="AE64" s="30">
        <f t="shared" si="6"/>
        <v>0</v>
      </c>
      <c r="AF64" s="31">
        <f t="shared" si="6"/>
        <v>0</v>
      </c>
      <c r="AG64" s="30">
        <f t="shared" si="6"/>
        <v>0</v>
      </c>
      <c r="AH64" s="30">
        <f t="shared" si="6"/>
        <v>0</v>
      </c>
      <c r="AI64" s="30">
        <f t="shared" si="6"/>
        <v>0</v>
      </c>
      <c r="AJ64" s="30">
        <f t="shared" si="6"/>
        <v>0</v>
      </c>
      <c r="AK64" s="31">
        <f t="shared" si="6"/>
        <v>0</v>
      </c>
      <c r="AL64" s="30">
        <f t="shared" si="6"/>
        <v>0</v>
      </c>
      <c r="AM64" s="30">
        <f t="shared" si="6"/>
        <v>0</v>
      </c>
      <c r="AN64" s="30">
        <f t="shared" si="6"/>
        <v>0</v>
      </c>
      <c r="AO64" s="30">
        <f t="shared" si="6"/>
        <v>0</v>
      </c>
      <c r="AP64" s="31">
        <f t="shared" si="6"/>
        <v>0</v>
      </c>
      <c r="AQ64" s="30">
        <f t="shared" si="6"/>
        <v>0</v>
      </c>
      <c r="AR64" s="32">
        <f t="shared" si="2"/>
        <v>0</v>
      </c>
    </row>
    <row r="65" spans="1:44" ht="15" customHeight="1">
      <c r="A65" s="21">
        <v>6</v>
      </c>
      <c r="B65" s="22" t="s">
        <v>6</v>
      </c>
      <c r="C65" s="23">
        <f t="shared" si="3"/>
        <v>0</v>
      </c>
      <c r="D65" s="24">
        <f t="shared" si="3"/>
        <v>0</v>
      </c>
      <c r="E65" s="24">
        <f t="shared" ref="E65:AQ65" si="7">E$59*E9</f>
        <v>0</v>
      </c>
      <c r="F65" s="24">
        <f t="shared" si="7"/>
        <v>0</v>
      </c>
      <c r="G65" s="25">
        <f t="shared" si="7"/>
        <v>0</v>
      </c>
      <c r="H65" s="24">
        <f t="shared" si="7"/>
        <v>0</v>
      </c>
      <c r="I65" s="24">
        <f t="shared" si="7"/>
        <v>0</v>
      </c>
      <c r="J65" s="24">
        <f t="shared" si="7"/>
        <v>0</v>
      </c>
      <c r="K65" s="24">
        <f t="shared" si="7"/>
        <v>0</v>
      </c>
      <c r="L65" s="25">
        <f t="shared" si="7"/>
        <v>0</v>
      </c>
      <c r="M65" s="24">
        <f t="shared" si="7"/>
        <v>0</v>
      </c>
      <c r="N65" s="24">
        <f t="shared" si="7"/>
        <v>0</v>
      </c>
      <c r="O65" s="24">
        <f t="shared" si="7"/>
        <v>0</v>
      </c>
      <c r="P65" s="24">
        <f t="shared" si="7"/>
        <v>0</v>
      </c>
      <c r="Q65" s="25">
        <f t="shared" si="7"/>
        <v>0</v>
      </c>
      <c r="R65" s="24">
        <f t="shared" si="7"/>
        <v>0</v>
      </c>
      <c r="S65" s="24">
        <f t="shared" si="7"/>
        <v>0</v>
      </c>
      <c r="T65" s="24">
        <f t="shared" si="7"/>
        <v>0</v>
      </c>
      <c r="U65" s="24">
        <f t="shared" si="7"/>
        <v>0</v>
      </c>
      <c r="V65" s="25">
        <f t="shared" si="7"/>
        <v>0</v>
      </c>
      <c r="W65" s="24">
        <f t="shared" si="7"/>
        <v>0</v>
      </c>
      <c r="X65" s="24">
        <f t="shared" si="7"/>
        <v>0</v>
      </c>
      <c r="Y65" s="24">
        <f t="shared" si="7"/>
        <v>0</v>
      </c>
      <c r="Z65" s="24">
        <f t="shared" si="7"/>
        <v>0</v>
      </c>
      <c r="AA65" s="25">
        <f t="shared" si="7"/>
        <v>0</v>
      </c>
      <c r="AB65" s="24">
        <f t="shared" si="7"/>
        <v>0</v>
      </c>
      <c r="AC65" s="24">
        <f t="shared" si="7"/>
        <v>0</v>
      </c>
      <c r="AD65" s="24">
        <f t="shared" si="7"/>
        <v>0</v>
      </c>
      <c r="AE65" s="24">
        <f t="shared" si="7"/>
        <v>0</v>
      </c>
      <c r="AF65" s="25">
        <f t="shared" si="7"/>
        <v>0</v>
      </c>
      <c r="AG65" s="24">
        <f t="shared" si="7"/>
        <v>0</v>
      </c>
      <c r="AH65" s="24">
        <f t="shared" si="7"/>
        <v>0</v>
      </c>
      <c r="AI65" s="24">
        <f t="shared" si="7"/>
        <v>0</v>
      </c>
      <c r="AJ65" s="24">
        <f t="shared" si="7"/>
        <v>0</v>
      </c>
      <c r="AK65" s="25">
        <f t="shared" si="7"/>
        <v>0</v>
      </c>
      <c r="AL65" s="24">
        <f t="shared" si="7"/>
        <v>0</v>
      </c>
      <c r="AM65" s="24">
        <f t="shared" si="7"/>
        <v>0</v>
      </c>
      <c r="AN65" s="24">
        <f t="shared" si="7"/>
        <v>0</v>
      </c>
      <c r="AO65" s="24">
        <f t="shared" si="7"/>
        <v>0</v>
      </c>
      <c r="AP65" s="25">
        <f t="shared" si="7"/>
        <v>0</v>
      </c>
      <c r="AQ65" s="24">
        <f t="shared" si="7"/>
        <v>0</v>
      </c>
      <c r="AR65" s="26">
        <f t="shared" si="2"/>
        <v>0</v>
      </c>
    </row>
    <row r="66" spans="1:44" ht="15" customHeight="1">
      <c r="A66" s="21">
        <v>7</v>
      </c>
      <c r="B66" s="22" t="s">
        <v>7</v>
      </c>
      <c r="C66" s="23">
        <f t="shared" si="3"/>
        <v>0</v>
      </c>
      <c r="D66" s="24">
        <f t="shared" si="3"/>
        <v>0</v>
      </c>
      <c r="E66" s="24">
        <f t="shared" ref="E66:AQ66" si="8">E$59*E10</f>
        <v>0</v>
      </c>
      <c r="F66" s="24">
        <f t="shared" si="8"/>
        <v>0</v>
      </c>
      <c r="G66" s="25">
        <f t="shared" si="8"/>
        <v>0</v>
      </c>
      <c r="H66" s="24">
        <f t="shared" si="8"/>
        <v>0</v>
      </c>
      <c r="I66" s="24">
        <f t="shared" si="8"/>
        <v>0</v>
      </c>
      <c r="J66" s="24">
        <f t="shared" si="8"/>
        <v>0</v>
      </c>
      <c r="K66" s="24">
        <f t="shared" si="8"/>
        <v>0</v>
      </c>
      <c r="L66" s="25">
        <f t="shared" si="8"/>
        <v>0</v>
      </c>
      <c r="M66" s="24">
        <f t="shared" si="8"/>
        <v>0</v>
      </c>
      <c r="N66" s="24">
        <f t="shared" si="8"/>
        <v>0</v>
      </c>
      <c r="O66" s="24">
        <f t="shared" si="8"/>
        <v>0</v>
      </c>
      <c r="P66" s="24">
        <f t="shared" si="8"/>
        <v>0</v>
      </c>
      <c r="Q66" s="25">
        <f t="shared" si="8"/>
        <v>0</v>
      </c>
      <c r="R66" s="24">
        <f t="shared" si="8"/>
        <v>0</v>
      </c>
      <c r="S66" s="24">
        <f t="shared" si="8"/>
        <v>0</v>
      </c>
      <c r="T66" s="24">
        <f t="shared" si="8"/>
        <v>0</v>
      </c>
      <c r="U66" s="24">
        <f t="shared" si="8"/>
        <v>0</v>
      </c>
      <c r="V66" s="25">
        <f t="shared" si="8"/>
        <v>0</v>
      </c>
      <c r="W66" s="24">
        <f t="shared" si="8"/>
        <v>0</v>
      </c>
      <c r="X66" s="24">
        <f t="shared" si="8"/>
        <v>0</v>
      </c>
      <c r="Y66" s="24">
        <f t="shared" si="8"/>
        <v>0</v>
      </c>
      <c r="Z66" s="24">
        <f t="shared" si="8"/>
        <v>0</v>
      </c>
      <c r="AA66" s="25">
        <f t="shared" si="8"/>
        <v>0</v>
      </c>
      <c r="AB66" s="24">
        <f t="shared" si="8"/>
        <v>0</v>
      </c>
      <c r="AC66" s="24">
        <f t="shared" si="8"/>
        <v>0</v>
      </c>
      <c r="AD66" s="24">
        <f t="shared" si="8"/>
        <v>0</v>
      </c>
      <c r="AE66" s="24">
        <f t="shared" si="8"/>
        <v>0</v>
      </c>
      <c r="AF66" s="25">
        <f t="shared" si="8"/>
        <v>0</v>
      </c>
      <c r="AG66" s="24">
        <f t="shared" si="8"/>
        <v>0</v>
      </c>
      <c r="AH66" s="24">
        <f t="shared" si="8"/>
        <v>0</v>
      </c>
      <c r="AI66" s="24">
        <f t="shared" si="8"/>
        <v>0</v>
      </c>
      <c r="AJ66" s="24">
        <f t="shared" si="8"/>
        <v>0</v>
      </c>
      <c r="AK66" s="25">
        <f t="shared" si="8"/>
        <v>0</v>
      </c>
      <c r="AL66" s="24">
        <f t="shared" si="8"/>
        <v>0</v>
      </c>
      <c r="AM66" s="24">
        <f t="shared" si="8"/>
        <v>0</v>
      </c>
      <c r="AN66" s="24">
        <f t="shared" si="8"/>
        <v>0</v>
      </c>
      <c r="AO66" s="24">
        <f t="shared" si="8"/>
        <v>0</v>
      </c>
      <c r="AP66" s="25">
        <f t="shared" si="8"/>
        <v>0</v>
      </c>
      <c r="AQ66" s="24">
        <f t="shared" si="8"/>
        <v>0</v>
      </c>
      <c r="AR66" s="26">
        <f t="shared" si="2"/>
        <v>0</v>
      </c>
    </row>
    <row r="67" spans="1:44" ht="15" customHeight="1">
      <c r="A67" s="21">
        <v>8</v>
      </c>
      <c r="B67" s="22" t="s">
        <v>8</v>
      </c>
      <c r="C67" s="23">
        <f t="shared" si="3"/>
        <v>0</v>
      </c>
      <c r="D67" s="24">
        <f t="shared" si="3"/>
        <v>0</v>
      </c>
      <c r="E67" s="24">
        <f t="shared" ref="E67:AQ67" si="9">E$59*E11</f>
        <v>0</v>
      </c>
      <c r="F67" s="24">
        <f t="shared" si="9"/>
        <v>0</v>
      </c>
      <c r="G67" s="25">
        <f t="shared" si="9"/>
        <v>0</v>
      </c>
      <c r="H67" s="24">
        <f t="shared" si="9"/>
        <v>0</v>
      </c>
      <c r="I67" s="24">
        <f t="shared" si="9"/>
        <v>0</v>
      </c>
      <c r="J67" s="24">
        <f t="shared" si="9"/>
        <v>0</v>
      </c>
      <c r="K67" s="24">
        <f t="shared" si="9"/>
        <v>0</v>
      </c>
      <c r="L67" s="25">
        <f t="shared" si="9"/>
        <v>0</v>
      </c>
      <c r="M67" s="24">
        <f t="shared" si="9"/>
        <v>0</v>
      </c>
      <c r="N67" s="24">
        <f t="shared" si="9"/>
        <v>0</v>
      </c>
      <c r="O67" s="24">
        <f t="shared" si="9"/>
        <v>0</v>
      </c>
      <c r="P67" s="24">
        <f t="shared" si="9"/>
        <v>0</v>
      </c>
      <c r="Q67" s="25">
        <f t="shared" si="9"/>
        <v>0</v>
      </c>
      <c r="R67" s="24">
        <f t="shared" si="9"/>
        <v>0</v>
      </c>
      <c r="S67" s="24">
        <f t="shared" si="9"/>
        <v>0</v>
      </c>
      <c r="T67" s="24">
        <f t="shared" si="9"/>
        <v>0</v>
      </c>
      <c r="U67" s="24">
        <f t="shared" si="9"/>
        <v>0</v>
      </c>
      <c r="V67" s="25">
        <f t="shared" si="9"/>
        <v>0</v>
      </c>
      <c r="W67" s="24">
        <f t="shared" si="9"/>
        <v>0</v>
      </c>
      <c r="X67" s="24">
        <f t="shared" si="9"/>
        <v>0</v>
      </c>
      <c r="Y67" s="24">
        <f t="shared" si="9"/>
        <v>0</v>
      </c>
      <c r="Z67" s="24">
        <f t="shared" si="9"/>
        <v>0</v>
      </c>
      <c r="AA67" s="25">
        <f t="shared" si="9"/>
        <v>0</v>
      </c>
      <c r="AB67" s="24">
        <f t="shared" si="9"/>
        <v>0</v>
      </c>
      <c r="AC67" s="24">
        <f t="shared" si="9"/>
        <v>0</v>
      </c>
      <c r="AD67" s="24">
        <f t="shared" si="9"/>
        <v>0</v>
      </c>
      <c r="AE67" s="24">
        <f t="shared" si="9"/>
        <v>0</v>
      </c>
      <c r="AF67" s="25">
        <f t="shared" si="9"/>
        <v>0</v>
      </c>
      <c r="AG67" s="24">
        <f t="shared" si="9"/>
        <v>0</v>
      </c>
      <c r="AH67" s="24">
        <f t="shared" si="9"/>
        <v>0</v>
      </c>
      <c r="AI67" s="24">
        <f t="shared" si="9"/>
        <v>0</v>
      </c>
      <c r="AJ67" s="24">
        <f t="shared" si="9"/>
        <v>0</v>
      </c>
      <c r="AK67" s="25">
        <f t="shared" si="9"/>
        <v>0</v>
      </c>
      <c r="AL67" s="24">
        <f t="shared" si="9"/>
        <v>0</v>
      </c>
      <c r="AM67" s="24">
        <f t="shared" si="9"/>
        <v>0</v>
      </c>
      <c r="AN67" s="24">
        <f t="shared" si="9"/>
        <v>0</v>
      </c>
      <c r="AO67" s="24">
        <f t="shared" si="9"/>
        <v>0</v>
      </c>
      <c r="AP67" s="25">
        <f t="shared" si="9"/>
        <v>0</v>
      </c>
      <c r="AQ67" s="24">
        <f t="shared" si="9"/>
        <v>0</v>
      </c>
      <c r="AR67" s="26">
        <f t="shared" si="2"/>
        <v>0</v>
      </c>
    </row>
    <row r="68" spans="1:44" ht="15" customHeight="1">
      <c r="A68" s="21">
        <v>9</v>
      </c>
      <c r="B68" s="22" t="s">
        <v>9</v>
      </c>
      <c r="C68" s="23">
        <f t="shared" si="3"/>
        <v>0</v>
      </c>
      <c r="D68" s="24">
        <f t="shared" si="3"/>
        <v>0</v>
      </c>
      <c r="E68" s="24">
        <f t="shared" ref="E68:AQ68" si="10">E$59*E12</f>
        <v>0</v>
      </c>
      <c r="F68" s="24">
        <f t="shared" si="10"/>
        <v>0</v>
      </c>
      <c r="G68" s="25">
        <f t="shared" si="10"/>
        <v>0</v>
      </c>
      <c r="H68" s="24">
        <f t="shared" si="10"/>
        <v>0</v>
      </c>
      <c r="I68" s="24">
        <f t="shared" si="10"/>
        <v>0</v>
      </c>
      <c r="J68" s="24">
        <f t="shared" si="10"/>
        <v>0</v>
      </c>
      <c r="K68" s="24">
        <f t="shared" si="10"/>
        <v>0</v>
      </c>
      <c r="L68" s="25">
        <f t="shared" si="10"/>
        <v>0</v>
      </c>
      <c r="M68" s="24">
        <f t="shared" si="10"/>
        <v>0</v>
      </c>
      <c r="N68" s="24">
        <f t="shared" si="10"/>
        <v>0</v>
      </c>
      <c r="O68" s="24">
        <f t="shared" si="10"/>
        <v>0</v>
      </c>
      <c r="P68" s="24">
        <f t="shared" si="10"/>
        <v>0</v>
      </c>
      <c r="Q68" s="25">
        <f t="shared" si="10"/>
        <v>0</v>
      </c>
      <c r="R68" s="24">
        <f t="shared" si="10"/>
        <v>0</v>
      </c>
      <c r="S68" s="24">
        <f t="shared" si="10"/>
        <v>0</v>
      </c>
      <c r="T68" s="24">
        <f t="shared" si="10"/>
        <v>0</v>
      </c>
      <c r="U68" s="24">
        <f t="shared" si="10"/>
        <v>0</v>
      </c>
      <c r="V68" s="25">
        <f t="shared" si="10"/>
        <v>0</v>
      </c>
      <c r="W68" s="24">
        <f t="shared" si="10"/>
        <v>0</v>
      </c>
      <c r="X68" s="24">
        <f t="shared" si="10"/>
        <v>0</v>
      </c>
      <c r="Y68" s="24">
        <f t="shared" si="10"/>
        <v>0</v>
      </c>
      <c r="Z68" s="24">
        <f t="shared" si="10"/>
        <v>0</v>
      </c>
      <c r="AA68" s="25">
        <f t="shared" si="10"/>
        <v>0</v>
      </c>
      <c r="AB68" s="24">
        <f t="shared" si="10"/>
        <v>0</v>
      </c>
      <c r="AC68" s="24">
        <f t="shared" si="10"/>
        <v>0</v>
      </c>
      <c r="AD68" s="24">
        <f t="shared" si="10"/>
        <v>0</v>
      </c>
      <c r="AE68" s="24">
        <f t="shared" si="10"/>
        <v>0</v>
      </c>
      <c r="AF68" s="25">
        <f t="shared" si="10"/>
        <v>0</v>
      </c>
      <c r="AG68" s="24">
        <f t="shared" si="10"/>
        <v>0</v>
      </c>
      <c r="AH68" s="24">
        <f t="shared" si="10"/>
        <v>0</v>
      </c>
      <c r="AI68" s="24">
        <f t="shared" si="10"/>
        <v>0</v>
      </c>
      <c r="AJ68" s="24">
        <f t="shared" si="10"/>
        <v>0</v>
      </c>
      <c r="AK68" s="25">
        <f t="shared" si="10"/>
        <v>0</v>
      </c>
      <c r="AL68" s="24">
        <f t="shared" si="10"/>
        <v>0</v>
      </c>
      <c r="AM68" s="24">
        <f t="shared" si="10"/>
        <v>0</v>
      </c>
      <c r="AN68" s="24">
        <f t="shared" si="10"/>
        <v>0</v>
      </c>
      <c r="AO68" s="24">
        <f t="shared" si="10"/>
        <v>0</v>
      </c>
      <c r="AP68" s="25">
        <f t="shared" si="10"/>
        <v>0</v>
      </c>
      <c r="AQ68" s="24">
        <f t="shared" si="10"/>
        <v>0</v>
      </c>
      <c r="AR68" s="26">
        <f t="shared" si="2"/>
        <v>0</v>
      </c>
    </row>
    <row r="69" spans="1:44" ht="15" customHeight="1">
      <c r="A69" s="27">
        <v>10</v>
      </c>
      <c r="B69" s="28" t="s">
        <v>10</v>
      </c>
      <c r="C69" s="29">
        <f t="shared" si="3"/>
        <v>0</v>
      </c>
      <c r="D69" s="30">
        <f t="shared" si="3"/>
        <v>0</v>
      </c>
      <c r="E69" s="30">
        <f t="shared" ref="E69:AQ69" si="11">E$59*E13</f>
        <v>0</v>
      </c>
      <c r="F69" s="30">
        <f t="shared" si="11"/>
        <v>0</v>
      </c>
      <c r="G69" s="31">
        <f t="shared" si="11"/>
        <v>0</v>
      </c>
      <c r="H69" s="30">
        <f t="shared" si="11"/>
        <v>0</v>
      </c>
      <c r="I69" s="30">
        <f t="shared" si="11"/>
        <v>0</v>
      </c>
      <c r="J69" s="30">
        <f t="shared" si="11"/>
        <v>0</v>
      </c>
      <c r="K69" s="30">
        <f t="shared" si="11"/>
        <v>0</v>
      </c>
      <c r="L69" s="31">
        <f t="shared" si="11"/>
        <v>0</v>
      </c>
      <c r="M69" s="30">
        <f t="shared" si="11"/>
        <v>0</v>
      </c>
      <c r="N69" s="30">
        <f t="shared" si="11"/>
        <v>0</v>
      </c>
      <c r="O69" s="30">
        <f t="shared" si="11"/>
        <v>0</v>
      </c>
      <c r="P69" s="30">
        <f t="shared" si="11"/>
        <v>0</v>
      </c>
      <c r="Q69" s="31">
        <f t="shared" si="11"/>
        <v>0</v>
      </c>
      <c r="R69" s="30">
        <f t="shared" si="11"/>
        <v>0</v>
      </c>
      <c r="S69" s="30">
        <f t="shared" si="11"/>
        <v>0</v>
      </c>
      <c r="T69" s="30">
        <f t="shared" si="11"/>
        <v>0</v>
      </c>
      <c r="U69" s="30">
        <f t="shared" si="11"/>
        <v>0</v>
      </c>
      <c r="V69" s="31">
        <f t="shared" si="11"/>
        <v>0</v>
      </c>
      <c r="W69" s="30">
        <f t="shared" si="11"/>
        <v>0</v>
      </c>
      <c r="X69" s="30">
        <f t="shared" si="11"/>
        <v>0</v>
      </c>
      <c r="Y69" s="30">
        <f t="shared" si="11"/>
        <v>0</v>
      </c>
      <c r="Z69" s="30">
        <f t="shared" si="11"/>
        <v>0</v>
      </c>
      <c r="AA69" s="31">
        <f t="shared" si="11"/>
        <v>0</v>
      </c>
      <c r="AB69" s="30">
        <f t="shared" si="11"/>
        <v>0</v>
      </c>
      <c r="AC69" s="30">
        <f t="shared" si="11"/>
        <v>0</v>
      </c>
      <c r="AD69" s="30">
        <f t="shared" si="11"/>
        <v>0</v>
      </c>
      <c r="AE69" s="30">
        <f t="shared" si="11"/>
        <v>0</v>
      </c>
      <c r="AF69" s="31">
        <f t="shared" si="11"/>
        <v>0</v>
      </c>
      <c r="AG69" s="30">
        <f t="shared" si="11"/>
        <v>0</v>
      </c>
      <c r="AH69" s="30">
        <f t="shared" si="11"/>
        <v>0</v>
      </c>
      <c r="AI69" s="30">
        <f t="shared" si="11"/>
        <v>0</v>
      </c>
      <c r="AJ69" s="30">
        <f t="shared" si="11"/>
        <v>0</v>
      </c>
      <c r="AK69" s="31">
        <f t="shared" si="11"/>
        <v>0</v>
      </c>
      <c r="AL69" s="30">
        <f t="shared" si="11"/>
        <v>0</v>
      </c>
      <c r="AM69" s="30">
        <f t="shared" si="11"/>
        <v>0</v>
      </c>
      <c r="AN69" s="30">
        <f t="shared" si="11"/>
        <v>0</v>
      </c>
      <c r="AO69" s="30">
        <f t="shared" si="11"/>
        <v>0</v>
      </c>
      <c r="AP69" s="31">
        <f t="shared" si="11"/>
        <v>0</v>
      </c>
      <c r="AQ69" s="30">
        <f t="shared" si="11"/>
        <v>0</v>
      </c>
      <c r="AR69" s="32">
        <f t="shared" si="2"/>
        <v>0</v>
      </c>
    </row>
    <row r="70" spans="1:44" ht="15" customHeight="1">
      <c r="A70" s="21">
        <v>11</v>
      </c>
      <c r="B70" s="22" t="s">
        <v>11</v>
      </c>
      <c r="C70" s="23">
        <f t="shared" si="3"/>
        <v>0</v>
      </c>
      <c r="D70" s="24">
        <f t="shared" si="3"/>
        <v>0</v>
      </c>
      <c r="E70" s="24">
        <f t="shared" ref="E70:AQ70" si="12">E$59*E14</f>
        <v>0</v>
      </c>
      <c r="F70" s="24">
        <f t="shared" si="12"/>
        <v>0</v>
      </c>
      <c r="G70" s="25">
        <f t="shared" si="12"/>
        <v>0</v>
      </c>
      <c r="H70" s="24">
        <f t="shared" si="12"/>
        <v>0</v>
      </c>
      <c r="I70" s="24">
        <f t="shared" si="12"/>
        <v>0</v>
      </c>
      <c r="J70" s="24">
        <f t="shared" si="12"/>
        <v>0</v>
      </c>
      <c r="K70" s="24">
        <f t="shared" si="12"/>
        <v>0</v>
      </c>
      <c r="L70" s="25">
        <f t="shared" si="12"/>
        <v>0</v>
      </c>
      <c r="M70" s="24">
        <f t="shared" si="12"/>
        <v>0</v>
      </c>
      <c r="N70" s="24">
        <f t="shared" si="12"/>
        <v>0</v>
      </c>
      <c r="O70" s="24">
        <f t="shared" si="12"/>
        <v>0</v>
      </c>
      <c r="P70" s="24">
        <f t="shared" si="12"/>
        <v>0</v>
      </c>
      <c r="Q70" s="25">
        <f t="shared" si="12"/>
        <v>0</v>
      </c>
      <c r="R70" s="24">
        <f t="shared" si="12"/>
        <v>0</v>
      </c>
      <c r="S70" s="24">
        <f t="shared" si="12"/>
        <v>0</v>
      </c>
      <c r="T70" s="24">
        <f t="shared" si="12"/>
        <v>0</v>
      </c>
      <c r="U70" s="24">
        <f t="shared" si="12"/>
        <v>0</v>
      </c>
      <c r="V70" s="25">
        <f t="shared" si="12"/>
        <v>0</v>
      </c>
      <c r="W70" s="24">
        <f t="shared" si="12"/>
        <v>0</v>
      </c>
      <c r="X70" s="24">
        <f t="shared" si="12"/>
        <v>0</v>
      </c>
      <c r="Y70" s="24">
        <f t="shared" si="12"/>
        <v>0</v>
      </c>
      <c r="Z70" s="24">
        <f t="shared" si="12"/>
        <v>0</v>
      </c>
      <c r="AA70" s="25">
        <f t="shared" si="12"/>
        <v>0</v>
      </c>
      <c r="AB70" s="24">
        <f t="shared" si="12"/>
        <v>0</v>
      </c>
      <c r="AC70" s="24">
        <f t="shared" si="12"/>
        <v>0</v>
      </c>
      <c r="AD70" s="24">
        <f t="shared" si="12"/>
        <v>0</v>
      </c>
      <c r="AE70" s="24">
        <f t="shared" si="12"/>
        <v>0</v>
      </c>
      <c r="AF70" s="25">
        <f t="shared" si="12"/>
        <v>0</v>
      </c>
      <c r="AG70" s="24">
        <f t="shared" si="12"/>
        <v>0</v>
      </c>
      <c r="AH70" s="24">
        <f t="shared" si="12"/>
        <v>0</v>
      </c>
      <c r="AI70" s="24">
        <f t="shared" si="12"/>
        <v>0</v>
      </c>
      <c r="AJ70" s="24">
        <f t="shared" si="12"/>
        <v>0</v>
      </c>
      <c r="AK70" s="25">
        <f t="shared" si="12"/>
        <v>0</v>
      </c>
      <c r="AL70" s="24">
        <f t="shared" si="12"/>
        <v>0</v>
      </c>
      <c r="AM70" s="24">
        <f t="shared" si="12"/>
        <v>0</v>
      </c>
      <c r="AN70" s="24">
        <f t="shared" si="12"/>
        <v>0</v>
      </c>
      <c r="AO70" s="24">
        <f t="shared" si="12"/>
        <v>0</v>
      </c>
      <c r="AP70" s="25">
        <f t="shared" si="12"/>
        <v>0</v>
      </c>
      <c r="AQ70" s="24">
        <f t="shared" si="12"/>
        <v>0</v>
      </c>
      <c r="AR70" s="26">
        <f t="shared" si="2"/>
        <v>0</v>
      </c>
    </row>
    <row r="71" spans="1:44" ht="15" customHeight="1">
      <c r="A71" s="21">
        <v>12</v>
      </c>
      <c r="B71" s="22" t="s">
        <v>12</v>
      </c>
      <c r="C71" s="23">
        <f t="shared" si="3"/>
        <v>0</v>
      </c>
      <c r="D71" s="24">
        <f t="shared" si="3"/>
        <v>0</v>
      </c>
      <c r="E71" s="24">
        <f t="shared" ref="E71:AQ71" si="13">E$59*E15</f>
        <v>0</v>
      </c>
      <c r="F71" s="24">
        <f t="shared" si="13"/>
        <v>0</v>
      </c>
      <c r="G71" s="25">
        <f t="shared" si="13"/>
        <v>0</v>
      </c>
      <c r="H71" s="24">
        <f t="shared" si="13"/>
        <v>0</v>
      </c>
      <c r="I71" s="24">
        <f t="shared" si="13"/>
        <v>0</v>
      </c>
      <c r="J71" s="24">
        <f t="shared" si="13"/>
        <v>0</v>
      </c>
      <c r="K71" s="24">
        <f t="shared" si="13"/>
        <v>0</v>
      </c>
      <c r="L71" s="25">
        <f t="shared" si="13"/>
        <v>0</v>
      </c>
      <c r="M71" s="24">
        <f t="shared" si="13"/>
        <v>0</v>
      </c>
      <c r="N71" s="24">
        <f t="shared" si="13"/>
        <v>0</v>
      </c>
      <c r="O71" s="24">
        <f t="shared" si="13"/>
        <v>0</v>
      </c>
      <c r="P71" s="24">
        <f t="shared" si="13"/>
        <v>0</v>
      </c>
      <c r="Q71" s="25">
        <f t="shared" si="13"/>
        <v>0</v>
      </c>
      <c r="R71" s="24">
        <f t="shared" si="13"/>
        <v>0</v>
      </c>
      <c r="S71" s="24">
        <f t="shared" si="13"/>
        <v>0</v>
      </c>
      <c r="T71" s="24">
        <f t="shared" si="13"/>
        <v>0</v>
      </c>
      <c r="U71" s="24">
        <f t="shared" si="13"/>
        <v>0</v>
      </c>
      <c r="V71" s="25">
        <f t="shared" si="13"/>
        <v>0</v>
      </c>
      <c r="W71" s="24">
        <f t="shared" si="13"/>
        <v>0</v>
      </c>
      <c r="X71" s="24">
        <f t="shared" si="13"/>
        <v>0</v>
      </c>
      <c r="Y71" s="24">
        <f t="shared" si="13"/>
        <v>0</v>
      </c>
      <c r="Z71" s="24">
        <f t="shared" si="13"/>
        <v>0</v>
      </c>
      <c r="AA71" s="25">
        <f t="shared" si="13"/>
        <v>0</v>
      </c>
      <c r="AB71" s="24">
        <f t="shared" si="13"/>
        <v>0</v>
      </c>
      <c r="AC71" s="24">
        <f t="shared" si="13"/>
        <v>0</v>
      </c>
      <c r="AD71" s="24">
        <f t="shared" si="13"/>
        <v>0</v>
      </c>
      <c r="AE71" s="24">
        <f t="shared" si="13"/>
        <v>0</v>
      </c>
      <c r="AF71" s="25">
        <f t="shared" si="13"/>
        <v>0</v>
      </c>
      <c r="AG71" s="24">
        <f t="shared" si="13"/>
        <v>0</v>
      </c>
      <c r="AH71" s="24">
        <f t="shared" si="13"/>
        <v>0</v>
      </c>
      <c r="AI71" s="24">
        <f t="shared" si="13"/>
        <v>0</v>
      </c>
      <c r="AJ71" s="24">
        <f t="shared" si="13"/>
        <v>0</v>
      </c>
      <c r="AK71" s="25">
        <f t="shared" si="13"/>
        <v>0</v>
      </c>
      <c r="AL71" s="24">
        <f t="shared" si="13"/>
        <v>0</v>
      </c>
      <c r="AM71" s="24">
        <f t="shared" si="13"/>
        <v>0</v>
      </c>
      <c r="AN71" s="24">
        <f t="shared" si="13"/>
        <v>0</v>
      </c>
      <c r="AO71" s="24">
        <f t="shared" si="13"/>
        <v>0</v>
      </c>
      <c r="AP71" s="25">
        <f t="shared" si="13"/>
        <v>0</v>
      </c>
      <c r="AQ71" s="24">
        <f t="shared" si="13"/>
        <v>0</v>
      </c>
      <c r="AR71" s="26">
        <f t="shared" si="2"/>
        <v>0</v>
      </c>
    </row>
    <row r="72" spans="1:44" ht="15" customHeight="1">
      <c r="A72" s="21">
        <v>13</v>
      </c>
      <c r="B72" s="22" t="s">
        <v>13</v>
      </c>
      <c r="C72" s="23">
        <f t="shared" si="3"/>
        <v>0</v>
      </c>
      <c r="D72" s="24">
        <f t="shared" si="3"/>
        <v>0</v>
      </c>
      <c r="E72" s="24">
        <f t="shared" ref="E72:AQ72" si="14">E$59*E16</f>
        <v>0</v>
      </c>
      <c r="F72" s="24">
        <f t="shared" si="14"/>
        <v>0</v>
      </c>
      <c r="G72" s="25">
        <f t="shared" si="14"/>
        <v>0</v>
      </c>
      <c r="H72" s="24">
        <f t="shared" si="14"/>
        <v>0</v>
      </c>
      <c r="I72" s="24">
        <f t="shared" si="14"/>
        <v>0</v>
      </c>
      <c r="J72" s="24">
        <f t="shared" si="14"/>
        <v>0</v>
      </c>
      <c r="K72" s="24">
        <f t="shared" si="14"/>
        <v>0</v>
      </c>
      <c r="L72" s="25">
        <f t="shared" si="14"/>
        <v>0</v>
      </c>
      <c r="M72" s="24">
        <f t="shared" si="14"/>
        <v>0</v>
      </c>
      <c r="N72" s="24">
        <f t="shared" si="14"/>
        <v>0</v>
      </c>
      <c r="O72" s="24">
        <f t="shared" si="14"/>
        <v>0</v>
      </c>
      <c r="P72" s="24">
        <f t="shared" si="14"/>
        <v>0</v>
      </c>
      <c r="Q72" s="25">
        <f t="shared" si="14"/>
        <v>0</v>
      </c>
      <c r="R72" s="24">
        <f t="shared" si="14"/>
        <v>0</v>
      </c>
      <c r="S72" s="24">
        <f t="shared" si="14"/>
        <v>0</v>
      </c>
      <c r="T72" s="24">
        <f t="shared" si="14"/>
        <v>0</v>
      </c>
      <c r="U72" s="24">
        <f t="shared" si="14"/>
        <v>0</v>
      </c>
      <c r="V72" s="25">
        <f t="shared" si="14"/>
        <v>0</v>
      </c>
      <c r="W72" s="24">
        <f t="shared" si="14"/>
        <v>0</v>
      </c>
      <c r="X72" s="24">
        <f t="shared" si="14"/>
        <v>0</v>
      </c>
      <c r="Y72" s="24">
        <f t="shared" si="14"/>
        <v>0</v>
      </c>
      <c r="Z72" s="24">
        <f t="shared" si="14"/>
        <v>0</v>
      </c>
      <c r="AA72" s="25">
        <f t="shared" si="14"/>
        <v>0</v>
      </c>
      <c r="AB72" s="24">
        <f t="shared" si="14"/>
        <v>0</v>
      </c>
      <c r="AC72" s="24">
        <f t="shared" si="14"/>
        <v>0</v>
      </c>
      <c r="AD72" s="24">
        <f t="shared" si="14"/>
        <v>0</v>
      </c>
      <c r="AE72" s="24">
        <f t="shared" si="14"/>
        <v>0</v>
      </c>
      <c r="AF72" s="25">
        <f t="shared" si="14"/>
        <v>0</v>
      </c>
      <c r="AG72" s="24">
        <f t="shared" si="14"/>
        <v>0</v>
      </c>
      <c r="AH72" s="24">
        <f t="shared" si="14"/>
        <v>0</v>
      </c>
      <c r="AI72" s="24">
        <f t="shared" si="14"/>
        <v>0</v>
      </c>
      <c r="AJ72" s="24">
        <f t="shared" si="14"/>
        <v>0</v>
      </c>
      <c r="AK72" s="25">
        <f t="shared" si="14"/>
        <v>0</v>
      </c>
      <c r="AL72" s="24">
        <f t="shared" si="14"/>
        <v>0</v>
      </c>
      <c r="AM72" s="24">
        <f t="shared" si="14"/>
        <v>0</v>
      </c>
      <c r="AN72" s="24">
        <f t="shared" si="14"/>
        <v>0</v>
      </c>
      <c r="AO72" s="24">
        <f t="shared" si="14"/>
        <v>0</v>
      </c>
      <c r="AP72" s="25">
        <f t="shared" si="14"/>
        <v>0</v>
      </c>
      <c r="AQ72" s="24">
        <f t="shared" si="14"/>
        <v>0</v>
      </c>
      <c r="AR72" s="26">
        <f t="shared" si="2"/>
        <v>0</v>
      </c>
    </row>
    <row r="73" spans="1:44" ht="15" customHeight="1">
      <c r="A73" s="21">
        <v>14</v>
      </c>
      <c r="B73" s="22" t="s">
        <v>14</v>
      </c>
      <c r="C73" s="23">
        <f t="shared" si="3"/>
        <v>0</v>
      </c>
      <c r="D73" s="24">
        <f t="shared" si="3"/>
        <v>0</v>
      </c>
      <c r="E73" s="24">
        <f t="shared" ref="E73:AQ73" si="15">E$59*E17</f>
        <v>0</v>
      </c>
      <c r="F73" s="24">
        <f t="shared" si="15"/>
        <v>0</v>
      </c>
      <c r="G73" s="25">
        <f t="shared" si="15"/>
        <v>0</v>
      </c>
      <c r="H73" s="24">
        <f t="shared" si="15"/>
        <v>0</v>
      </c>
      <c r="I73" s="24">
        <f t="shared" si="15"/>
        <v>0</v>
      </c>
      <c r="J73" s="24">
        <f t="shared" si="15"/>
        <v>0</v>
      </c>
      <c r="K73" s="24">
        <f t="shared" si="15"/>
        <v>0</v>
      </c>
      <c r="L73" s="25">
        <f t="shared" si="15"/>
        <v>0</v>
      </c>
      <c r="M73" s="24">
        <f t="shared" si="15"/>
        <v>0</v>
      </c>
      <c r="N73" s="24">
        <f t="shared" si="15"/>
        <v>0</v>
      </c>
      <c r="O73" s="24">
        <f t="shared" si="15"/>
        <v>0</v>
      </c>
      <c r="P73" s="24">
        <f t="shared" si="15"/>
        <v>0</v>
      </c>
      <c r="Q73" s="25">
        <f t="shared" si="15"/>
        <v>0</v>
      </c>
      <c r="R73" s="24">
        <f t="shared" si="15"/>
        <v>0</v>
      </c>
      <c r="S73" s="24">
        <f t="shared" si="15"/>
        <v>0</v>
      </c>
      <c r="T73" s="24">
        <f t="shared" si="15"/>
        <v>0</v>
      </c>
      <c r="U73" s="24">
        <f t="shared" si="15"/>
        <v>0</v>
      </c>
      <c r="V73" s="25">
        <f t="shared" si="15"/>
        <v>0</v>
      </c>
      <c r="W73" s="24">
        <f t="shared" si="15"/>
        <v>0</v>
      </c>
      <c r="X73" s="24">
        <f t="shared" si="15"/>
        <v>0</v>
      </c>
      <c r="Y73" s="24">
        <f t="shared" si="15"/>
        <v>0</v>
      </c>
      <c r="Z73" s="24">
        <f t="shared" si="15"/>
        <v>0</v>
      </c>
      <c r="AA73" s="25">
        <f t="shared" si="15"/>
        <v>0</v>
      </c>
      <c r="AB73" s="24">
        <f t="shared" si="15"/>
        <v>0</v>
      </c>
      <c r="AC73" s="24">
        <f t="shared" si="15"/>
        <v>0</v>
      </c>
      <c r="AD73" s="24">
        <f t="shared" si="15"/>
        <v>0</v>
      </c>
      <c r="AE73" s="24">
        <f t="shared" si="15"/>
        <v>0</v>
      </c>
      <c r="AF73" s="25">
        <f t="shared" si="15"/>
        <v>0</v>
      </c>
      <c r="AG73" s="24">
        <f t="shared" si="15"/>
        <v>0</v>
      </c>
      <c r="AH73" s="24">
        <f t="shared" si="15"/>
        <v>0</v>
      </c>
      <c r="AI73" s="24">
        <f t="shared" si="15"/>
        <v>0</v>
      </c>
      <c r="AJ73" s="24">
        <f t="shared" si="15"/>
        <v>0</v>
      </c>
      <c r="AK73" s="25">
        <f t="shared" si="15"/>
        <v>0</v>
      </c>
      <c r="AL73" s="24">
        <f t="shared" si="15"/>
        <v>0</v>
      </c>
      <c r="AM73" s="24">
        <f t="shared" si="15"/>
        <v>0</v>
      </c>
      <c r="AN73" s="24">
        <f t="shared" si="15"/>
        <v>0</v>
      </c>
      <c r="AO73" s="24">
        <f t="shared" si="15"/>
        <v>0</v>
      </c>
      <c r="AP73" s="25">
        <f t="shared" si="15"/>
        <v>0</v>
      </c>
      <c r="AQ73" s="24">
        <f t="shared" si="15"/>
        <v>0</v>
      </c>
      <c r="AR73" s="26">
        <f t="shared" si="2"/>
        <v>0</v>
      </c>
    </row>
    <row r="74" spans="1:44" ht="15" customHeight="1">
      <c r="A74" s="27">
        <v>15</v>
      </c>
      <c r="B74" s="28" t="s">
        <v>15</v>
      </c>
      <c r="C74" s="29">
        <f t="shared" si="3"/>
        <v>0</v>
      </c>
      <c r="D74" s="30">
        <f t="shared" si="3"/>
        <v>0</v>
      </c>
      <c r="E74" s="30">
        <f t="shared" ref="E74:AQ74" si="16">E$59*E18</f>
        <v>0</v>
      </c>
      <c r="F74" s="30">
        <f t="shared" si="16"/>
        <v>0</v>
      </c>
      <c r="G74" s="31">
        <f t="shared" si="16"/>
        <v>0</v>
      </c>
      <c r="H74" s="30">
        <f t="shared" si="16"/>
        <v>0</v>
      </c>
      <c r="I74" s="30">
        <f t="shared" si="16"/>
        <v>0</v>
      </c>
      <c r="J74" s="30">
        <f t="shared" si="16"/>
        <v>0</v>
      </c>
      <c r="K74" s="30">
        <f t="shared" si="16"/>
        <v>0</v>
      </c>
      <c r="L74" s="31">
        <f t="shared" si="16"/>
        <v>0</v>
      </c>
      <c r="M74" s="30">
        <f t="shared" si="16"/>
        <v>0</v>
      </c>
      <c r="N74" s="30">
        <f t="shared" si="16"/>
        <v>0</v>
      </c>
      <c r="O74" s="30">
        <f t="shared" si="16"/>
        <v>0</v>
      </c>
      <c r="P74" s="30">
        <f t="shared" si="16"/>
        <v>0</v>
      </c>
      <c r="Q74" s="31">
        <f t="shared" si="16"/>
        <v>0</v>
      </c>
      <c r="R74" s="30">
        <f t="shared" si="16"/>
        <v>0</v>
      </c>
      <c r="S74" s="30">
        <f t="shared" si="16"/>
        <v>0</v>
      </c>
      <c r="T74" s="30">
        <f t="shared" si="16"/>
        <v>0</v>
      </c>
      <c r="U74" s="30">
        <f t="shared" si="16"/>
        <v>0</v>
      </c>
      <c r="V74" s="31">
        <f t="shared" si="16"/>
        <v>0</v>
      </c>
      <c r="W74" s="30">
        <f t="shared" si="16"/>
        <v>0</v>
      </c>
      <c r="X74" s="30">
        <f t="shared" si="16"/>
        <v>0</v>
      </c>
      <c r="Y74" s="30">
        <f t="shared" si="16"/>
        <v>0</v>
      </c>
      <c r="Z74" s="30">
        <f t="shared" si="16"/>
        <v>0</v>
      </c>
      <c r="AA74" s="31">
        <f t="shared" si="16"/>
        <v>0</v>
      </c>
      <c r="AB74" s="30">
        <f t="shared" si="16"/>
        <v>0</v>
      </c>
      <c r="AC74" s="30">
        <f t="shared" si="16"/>
        <v>0</v>
      </c>
      <c r="AD74" s="30">
        <f t="shared" si="16"/>
        <v>0</v>
      </c>
      <c r="AE74" s="30">
        <f t="shared" si="16"/>
        <v>0</v>
      </c>
      <c r="AF74" s="31">
        <f t="shared" si="16"/>
        <v>0</v>
      </c>
      <c r="AG74" s="30">
        <f t="shared" si="16"/>
        <v>0</v>
      </c>
      <c r="AH74" s="30">
        <f t="shared" si="16"/>
        <v>0</v>
      </c>
      <c r="AI74" s="30">
        <f t="shared" si="16"/>
        <v>0</v>
      </c>
      <c r="AJ74" s="30">
        <f t="shared" si="16"/>
        <v>0</v>
      </c>
      <c r="AK74" s="31">
        <f t="shared" si="16"/>
        <v>0</v>
      </c>
      <c r="AL74" s="30">
        <f t="shared" si="16"/>
        <v>0</v>
      </c>
      <c r="AM74" s="30">
        <f t="shared" si="16"/>
        <v>0</v>
      </c>
      <c r="AN74" s="30">
        <f t="shared" si="16"/>
        <v>0</v>
      </c>
      <c r="AO74" s="30">
        <f t="shared" si="16"/>
        <v>0</v>
      </c>
      <c r="AP74" s="31">
        <f t="shared" si="16"/>
        <v>0</v>
      </c>
      <c r="AQ74" s="30">
        <f t="shared" si="16"/>
        <v>0</v>
      </c>
      <c r="AR74" s="32">
        <f t="shared" si="2"/>
        <v>0</v>
      </c>
    </row>
    <row r="75" spans="1:44" ht="15" customHeight="1">
      <c r="A75" s="21">
        <v>16</v>
      </c>
      <c r="B75" s="22" t="s">
        <v>16</v>
      </c>
      <c r="C75" s="23">
        <f t="shared" si="3"/>
        <v>0</v>
      </c>
      <c r="D75" s="24">
        <f t="shared" si="3"/>
        <v>0</v>
      </c>
      <c r="E75" s="24">
        <f t="shared" ref="E75:AQ75" si="17">E$59*E19</f>
        <v>0</v>
      </c>
      <c r="F75" s="24">
        <f t="shared" si="17"/>
        <v>0</v>
      </c>
      <c r="G75" s="25">
        <f t="shared" si="17"/>
        <v>0</v>
      </c>
      <c r="H75" s="24">
        <f t="shared" si="17"/>
        <v>0</v>
      </c>
      <c r="I75" s="24">
        <f t="shared" si="17"/>
        <v>0</v>
      </c>
      <c r="J75" s="24">
        <f t="shared" si="17"/>
        <v>0</v>
      </c>
      <c r="K75" s="24">
        <f t="shared" si="17"/>
        <v>0</v>
      </c>
      <c r="L75" s="25">
        <f t="shared" si="17"/>
        <v>0</v>
      </c>
      <c r="M75" s="24">
        <f t="shared" si="17"/>
        <v>0</v>
      </c>
      <c r="N75" s="24">
        <f t="shared" si="17"/>
        <v>0</v>
      </c>
      <c r="O75" s="24">
        <f t="shared" si="17"/>
        <v>0</v>
      </c>
      <c r="P75" s="24">
        <f t="shared" si="17"/>
        <v>0</v>
      </c>
      <c r="Q75" s="25">
        <f t="shared" si="17"/>
        <v>0</v>
      </c>
      <c r="R75" s="24">
        <f t="shared" si="17"/>
        <v>0</v>
      </c>
      <c r="S75" s="24">
        <f t="shared" si="17"/>
        <v>0</v>
      </c>
      <c r="T75" s="24">
        <f t="shared" si="17"/>
        <v>0</v>
      </c>
      <c r="U75" s="24">
        <f t="shared" si="17"/>
        <v>0</v>
      </c>
      <c r="V75" s="25">
        <f t="shared" si="17"/>
        <v>0</v>
      </c>
      <c r="W75" s="24">
        <f t="shared" si="17"/>
        <v>0</v>
      </c>
      <c r="X75" s="24">
        <f t="shared" si="17"/>
        <v>0</v>
      </c>
      <c r="Y75" s="24">
        <f t="shared" si="17"/>
        <v>0</v>
      </c>
      <c r="Z75" s="24">
        <f t="shared" si="17"/>
        <v>0</v>
      </c>
      <c r="AA75" s="25">
        <f t="shared" si="17"/>
        <v>0</v>
      </c>
      <c r="AB75" s="24">
        <f t="shared" si="17"/>
        <v>0</v>
      </c>
      <c r="AC75" s="24">
        <f t="shared" si="17"/>
        <v>0</v>
      </c>
      <c r="AD75" s="24">
        <f t="shared" si="17"/>
        <v>0</v>
      </c>
      <c r="AE75" s="24">
        <f t="shared" si="17"/>
        <v>0</v>
      </c>
      <c r="AF75" s="25">
        <f t="shared" si="17"/>
        <v>0</v>
      </c>
      <c r="AG75" s="24">
        <f t="shared" si="17"/>
        <v>0</v>
      </c>
      <c r="AH75" s="24">
        <f t="shared" si="17"/>
        <v>0</v>
      </c>
      <c r="AI75" s="24">
        <f t="shared" si="17"/>
        <v>0</v>
      </c>
      <c r="AJ75" s="24">
        <f t="shared" si="17"/>
        <v>0</v>
      </c>
      <c r="AK75" s="25">
        <f t="shared" si="17"/>
        <v>0</v>
      </c>
      <c r="AL75" s="24">
        <f t="shared" si="17"/>
        <v>0</v>
      </c>
      <c r="AM75" s="24">
        <f t="shared" si="17"/>
        <v>0</v>
      </c>
      <c r="AN75" s="24">
        <f t="shared" si="17"/>
        <v>0</v>
      </c>
      <c r="AO75" s="24">
        <f t="shared" si="17"/>
        <v>0</v>
      </c>
      <c r="AP75" s="25">
        <f t="shared" si="17"/>
        <v>0</v>
      </c>
      <c r="AQ75" s="24">
        <f t="shared" si="17"/>
        <v>0</v>
      </c>
      <c r="AR75" s="26">
        <f t="shared" si="2"/>
        <v>0</v>
      </c>
    </row>
    <row r="76" spans="1:44" ht="15" customHeight="1">
      <c r="A76" s="21">
        <v>17</v>
      </c>
      <c r="B76" s="22" t="s">
        <v>17</v>
      </c>
      <c r="C76" s="23">
        <f t="shared" si="3"/>
        <v>0</v>
      </c>
      <c r="D76" s="24">
        <f t="shared" si="3"/>
        <v>0</v>
      </c>
      <c r="E76" s="24">
        <f t="shared" ref="E76:AQ76" si="18">E$59*E20</f>
        <v>0</v>
      </c>
      <c r="F76" s="24">
        <f t="shared" si="18"/>
        <v>0</v>
      </c>
      <c r="G76" s="25">
        <f t="shared" si="18"/>
        <v>0</v>
      </c>
      <c r="H76" s="24">
        <f t="shared" si="18"/>
        <v>0</v>
      </c>
      <c r="I76" s="24">
        <f t="shared" si="18"/>
        <v>0</v>
      </c>
      <c r="J76" s="24">
        <f t="shared" si="18"/>
        <v>0</v>
      </c>
      <c r="K76" s="24">
        <f t="shared" si="18"/>
        <v>0</v>
      </c>
      <c r="L76" s="25">
        <f t="shared" si="18"/>
        <v>0</v>
      </c>
      <c r="M76" s="24">
        <f t="shared" si="18"/>
        <v>0</v>
      </c>
      <c r="N76" s="24">
        <f t="shared" si="18"/>
        <v>0</v>
      </c>
      <c r="O76" s="24">
        <f t="shared" si="18"/>
        <v>0</v>
      </c>
      <c r="P76" s="24">
        <f t="shared" si="18"/>
        <v>0</v>
      </c>
      <c r="Q76" s="25">
        <f t="shared" si="18"/>
        <v>0</v>
      </c>
      <c r="R76" s="24">
        <f t="shared" si="18"/>
        <v>0</v>
      </c>
      <c r="S76" s="24">
        <f t="shared" si="18"/>
        <v>0</v>
      </c>
      <c r="T76" s="24">
        <f t="shared" si="18"/>
        <v>0</v>
      </c>
      <c r="U76" s="24">
        <f t="shared" si="18"/>
        <v>0</v>
      </c>
      <c r="V76" s="25">
        <f t="shared" si="18"/>
        <v>0</v>
      </c>
      <c r="W76" s="24">
        <f t="shared" si="18"/>
        <v>0</v>
      </c>
      <c r="X76" s="24">
        <f t="shared" si="18"/>
        <v>0</v>
      </c>
      <c r="Y76" s="24">
        <f t="shared" si="18"/>
        <v>0</v>
      </c>
      <c r="Z76" s="24">
        <f t="shared" si="18"/>
        <v>0</v>
      </c>
      <c r="AA76" s="25">
        <f t="shared" si="18"/>
        <v>0</v>
      </c>
      <c r="AB76" s="24">
        <f t="shared" si="18"/>
        <v>0</v>
      </c>
      <c r="AC76" s="24">
        <f t="shared" si="18"/>
        <v>0</v>
      </c>
      <c r="AD76" s="24">
        <f t="shared" si="18"/>
        <v>0</v>
      </c>
      <c r="AE76" s="24">
        <f t="shared" si="18"/>
        <v>0</v>
      </c>
      <c r="AF76" s="25">
        <f t="shared" si="18"/>
        <v>0</v>
      </c>
      <c r="AG76" s="24">
        <f t="shared" si="18"/>
        <v>0</v>
      </c>
      <c r="AH76" s="24">
        <f t="shared" si="18"/>
        <v>0</v>
      </c>
      <c r="AI76" s="24">
        <f t="shared" si="18"/>
        <v>0</v>
      </c>
      <c r="AJ76" s="24">
        <f t="shared" si="18"/>
        <v>0</v>
      </c>
      <c r="AK76" s="25">
        <f t="shared" si="18"/>
        <v>0</v>
      </c>
      <c r="AL76" s="24">
        <f t="shared" si="18"/>
        <v>0</v>
      </c>
      <c r="AM76" s="24">
        <f t="shared" si="18"/>
        <v>0</v>
      </c>
      <c r="AN76" s="24">
        <f t="shared" si="18"/>
        <v>0</v>
      </c>
      <c r="AO76" s="24">
        <f t="shared" si="18"/>
        <v>0</v>
      </c>
      <c r="AP76" s="25">
        <f t="shared" si="18"/>
        <v>0</v>
      </c>
      <c r="AQ76" s="24">
        <f t="shared" si="18"/>
        <v>0</v>
      </c>
      <c r="AR76" s="26">
        <f t="shared" si="2"/>
        <v>0</v>
      </c>
    </row>
    <row r="77" spans="1:44" ht="15" customHeight="1">
      <c r="A77" s="21">
        <v>18</v>
      </c>
      <c r="B77" s="22" t="s">
        <v>18</v>
      </c>
      <c r="C77" s="23">
        <f t="shared" si="3"/>
        <v>0</v>
      </c>
      <c r="D77" s="24">
        <f t="shared" si="3"/>
        <v>0</v>
      </c>
      <c r="E77" s="24">
        <f t="shared" ref="E77:AQ77" si="19">E$59*E21</f>
        <v>0</v>
      </c>
      <c r="F77" s="24">
        <f t="shared" si="19"/>
        <v>0</v>
      </c>
      <c r="G77" s="25">
        <f t="shared" si="19"/>
        <v>0</v>
      </c>
      <c r="H77" s="24">
        <f t="shared" si="19"/>
        <v>0</v>
      </c>
      <c r="I77" s="24">
        <f t="shared" si="19"/>
        <v>0</v>
      </c>
      <c r="J77" s="24">
        <f t="shared" si="19"/>
        <v>0</v>
      </c>
      <c r="K77" s="24">
        <f t="shared" si="19"/>
        <v>0</v>
      </c>
      <c r="L77" s="25">
        <f t="shared" si="19"/>
        <v>0</v>
      </c>
      <c r="M77" s="24">
        <f t="shared" si="19"/>
        <v>0</v>
      </c>
      <c r="N77" s="24">
        <f t="shared" si="19"/>
        <v>0</v>
      </c>
      <c r="O77" s="24">
        <f t="shared" si="19"/>
        <v>0</v>
      </c>
      <c r="P77" s="24">
        <f t="shared" si="19"/>
        <v>0</v>
      </c>
      <c r="Q77" s="25">
        <f t="shared" si="19"/>
        <v>0</v>
      </c>
      <c r="R77" s="24">
        <f t="shared" si="19"/>
        <v>0</v>
      </c>
      <c r="S77" s="24">
        <f t="shared" si="19"/>
        <v>0</v>
      </c>
      <c r="T77" s="24">
        <f t="shared" si="19"/>
        <v>0</v>
      </c>
      <c r="U77" s="24">
        <f t="shared" si="19"/>
        <v>0</v>
      </c>
      <c r="V77" s="25">
        <f t="shared" si="19"/>
        <v>0</v>
      </c>
      <c r="W77" s="24">
        <f t="shared" si="19"/>
        <v>0</v>
      </c>
      <c r="X77" s="24">
        <f t="shared" si="19"/>
        <v>0</v>
      </c>
      <c r="Y77" s="24">
        <f t="shared" si="19"/>
        <v>0</v>
      </c>
      <c r="Z77" s="24">
        <f t="shared" si="19"/>
        <v>0</v>
      </c>
      <c r="AA77" s="25">
        <f t="shared" si="19"/>
        <v>0</v>
      </c>
      <c r="AB77" s="24">
        <f t="shared" si="19"/>
        <v>0</v>
      </c>
      <c r="AC77" s="24">
        <f t="shared" si="19"/>
        <v>0</v>
      </c>
      <c r="AD77" s="24">
        <f t="shared" si="19"/>
        <v>0</v>
      </c>
      <c r="AE77" s="24">
        <f t="shared" si="19"/>
        <v>0</v>
      </c>
      <c r="AF77" s="25">
        <f t="shared" si="19"/>
        <v>0</v>
      </c>
      <c r="AG77" s="24">
        <f t="shared" si="19"/>
        <v>0</v>
      </c>
      <c r="AH77" s="24">
        <f t="shared" si="19"/>
        <v>0</v>
      </c>
      <c r="AI77" s="24">
        <f t="shared" si="19"/>
        <v>0</v>
      </c>
      <c r="AJ77" s="24">
        <f t="shared" si="19"/>
        <v>0</v>
      </c>
      <c r="AK77" s="25">
        <f t="shared" si="19"/>
        <v>0</v>
      </c>
      <c r="AL77" s="24">
        <f t="shared" si="19"/>
        <v>0</v>
      </c>
      <c r="AM77" s="24">
        <f t="shared" si="19"/>
        <v>0</v>
      </c>
      <c r="AN77" s="24">
        <f t="shared" si="19"/>
        <v>0</v>
      </c>
      <c r="AO77" s="24">
        <f t="shared" si="19"/>
        <v>0</v>
      </c>
      <c r="AP77" s="25">
        <f t="shared" si="19"/>
        <v>0</v>
      </c>
      <c r="AQ77" s="24">
        <f t="shared" si="19"/>
        <v>0</v>
      </c>
      <c r="AR77" s="26">
        <f t="shared" si="2"/>
        <v>0</v>
      </c>
    </row>
    <row r="78" spans="1:44" ht="15" customHeight="1">
      <c r="A78" s="21">
        <v>19</v>
      </c>
      <c r="B78" s="22" t="s">
        <v>19</v>
      </c>
      <c r="C78" s="23">
        <f t="shared" si="3"/>
        <v>0</v>
      </c>
      <c r="D78" s="24">
        <f t="shared" si="3"/>
        <v>0</v>
      </c>
      <c r="E78" s="24">
        <f t="shared" ref="E78:AQ78" si="20">E$59*E22</f>
        <v>0</v>
      </c>
      <c r="F78" s="24">
        <f t="shared" si="20"/>
        <v>0</v>
      </c>
      <c r="G78" s="25">
        <f t="shared" si="20"/>
        <v>0</v>
      </c>
      <c r="H78" s="24">
        <f t="shared" si="20"/>
        <v>0</v>
      </c>
      <c r="I78" s="24">
        <f t="shared" si="20"/>
        <v>0</v>
      </c>
      <c r="J78" s="24">
        <f t="shared" si="20"/>
        <v>0</v>
      </c>
      <c r="K78" s="24">
        <f t="shared" si="20"/>
        <v>0</v>
      </c>
      <c r="L78" s="25">
        <f t="shared" si="20"/>
        <v>0</v>
      </c>
      <c r="M78" s="24">
        <f t="shared" si="20"/>
        <v>0</v>
      </c>
      <c r="N78" s="24">
        <f t="shared" si="20"/>
        <v>0</v>
      </c>
      <c r="O78" s="24">
        <f t="shared" si="20"/>
        <v>0</v>
      </c>
      <c r="P78" s="24">
        <f t="shared" si="20"/>
        <v>0</v>
      </c>
      <c r="Q78" s="25">
        <f t="shared" si="20"/>
        <v>0</v>
      </c>
      <c r="R78" s="24">
        <f t="shared" si="20"/>
        <v>0</v>
      </c>
      <c r="S78" s="24">
        <f t="shared" si="20"/>
        <v>0</v>
      </c>
      <c r="T78" s="24">
        <f t="shared" si="20"/>
        <v>0</v>
      </c>
      <c r="U78" s="24">
        <f t="shared" si="20"/>
        <v>0</v>
      </c>
      <c r="V78" s="25">
        <f t="shared" si="20"/>
        <v>0</v>
      </c>
      <c r="W78" s="24">
        <f t="shared" si="20"/>
        <v>0</v>
      </c>
      <c r="X78" s="24">
        <f t="shared" si="20"/>
        <v>0</v>
      </c>
      <c r="Y78" s="24">
        <f t="shared" si="20"/>
        <v>0</v>
      </c>
      <c r="Z78" s="24">
        <f t="shared" si="20"/>
        <v>0</v>
      </c>
      <c r="AA78" s="25">
        <f t="shared" si="20"/>
        <v>0</v>
      </c>
      <c r="AB78" s="24">
        <f t="shared" si="20"/>
        <v>0</v>
      </c>
      <c r="AC78" s="24">
        <f t="shared" si="20"/>
        <v>0</v>
      </c>
      <c r="AD78" s="24">
        <f t="shared" si="20"/>
        <v>0</v>
      </c>
      <c r="AE78" s="24">
        <f t="shared" si="20"/>
        <v>0</v>
      </c>
      <c r="AF78" s="25">
        <f t="shared" si="20"/>
        <v>0</v>
      </c>
      <c r="AG78" s="24">
        <f t="shared" si="20"/>
        <v>0</v>
      </c>
      <c r="AH78" s="24">
        <f t="shared" si="20"/>
        <v>0</v>
      </c>
      <c r="AI78" s="24">
        <f t="shared" si="20"/>
        <v>0</v>
      </c>
      <c r="AJ78" s="24">
        <f t="shared" si="20"/>
        <v>0</v>
      </c>
      <c r="AK78" s="25">
        <f t="shared" si="20"/>
        <v>0</v>
      </c>
      <c r="AL78" s="24">
        <f t="shared" si="20"/>
        <v>0</v>
      </c>
      <c r="AM78" s="24">
        <f t="shared" si="20"/>
        <v>0</v>
      </c>
      <c r="AN78" s="24">
        <f t="shared" si="20"/>
        <v>0</v>
      </c>
      <c r="AO78" s="24">
        <f t="shared" si="20"/>
        <v>0</v>
      </c>
      <c r="AP78" s="25">
        <f t="shared" si="20"/>
        <v>0</v>
      </c>
      <c r="AQ78" s="24">
        <f t="shared" si="20"/>
        <v>0</v>
      </c>
      <c r="AR78" s="26">
        <f t="shared" si="2"/>
        <v>0</v>
      </c>
    </row>
    <row r="79" spans="1:44" ht="15" customHeight="1">
      <c r="A79" s="27">
        <v>20</v>
      </c>
      <c r="B79" s="28" t="s">
        <v>20</v>
      </c>
      <c r="C79" s="29">
        <f t="shared" si="3"/>
        <v>0</v>
      </c>
      <c r="D79" s="30">
        <f t="shared" si="3"/>
        <v>0</v>
      </c>
      <c r="E79" s="30">
        <f t="shared" ref="E79:AQ79" si="21">E$59*E23</f>
        <v>0</v>
      </c>
      <c r="F79" s="30">
        <f t="shared" si="21"/>
        <v>0</v>
      </c>
      <c r="G79" s="31">
        <f t="shared" si="21"/>
        <v>0</v>
      </c>
      <c r="H79" s="30">
        <f t="shared" si="21"/>
        <v>0</v>
      </c>
      <c r="I79" s="30">
        <f t="shared" si="21"/>
        <v>0</v>
      </c>
      <c r="J79" s="30">
        <f t="shared" si="21"/>
        <v>0</v>
      </c>
      <c r="K79" s="30">
        <f t="shared" si="21"/>
        <v>0</v>
      </c>
      <c r="L79" s="31">
        <f t="shared" si="21"/>
        <v>0</v>
      </c>
      <c r="M79" s="30">
        <f t="shared" si="21"/>
        <v>0</v>
      </c>
      <c r="N79" s="30">
        <f t="shared" si="21"/>
        <v>0</v>
      </c>
      <c r="O79" s="30">
        <f t="shared" si="21"/>
        <v>0</v>
      </c>
      <c r="P79" s="30">
        <f t="shared" si="21"/>
        <v>0</v>
      </c>
      <c r="Q79" s="31">
        <f t="shared" si="21"/>
        <v>0</v>
      </c>
      <c r="R79" s="30">
        <f t="shared" si="21"/>
        <v>0</v>
      </c>
      <c r="S79" s="30">
        <f t="shared" si="21"/>
        <v>0</v>
      </c>
      <c r="T79" s="30">
        <f t="shared" si="21"/>
        <v>0</v>
      </c>
      <c r="U79" s="30">
        <f t="shared" si="21"/>
        <v>0</v>
      </c>
      <c r="V79" s="31">
        <f t="shared" si="21"/>
        <v>0</v>
      </c>
      <c r="W79" s="30">
        <f t="shared" si="21"/>
        <v>0</v>
      </c>
      <c r="X79" s="30">
        <f t="shared" si="21"/>
        <v>0</v>
      </c>
      <c r="Y79" s="30">
        <f t="shared" si="21"/>
        <v>0</v>
      </c>
      <c r="Z79" s="30">
        <f t="shared" si="21"/>
        <v>0</v>
      </c>
      <c r="AA79" s="31">
        <f t="shared" si="21"/>
        <v>0</v>
      </c>
      <c r="AB79" s="30">
        <f t="shared" si="21"/>
        <v>0</v>
      </c>
      <c r="AC79" s="30">
        <f t="shared" si="21"/>
        <v>0</v>
      </c>
      <c r="AD79" s="30">
        <f t="shared" si="21"/>
        <v>0</v>
      </c>
      <c r="AE79" s="30">
        <f t="shared" si="21"/>
        <v>0</v>
      </c>
      <c r="AF79" s="31">
        <f t="shared" si="21"/>
        <v>0</v>
      </c>
      <c r="AG79" s="30">
        <f t="shared" si="21"/>
        <v>0</v>
      </c>
      <c r="AH79" s="30">
        <f t="shared" si="21"/>
        <v>0</v>
      </c>
      <c r="AI79" s="30">
        <f t="shared" si="21"/>
        <v>0</v>
      </c>
      <c r="AJ79" s="30">
        <f t="shared" si="21"/>
        <v>0</v>
      </c>
      <c r="AK79" s="31">
        <f t="shared" si="21"/>
        <v>0</v>
      </c>
      <c r="AL79" s="30">
        <f t="shared" si="21"/>
        <v>0</v>
      </c>
      <c r="AM79" s="30">
        <f t="shared" si="21"/>
        <v>0</v>
      </c>
      <c r="AN79" s="30">
        <f t="shared" si="21"/>
        <v>0</v>
      </c>
      <c r="AO79" s="30">
        <f t="shared" si="21"/>
        <v>0</v>
      </c>
      <c r="AP79" s="31">
        <f t="shared" si="21"/>
        <v>0</v>
      </c>
      <c r="AQ79" s="30">
        <f t="shared" si="21"/>
        <v>0</v>
      </c>
      <c r="AR79" s="32">
        <f t="shared" si="2"/>
        <v>0</v>
      </c>
    </row>
    <row r="80" spans="1:44" ht="15" customHeight="1">
      <c r="A80" s="21">
        <v>21</v>
      </c>
      <c r="B80" s="22" t="s">
        <v>21</v>
      </c>
      <c r="C80" s="23">
        <f t="shared" si="3"/>
        <v>0</v>
      </c>
      <c r="D80" s="24">
        <f t="shared" si="3"/>
        <v>0</v>
      </c>
      <c r="E80" s="24">
        <f t="shared" ref="E80:AQ80" si="22">E$59*E24</f>
        <v>0</v>
      </c>
      <c r="F80" s="24">
        <f t="shared" si="22"/>
        <v>0</v>
      </c>
      <c r="G80" s="25">
        <f t="shared" si="22"/>
        <v>0</v>
      </c>
      <c r="H80" s="24">
        <f t="shared" si="22"/>
        <v>0</v>
      </c>
      <c r="I80" s="24">
        <f t="shared" si="22"/>
        <v>0</v>
      </c>
      <c r="J80" s="24">
        <f t="shared" si="22"/>
        <v>0</v>
      </c>
      <c r="K80" s="24">
        <f t="shared" si="22"/>
        <v>0</v>
      </c>
      <c r="L80" s="25">
        <f t="shared" si="22"/>
        <v>0</v>
      </c>
      <c r="M80" s="24">
        <f t="shared" si="22"/>
        <v>0</v>
      </c>
      <c r="N80" s="24">
        <f t="shared" si="22"/>
        <v>0</v>
      </c>
      <c r="O80" s="24">
        <f t="shared" si="22"/>
        <v>0</v>
      </c>
      <c r="P80" s="24">
        <f t="shared" si="22"/>
        <v>0</v>
      </c>
      <c r="Q80" s="25">
        <f t="shared" si="22"/>
        <v>0</v>
      </c>
      <c r="R80" s="24">
        <f t="shared" si="22"/>
        <v>0</v>
      </c>
      <c r="S80" s="24">
        <f t="shared" si="22"/>
        <v>0</v>
      </c>
      <c r="T80" s="24">
        <f t="shared" si="22"/>
        <v>0</v>
      </c>
      <c r="U80" s="24">
        <f t="shared" si="22"/>
        <v>0</v>
      </c>
      <c r="V80" s="25">
        <f t="shared" si="22"/>
        <v>0</v>
      </c>
      <c r="W80" s="24">
        <f t="shared" si="22"/>
        <v>0</v>
      </c>
      <c r="X80" s="24">
        <f t="shared" si="22"/>
        <v>0</v>
      </c>
      <c r="Y80" s="24">
        <f t="shared" si="22"/>
        <v>0</v>
      </c>
      <c r="Z80" s="24">
        <f t="shared" si="22"/>
        <v>0</v>
      </c>
      <c r="AA80" s="25">
        <f t="shared" si="22"/>
        <v>0</v>
      </c>
      <c r="AB80" s="24">
        <f t="shared" si="22"/>
        <v>0</v>
      </c>
      <c r="AC80" s="24">
        <f t="shared" si="22"/>
        <v>0</v>
      </c>
      <c r="AD80" s="24">
        <f t="shared" si="22"/>
        <v>0</v>
      </c>
      <c r="AE80" s="24">
        <f t="shared" si="22"/>
        <v>0</v>
      </c>
      <c r="AF80" s="25">
        <f t="shared" si="22"/>
        <v>0</v>
      </c>
      <c r="AG80" s="24">
        <f t="shared" si="22"/>
        <v>0</v>
      </c>
      <c r="AH80" s="24">
        <f t="shared" si="22"/>
        <v>0</v>
      </c>
      <c r="AI80" s="24">
        <f t="shared" si="22"/>
        <v>0</v>
      </c>
      <c r="AJ80" s="24">
        <f t="shared" si="22"/>
        <v>0</v>
      </c>
      <c r="AK80" s="25">
        <f t="shared" si="22"/>
        <v>0</v>
      </c>
      <c r="AL80" s="24">
        <f t="shared" si="22"/>
        <v>0</v>
      </c>
      <c r="AM80" s="24">
        <f t="shared" si="22"/>
        <v>0</v>
      </c>
      <c r="AN80" s="24">
        <f t="shared" si="22"/>
        <v>0</v>
      </c>
      <c r="AO80" s="24">
        <f t="shared" si="22"/>
        <v>0</v>
      </c>
      <c r="AP80" s="25">
        <f t="shared" si="22"/>
        <v>0</v>
      </c>
      <c r="AQ80" s="24">
        <f t="shared" si="22"/>
        <v>0</v>
      </c>
      <c r="AR80" s="26">
        <f t="shared" si="2"/>
        <v>0</v>
      </c>
    </row>
    <row r="81" spans="1:44" ht="15" customHeight="1">
      <c r="A81" s="21">
        <v>22</v>
      </c>
      <c r="B81" s="22" t="s">
        <v>22</v>
      </c>
      <c r="C81" s="23">
        <f t="shared" si="3"/>
        <v>0</v>
      </c>
      <c r="D81" s="24">
        <f t="shared" si="3"/>
        <v>0</v>
      </c>
      <c r="E81" s="24">
        <f t="shared" ref="E81:AQ81" si="23">E$59*E25</f>
        <v>0</v>
      </c>
      <c r="F81" s="24">
        <f t="shared" si="23"/>
        <v>0</v>
      </c>
      <c r="G81" s="25">
        <f t="shared" si="23"/>
        <v>0</v>
      </c>
      <c r="H81" s="24">
        <f t="shared" si="23"/>
        <v>0</v>
      </c>
      <c r="I81" s="24">
        <f t="shared" si="23"/>
        <v>0</v>
      </c>
      <c r="J81" s="24">
        <f t="shared" si="23"/>
        <v>0</v>
      </c>
      <c r="K81" s="24">
        <f t="shared" si="23"/>
        <v>0</v>
      </c>
      <c r="L81" s="25">
        <f t="shared" si="23"/>
        <v>0</v>
      </c>
      <c r="M81" s="24">
        <f t="shared" si="23"/>
        <v>0</v>
      </c>
      <c r="N81" s="24">
        <f t="shared" si="23"/>
        <v>0</v>
      </c>
      <c r="O81" s="24">
        <f t="shared" si="23"/>
        <v>0</v>
      </c>
      <c r="P81" s="24">
        <f t="shared" si="23"/>
        <v>0</v>
      </c>
      <c r="Q81" s="25">
        <f t="shared" si="23"/>
        <v>0</v>
      </c>
      <c r="R81" s="24">
        <f t="shared" si="23"/>
        <v>0</v>
      </c>
      <c r="S81" s="24">
        <f t="shared" si="23"/>
        <v>0</v>
      </c>
      <c r="T81" s="24">
        <f t="shared" si="23"/>
        <v>0</v>
      </c>
      <c r="U81" s="24">
        <f t="shared" si="23"/>
        <v>0</v>
      </c>
      <c r="V81" s="25">
        <f t="shared" si="23"/>
        <v>0</v>
      </c>
      <c r="W81" s="24">
        <f t="shared" si="23"/>
        <v>0</v>
      </c>
      <c r="X81" s="24">
        <f t="shared" si="23"/>
        <v>0</v>
      </c>
      <c r="Y81" s="24">
        <f t="shared" si="23"/>
        <v>0</v>
      </c>
      <c r="Z81" s="24">
        <f t="shared" si="23"/>
        <v>0</v>
      </c>
      <c r="AA81" s="25">
        <f t="shared" si="23"/>
        <v>0</v>
      </c>
      <c r="AB81" s="24">
        <f t="shared" si="23"/>
        <v>0</v>
      </c>
      <c r="AC81" s="24">
        <f t="shared" si="23"/>
        <v>0</v>
      </c>
      <c r="AD81" s="24">
        <f t="shared" si="23"/>
        <v>0</v>
      </c>
      <c r="AE81" s="24">
        <f t="shared" si="23"/>
        <v>0</v>
      </c>
      <c r="AF81" s="25">
        <f t="shared" si="23"/>
        <v>0</v>
      </c>
      <c r="AG81" s="24">
        <f t="shared" si="23"/>
        <v>0</v>
      </c>
      <c r="AH81" s="24">
        <f t="shared" si="23"/>
        <v>0</v>
      </c>
      <c r="AI81" s="24">
        <f t="shared" si="23"/>
        <v>0</v>
      </c>
      <c r="AJ81" s="24">
        <f t="shared" si="23"/>
        <v>0</v>
      </c>
      <c r="AK81" s="25">
        <f t="shared" si="23"/>
        <v>0</v>
      </c>
      <c r="AL81" s="24">
        <f t="shared" si="23"/>
        <v>0</v>
      </c>
      <c r="AM81" s="24">
        <f t="shared" si="23"/>
        <v>0</v>
      </c>
      <c r="AN81" s="24">
        <f t="shared" si="23"/>
        <v>0</v>
      </c>
      <c r="AO81" s="24">
        <f t="shared" si="23"/>
        <v>0</v>
      </c>
      <c r="AP81" s="25">
        <f t="shared" si="23"/>
        <v>0</v>
      </c>
      <c r="AQ81" s="24">
        <f t="shared" si="23"/>
        <v>0</v>
      </c>
      <c r="AR81" s="26">
        <f t="shared" si="2"/>
        <v>0</v>
      </c>
    </row>
    <row r="82" spans="1:44" ht="15" customHeight="1">
      <c r="A82" s="21">
        <v>23</v>
      </c>
      <c r="B82" s="22" t="s">
        <v>23</v>
      </c>
      <c r="C82" s="23">
        <f t="shared" si="3"/>
        <v>0</v>
      </c>
      <c r="D82" s="24">
        <f t="shared" si="3"/>
        <v>0</v>
      </c>
      <c r="E82" s="24">
        <f t="shared" ref="E82:AQ82" si="24">E$59*E26</f>
        <v>0</v>
      </c>
      <c r="F82" s="24">
        <f t="shared" si="24"/>
        <v>0</v>
      </c>
      <c r="G82" s="25">
        <f t="shared" si="24"/>
        <v>0</v>
      </c>
      <c r="H82" s="24">
        <f t="shared" si="24"/>
        <v>0</v>
      </c>
      <c r="I82" s="24">
        <f t="shared" si="24"/>
        <v>0</v>
      </c>
      <c r="J82" s="24">
        <f t="shared" si="24"/>
        <v>0</v>
      </c>
      <c r="K82" s="24">
        <f t="shared" si="24"/>
        <v>0</v>
      </c>
      <c r="L82" s="25">
        <f t="shared" si="24"/>
        <v>0</v>
      </c>
      <c r="M82" s="24">
        <f t="shared" si="24"/>
        <v>0</v>
      </c>
      <c r="N82" s="24">
        <f t="shared" si="24"/>
        <v>0</v>
      </c>
      <c r="O82" s="24">
        <f t="shared" si="24"/>
        <v>0</v>
      </c>
      <c r="P82" s="24">
        <f t="shared" si="24"/>
        <v>0</v>
      </c>
      <c r="Q82" s="25">
        <f t="shared" si="24"/>
        <v>0</v>
      </c>
      <c r="R82" s="24">
        <f t="shared" si="24"/>
        <v>0</v>
      </c>
      <c r="S82" s="24">
        <f t="shared" si="24"/>
        <v>0</v>
      </c>
      <c r="T82" s="24">
        <f t="shared" si="24"/>
        <v>0</v>
      </c>
      <c r="U82" s="24">
        <f t="shared" si="24"/>
        <v>0</v>
      </c>
      <c r="V82" s="25">
        <f t="shared" si="24"/>
        <v>0</v>
      </c>
      <c r="W82" s="24">
        <f t="shared" si="24"/>
        <v>0</v>
      </c>
      <c r="X82" s="24">
        <f t="shared" si="24"/>
        <v>0</v>
      </c>
      <c r="Y82" s="24">
        <f t="shared" si="24"/>
        <v>0</v>
      </c>
      <c r="Z82" s="24">
        <f t="shared" si="24"/>
        <v>0</v>
      </c>
      <c r="AA82" s="25">
        <f t="shared" si="24"/>
        <v>0</v>
      </c>
      <c r="AB82" s="24">
        <f t="shared" si="24"/>
        <v>0</v>
      </c>
      <c r="AC82" s="24">
        <f t="shared" si="24"/>
        <v>0</v>
      </c>
      <c r="AD82" s="24">
        <f t="shared" si="24"/>
        <v>0</v>
      </c>
      <c r="AE82" s="24">
        <f t="shared" si="24"/>
        <v>0</v>
      </c>
      <c r="AF82" s="25">
        <f t="shared" si="24"/>
        <v>0</v>
      </c>
      <c r="AG82" s="24">
        <f t="shared" si="24"/>
        <v>0</v>
      </c>
      <c r="AH82" s="24">
        <f t="shared" si="24"/>
        <v>0</v>
      </c>
      <c r="AI82" s="24">
        <f t="shared" si="24"/>
        <v>0</v>
      </c>
      <c r="AJ82" s="24">
        <f t="shared" si="24"/>
        <v>0</v>
      </c>
      <c r="AK82" s="25">
        <f t="shared" si="24"/>
        <v>0</v>
      </c>
      <c r="AL82" s="24">
        <f t="shared" si="24"/>
        <v>0</v>
      </c>
      <c r="AM82" s="24">
        <f t="shared" si="24"/>
        <v>0</v>
      </c>
      <c r="AN82" s="24">
        <f t="shared" si="24"/>
        <v>0</v>
      </c>
      <c r="AO82" s="24">
        <f t="shared" si="24"/>
        <v>0</v>
      </c>
      <c r="AP82" s="25">
        <f t="shared" si="24"/>
        <v>0</v>
      </c>
      <c r="AQ82" s="24">
        <f t="shared" si="24"/>
        <v>0</v>
      </c>
      <c r="AR82" s="26">
        <f t="shared" si="2"/>
        <v>0</v>
      </c>
    </row>
    <row r="83" spans="1:44" ht="15" customHeight="1">
      <c r="A83" s="21">
        <v>24</v>
      </c>
      <c r="B83" s="22" t="s">
        <v>24</v>
      </c>
      <c r="C83" s="23">
        <f t="shared" si="3"/>
        <v>0</v>
      </c>
      <c r="D83" s="24">
        <f t="shared" si="3"/>
        <v>0</v>
      </c>
      <c r="E83" s="24">
        <f t="shared" ref="E83:AQ83" si="25">E$59*E27</f>
        <v>0</v>
      </c>
      <c r="F83" s="24">
        <f t="shared" si="25"/>
        <v>0</v>
      </c>
      <c r="G83" s="25">
        <f t="shared" si="25"/>
        <v>0</v>
      </c>
      <c r="H83" s="24">
        <f t="shared" si="25"/>
        <v>0</v>
      </c>
      <c r="I83" s="24">
        <f t="shared" si="25"/>
        <v>0</v>
      </c>
      <c r="J83" s="24">
        <f t="shared" si="25"/>
        <v>0</v>
      </c>
      <c r="K83" s="24">
        <f t="shared" si="25"/>
        <v>0</v>
      </c>
      <c r="L83" s="25">
        <f t="shared" si="25"/>
        <v>0</v>
      </c>
      <c r="M83" s="24">
        <f t="shared" si="25"/>
        <v>0</v>
      </c>
      <c r="N83" s="24">
        <f t="shared" si="25"/>
        <v>0</v>
      </c>
      <c r="O83" s="24">
        <f t="shared" si="25"/>
        <v>0</v>
      </c>
      <c r="P83" s="24">
        <f t="shared" si="25"/>
        <v>0</v>
      </c>
      <c r="Q83" s="25">
        <f t="shared" si="25"/>
        <v>0</v>
      </c>
      <c r="R83" s="24">
        <f t="shared" si="25"/>
        <v>0</v>
      </c>
      <c r="S83" s="24">
        <f t="shared" si="25"/>
        <v>0</v>
      </c>
      <c r="T83" s="24">
        <f t="shared" si="25"/>
        <v>0</v>
      </c>
      <c r="U83" s="24">
        <f t="shared" si="25"/>
        <v>0</v>
      </c>
      <c r="V83" s="25">
        <f t="shared" si="25"/>
        <v>0</v>
      </c>
      <c r="W83" s="24">
        <f t="shared" si="25"/>
        <v>0</v>
      </c>
      <c r="X83" s="24">
        <f t="shared" si="25"/>
        <v>0</v>
      </c>
      <c r="Y83" s="24">
        <f t="shared" si="25"/>
        <v>0</v>
      </c>
      <c r="Z83" s="24">
        <f t="shared" si="25"/>
        <v>0</v>
      </c>
      <c r="AA83" s="25">
        <f t="shared" si="25"/>
        <v>0</v>
      </c>
      <c r="AB83" s="24">
        <f t="shared" si="25"/>
        <v>0</v>
      </c>
      <c r="AC83" s="24">
        <f t="shared" si="25"/>
        <v>0</v>
      </c>
      <c r="AD83" s="24">
        <f t="shared" si="25"/>
        <v>0</v>
      </c>
      <c r="AE83" s="24">
        <f t="shared" si="25"/>
        <v>0</v>
      </c>
      <c r="AF83" s="25">
        <f t="shared" si="25"/>
        <v>0</v>
      </c>
      <c r="AG83" s="24">
        <f t="shared" si="25"/>
        <v>0</v>
      </c>
      <c r="AH83" s="24">
        <f t="shared" si="25"/>
        <v>0</v>
      </c>
      <c r="AI83" s="24">
        <f t="shared" si="25"/>
        <v>0</v>
      </c>
      <c r="AJ83" s="24">
        <f t="shared" si="25"/>
        <v>0</v>
      </c>
      <c r="AK83" s="25">
        <f t="shared" si="25"/>
        <v>0</v>
      </c>
      <c r="AL83" s="24">
        <f t="shared" si="25"/>
        <v>0</v>
      </c>
      <c r="AM83" s="24">
        <f t="shared" si="25"/>
        <v>0</v>
      </c>
      <c r="AN83" s="24">
        <f t="shared" si="25"/>
        <v>0</v>
      </c>
      <c r="AO83" s="24">
        <f t="shared" si="25"/>
        <v>0</v>
      </c>
      <c r="AP83" s="25">
        <f t="shared" si="25"/>
        <v>0</v>
      </c>
      <c r="AQ83" s="24">
        <f t="shared" si="25"/>
        <v>0</v>
      </c>
      <c r="AR83" s="26">
        <f t="shared" si="2"/>
        <v>0</v>
      </c>
    </row>
    <row r="84" spans="1:44" ht="15" customHeight="1">
      <c r="A84" s="27">
        <v>25</v>
      </c>
      <c r="B84" s="28" t="s">
        <v>25</v>
      </c>
      <c r="C84" s="29">
        <f t="shared" si="3"/>
        <v>0</v>
      </c>
      <c r="D84" s="30">
        <f t="shared" si="3"/>
        <v>0</v>
      </c>
      <c r="E84" s="30">
        <f t="shared" ref="E84:AQ84" si="26">E$59*E28</f>
        <v>0</v>
      </c>
      <c r="F84" s="30">
        <f t="shared" si="26"/>
        <v>0</v>
      </c>
      <c r="G84" s="31">
        <f t="shared" si="26"/>
        <v>0</v>
      </c>
      <c r="H84" s="30">
        <f t="shared" si="26"/>
        <v>0</v>
      </c>
      <c r="I84" s="30">
        <f t="shared" si="26"/>
        <v>0</v>
      </c>
      <c r="J84" s="30">
        <f t="shared" si="26"/>
        <v>0</v>
      </c>
      <c r="K84" s="30">
        <f t="shared" si="26"/>
        <v>0</v>
      </c>
      <c r="L84" s="31">
        <f t="shared" si="26"/>
        <v>0</v>
      </c>
      <c r="M84" s="30">
        <f t="shared" si="26"/>
        <v>0</v>
      </c>
      <c r="N84" s="30">
        <f t="shared" si="26"/>
        <v>0</v>
      </c>
      <c r="O84" s="30">
        <f t="shared" si="26"/>
        <v>0</v>
      </c>
      <c r="P84" s="30">
        <f t="shared" si="26"/>
        <v>0</v>
      </c>
      <c r="Q84" s="31">
        <f t="shared" si="26"/>
        <v>0</v>
      </c>
      <c r="R84" s="30">
        <f t="shared" si="26"/>
        <v>0</v>
      </c>
      <c r="S84" s="30">
        <f t="shared" si="26"/>
        <v>0</v>
      </c>
      <c r="T84" s="30">
        <f t="shared" si="26"/>
        <v>0</v>
      </c>
      <c r="U84" s="30">
        <f t="shared" si="26"/>
        <v>0</v>
      </c>
      <c r="V84" s="31">
        <f t="shared" si="26"/>
        <v>0</v>
      </c>
      <c r="W84" s="30">
        <f t="shared" si="26"/>
        <v>0</v>
      </c>
      <c r="X84" s="30">
        <f t="shared" si="26"/>
        <v>0</v>
      </c>
      <c r="Y84" s="30">
        <f t="shared" si="26"/>
        <v>0</v>
      </c>
      <c r="Z84" s="30">
        <f t="shared" si="26"/>
        <v>0</v>
      </c>
      <c r="AA84" s="31">
        <f t="shared" si="26"/>
        <v>0</v>
      </c>
      <c r="AB84" s="30">
        <f t="shared" si="26"/>
        <v>0</v>
      </c>
      <c r="AC84" s="30">
        <f t="shared" si="26"/>
        <v>0</v>
      </c>
      <c r="AD84" s="30">
        <f t="shared" si="26"/>
        <v>0</v>
      </c>
      <c r="AE84" s="30">
        <f t="shared" si="26"/>
        <v>0</v>
      </c>
      <c r="AF84" s="31">
        <f t="shared" si="26"/>
        <v>0</v>
      </c>
      <c r="AG84" s="30">
        <f t="shared" si="26"/>
        <v>0</v>
      </c>
      <c r="AH84" s="30">
        <f t="shared" si="26"/>
        <v>0</v>
      </c>
      <c r="AI84" s="30">
        <f t="shared" si="26"/>
        <v>0</v>
      </c>
      <c r="AJ84" s="30">
        <f t="shared" si="26"/>
        <v>0</v>
      </c>
      <c r="AK84" s="31">
        <f t="shared" si="26"/>
        <v>0</v>
      </c>
      <c r="AL84" s="30">
        <f t="shared" si="26"/>
        <v>0</v>
      </c>
      <c r="AM84" s="30">
        <f t="shared" si="26"/>
        <v>0</v>
      </c>
      <c r="AN84" s="30">
        <f t="shared" si="26"/>
        <v>0</v>
      </c>
      <c r="AO84" s="30">
        <f t="shared" si="26"/>
        <v>0</v>
      </c>
      <c r="AP84" s="31">
        <f t="shared" si="26"/>
        <v>0</v>
      </c>
      <c r="AQ84" s="30">
        <f t="shared" si="26"/>
        <v>0</v>
      </c>
      <c r="AR84" s="32">
        <f t="shared" si="2"/>
        <v>0</v>
      </c>
    </row>
    <row r="85" spans="1:44" ht="15" customHeight="1">
      <c r="A85" s="21">
        <v>26</v>
      </c>
      <c r="B85" s="22" t="s">
        <v>26</v>
      </c>
      <c r="C85" s="23">
        <f t="shared" si="3"/>
        <v>0</v>
      </c>
      <c r="D85" s="24">
        <f t="shared" si="3"/>
        <v>0</v>
      </c>
      <c r="E85" s="24">
        <f t="shared" ref="E85:AQ85" si="27">E$59*E29</f>
        <v>0</v>
      </c>
      <c r="F85" s="24">
        <f t="shared" si="27"/>
        <v>0</v>
      </c>
      <c r="G85" s="25">
        <f t="shared" si="27"/>
        <v>0</v>
      </c>
      <c r="H85" s="24">
        <f t="shared" si="27"/>
        <v>0</v>
      </c>
      <c r="I85" s="24">
        <f t="shared" si="27"/>
        <v>0</v>
      </c>
      <c r="J85" s="24">
        <f t="shared" si="27"/>
        <v>0</v>
      </c>
      <c r="K85" s="24">
        <f t="shared" si="27"/>
        <v>0</v>
      </c>
      <c r="L85" s="25">
        <f t="shared" si="27"/>
        <v>0</v>
      </c>
      <c r="M85" s="24">
        <f t="shared" si="27"/>
        <v>0</v>
      </c>
      <c r="N85" s="24">
        <f t="shared" si="27"/>
        <v>0</v>
      </c>
      <c r="O85" s="24">
        <f t="shared" si="27"/>
        <v>0</v>
      </c>
      <c r="P85" s="24">
        <f t="shared" si="27"/>
        <v>0</v>
      </c>
      <c r="Q85" s="25">
        <f t="shared" si="27"/>
        <v>0</v>
      </c>
      <c r="R85" s="24">
        <f t="shared" si="27"/>
        <v>0</v>
      </c>
      <c r="S85" s="24">
        <f t="shared" si="27"/>
        <v>0</v>
      </c>
      <c r="T85" s="24">
        <f t="shared" si="27"/>
        <v>0</v>
      </c>
      <c r="U85" s="24">
        <f t="shared" si="27"/>
        <v>0</v>
      </c>
      <c r="V85" s="25">
        <f t="shared" si="27"/>
        <v>0</v>
      </c>
      <c r="W85" s="24">
        <f t="shared" si="27"/>
        <v>0</v>
      </c>
      <c r="X85" s="24">
        <f t="shared" si="27"/>
        <v>0</v>
      </c>
      <c r="Y85" s="24">
        <f t="shared" si="27"/>
        <v>0</v>
      </c>
      <c r="Z85" s="24">
        <f t="shared" si="27"/>
        <v>0</v>
      </c>
      <c r="AA85" s="25">
        <f t="shared" si="27"/>
        <v>0</v>
      </c>
      <c r="AB85" s="24">
        <f t="shared" si="27"/>
        <v>0</v>
      </c>
      <c r="AC85" s="24">
        <f t="shared" si="27"/>
        <v>0</v>
      </c>
      <c r="AD85" s="24">
        <f t="shared" si="27"/>
        <v>0</v>
      </c>
      <c r="AE85" s="24">
        <f t="shared" si="27"/>
        <v>0</v>
      </c>
      <c r="AF85" s="25">
        <f t="shared" si="27"/>
        <v>0</v>
      </c>
      <c r="AG85" s="24">
        <f t="shared" si="27"/>
        <v>0</v>
      </c>
      <c r="AH85" s="24">
        <f t="shared" si="27"/>
        <v>0</v>
      </c>
      <c r="AI85" s="24">
        <f t="shared" si="27"/>
        <v>0</v>
      </c>
      <c r="AJ85" s="24">
        <f t="shared" si="27"/>
        <v>0</v>
      </c>
      <c r="AK85" s="25">
        <f t="shared" si="27"/>
        <v>0</v>
      </c>
      <c r="AL85" s="24">
        <f t="shared" si="27"/>
        <v>0</v>
      </c>
      <c r="AM85" s="24">
        <f t="shared" si="27"/>
        <v>0</v>
      </c>
      <c r="AN85" s="24">
        <f t="shared" si="27"/>
        <v>0</v>
      </c>
      <c r="AO85" s="24">
        <f t="shared" si="27"/>
        <v>0</v>
      </c>
      <c r="AP85" s="25">
        <f t="shared" si="27"/>
        <v>0</v>
      </c>
      <c r="AQ85" s="24">
        <f t="shared" si="27"/>
        <v>0</v>
      </c>
      <c r="AR85" s="26">
        <f t="shared" si="2"/>
        <v>0</v>
      </c>
    </row>
    <row r="86" spans="1:44" ht="15" customHeight="1">
      <c r="A86" s="21">
        <v>27</v>
      </c>
      <c r="B86" s="22" t="s">
        <v>27</v>
      </c>
      <c r="C86" s="23">
        <f t="shared" si="3"/>
        <v>0</v>
      </c>
      <c r="D86" s="24">
        <f t="shared" si="3"/>
        <v>0</v>
      </c>
      <c r="E86" s="24">
        <f t="shared" ref="E86:AQ86" si="28">E$59*E30</f>
        <v>0</v>
      </c>
      <c r="F86" s="24">
        <f t="shared" si="28"/>
        <v>0</v>
      </c>
      <c r="G86" s="25">
        <f t="shared" si="28"/>
        <v>0</v>
      </c>
      <c r="H86" s="24">
        <f t="shared" si="28"/>
        <v>0</v>
      </c>
      <c r="I86" s="24">
        <f t="shared" si="28"/>
        <v>0</v>
      </c>
      <c r="J86" s="24">
        <f t="shared" si="28"/>
        <v>0</v>
      </c>
      <c r="K86" s="24">
        <f t="shared" si="28"/>
        <v>0</v>
      </c>
      <c r="L86" s="25">
        <f t="shared" si="28"/>
        <v>0</v>
      </c>
      <c r="M86" s="24">
        <f t="shared" si="28"/>
        <v>0</v>
      </c>
      <c r="N86" s="24">
        <f t="shared" si="28"/>
        <v>0</v>
      </c>
      <c r="O86" s="24">
        <f t="shared" si="28"/>
        <v>0</v>
      </c>
      <c r="P86" s="24">
        <f t="shared" si="28"/>
        <v>0</v>
      </c>
      <c r="Q86" s="25">
        <f t="shared" si="28"/>
        <v>0</v>
      </c>
      <c r="R86" s="24">
        <f t="shared" si="28"/>
        <v>0</v>
      </c>
      <c r="S86" s="24">
        <f t="shared" si="28"/>
        <v>0</v>
      </c>
      <c r="T86" s="24">
        <f t="shared" si="28"/>
        <v>0</v>
      </c>
      <c r="U86" s="24">
        <f t="shared" si="28"/>
        <v>0</v>
      </c>
      <c r="V86" s="25">
        <f t="shared" si="28"/>
        <v>0</v>
      </c>
      <c r="W86" s="24">
        <f t="shared" si="28"/>
        <v>0</v>
      </c>
      <c r="X86" s="24">
        <f t="shared" si="28"/>
        <v>0</v>
      </c>
      <c r="Y86" s="24">
        <f t="shared" si="28"/>
        <v>0</v>
      </c>
      <c r="Z86" s="24">
        <f t="shared" si="28"/>
        <v>0</v>
      </c>
      <c r="AA86" s="25">
        <f t="shared" si="28"/>
        <v>0</v>
      </c>
      <c r="AB86" s="24">
        <f t="shared" si="28"/>
        <v>0</v>
      </c>
      <c r="AC86" s="24">
        <f t="shared" si="28"/>
        <v>0</v>
      </c>
      <c r="AD86" s="24">
        <f t="shared" si="28"/>
        <v>0</v>
      </c>
      <c r="AE86" s="24">
        <f t="shared" si="28"/>
        <v>0</v>
      </c>
      <c r="AF86" s="25">
        <f t="shared" si="28"/>
        <v>0</v>
      </c>
      <c r="AG86" s="24">
        <f t="shared" si="28"/>
        <v>0</v>
      </c>
      <c r="AH86" s="24">
        <f t="shared" si="28"/>
        <v>0</v>
      </c>
      <c r="AI86" s="24">
        <f t="shared" si="28"/>
        <v>0</v>
      </c>
      <c r="AJ86" s="24">
        <f t="shared" si="28"/>
        <v>0</v>
      </c>
      <c r="AK86" s="25">
        <f t="shared" si="28"/>
        <v>0</v>
      </c>
      <c r="AL86" s="24">
        <f t="shared" si="28"/>
        <v>0</v>
      </c>
      <c r="AM86" s="24">
        <f t="shared" si="28"/>
        <v>0</v>
      </c>
      <c r="AN86" s="24">
        <f t="shared" si="28"/>
        <v>0</v>
      </c>
      <c r="AO86" s="24">
        <f t="shared" si="28"/>
        <v>0</v>
      </c>
      <c r="AP86" s="25">
        <f t="shared" si="28"/>
        <v>0</v>
      </c>
      <c r="AQ86" s="24">
        <f t="shared" si="28"/>
        <v>0</v>
      </c>
      <c r="AR86" s="26">
        <f t="shared" si="2"/>
        <v>0</v>
      </c>
    </row>
    <row r="87" spans="1:44" ht="15" customHeight="1">
      <c r="A87" s="21">
        <v>28</v>
      </c>
      <c r="B87" s="22" t="s">
        <v>28</v>
      </c>
      <c r="C87" s="23">
        <f t="shared" si="3"/>
        <v>0</v>
      </c>
      <c r="D87" s="24">
        <f t="shared" si="3"/>
        <v>0</v>
      </c>
      <c r="E87" s="24">
        <f t="shared" ref="E87:AQ87" si="29">E$59*E31</f>
        <v>0</v>
      </c>
      <c r="F87" s="24">
        <f t="shared" si="29"/>
        <v>0</v>
      </c>
      <c r="G87" s="25">
        <f t="shared" si="29"/>
        <v>0</v>
      </c>
      <c r="H87" s="24">
        <f t="shared" si="29"/>
        <v>0</v>
      </c>
      <c r="I87" s="24">
        <f t="shared" si="29"/>
        <v>0</v>
      </c>
      <c r="J87" s="24">
        <f t="shared" si="29"/>
        <v>0</v>
      </c>
      <c r="K87" s="24">
        <f t="shared" si="29"/>
        <v>0</v>
      </c>
      <c r="L87" s="25">
        <f t="shared" si="29"/>
        <v>0</v>
      </c>
      <c r="M87" s="24">
        <f t="shared" si="29"/>
        <v>0</v>
      </c>
      <c r="N87" s="24">
        <f t="shared" si="29"/>
        <v>0</v>
      </c>
      <c r="O87" s="24">
        <f t="shared" si="29"/>
        <v>0</v>
      </c>
      <c r="P87" s="24">
        <f t="shared" si="29"/>
        <v>0</v>
      </c>
      <c r="Q87" s="25">
        <f t="shared" si="29"/>
        <v>0</v>
      </c>
      <c r="R87" s="24">
        <f t="shared" si="29"/>
        <v>0</v>
      </c>
      <c r="S87" s="24">
        <f t="shared" si="29"/>
        <v>0</v>
      </c>
      <c r="T87" s="24">
        <f t="shared" si="29"/>
        <v>0</v>
      </c>
      <c r="U87" s="24">
        <f t="shared" si="29"/>
        <v>0</v>
      </c>
      <c r="V87" s="25">
        <f t="shared" si="29"/>
        <v>0</v>
      </c>
      <c r="W87" s="24">
        <f t="shared" si="29"/>
        <v>0</v>
      </c>
      <c r="X87" s="24">
        <f t="shared" si="29"/>
        <v>0</v>
      </c>
      <c r="Y87" s="24">
        <f t="shared" si="29"/>
        <v>0</v>
      </c>
      <c r="Z87" s="24">
        <f t="shared" si="29"/>
        <v>0</v>
      </c>
      <c r="AA87" s="25">
        <f t="shared" si="29"/>
        <v>0</v>
      </c>
      <c r="AB87" s="24">
        <f t="shared" si="29"/>
        <v>0</v>
      </c>
      <c r="AC87" s="24">
        <f t="shared" si="29"/>
        <v>0</v>
      </c>
      <c r="AD87" s="24">
        <f t="shared" si="29"/>
        <v>0</v>
      </c>
      <c r="AE87" s="24">
        <f t="shared" si="29"/>
        <v>0</v>
      </c>
      <c r="AF87" s="25">
        <f t="shared" si="29"/>
        <v>0</v>
      </c>
      <c r="AG87" s="24">
        <f t="shared" si="29"/>
        <v>0</v>
      </c>
      <c r="AH87" s="24">
        <f t="shared" si="29"/>
        <v>0</v>
      </c>
      <c r="AI87" s="24">
        <f t="shared" si="29"/>
        <v>0</v>
      </c>
      <c r="AJ87" s="24">
        <f t="shared" si="29"/>
        <v>0</v>
      </c>
      <c r="AK87" s="25">
        <f t="shared" si="29"/>
        <v>0</v>
      </c>
      <c r="AL87" s="24">
        <f t="shared" si="29"/>
        <v>0</v>
      </c>
      <c r="AM87" s="24">
        <f t="shared" si="29"/>
        <v>0</v>
      </c>
      <c r="AN87" s="24">
        <f t="shared" si="29"/>
        <v>0</v>
      </c>
      <c r="AO87" s="24">
        <f t="shared" si="29"/>
        <v>0</v>
      </c>
      <c r="AP87" s="25">
        <f t="shared" si="29"/>
        <v>0</v>
      </c>
      <c r="AQ87" s="24">
        <f t="shared" si="29"/>
        <v>0</v>
      </c>
      <c r="AR87" s="26">
        <f t="shared" si="2"/>
        <v>0</v>
      </c>
    </row>
    <row r="88" spans="1:44" ht="15" customHeight="1">
      <c r="A88" s="21">
        <v>29</v>
      </c>
      <c r="B88" s="22" t="s">
        <v>29</v>
      </c>
      <c r="C88" s="23">
        <f t="shared" si="3"/>
        <v>0</v>
      </c>
      <c r="D88" s="24">
        <f t="shared" si="3"/>
        <v>0</v>
      </c>
      <c r="E88" s="24">
        <f t="shared" ref="E88:AQ88" si="30">E$59*E32</f>
        <v>0</v>
      </c>
      <c r="F88" s="24">
        <f t="shared" si="30"/>
        <v>0</v>
      </c>
      <c r="G88" s="25">
        <f t="shared" si="30"/>
        <v>0</v>
      </c>
      <c r="H88" s="24">
        <f t="shared" si="30"/>
        <v>0</v>
      </c>
      <c r="I88" s="24">
        <f t="shared" si="30"/>
        <v>0</v>
      </c>
      <c r="J88" s="24">
        <f t="shared" si="30"/>
        <v>0</v>
      </c>
      <c r="K88" s="24">
        <f t="shared" si="30"/>
        <v>0</v>
      </c>
      <c r="L88" s="25">
        <f t="shared" si="30"/>
        <v>0</v>
      </c>
      <c r="M88" s="24">
        <f t="shared" si="30"/>
        <v>0</v>
      </c>
      <c r="N88" s="24">
        <f t="shared" si="30"/>
        <v>0</v>
      </c>
      <c r="O88" s="24">
        <f t="shared" si="30"/>
        <v>0</v>
      </c>
      <c r="P88" s="24">
        <f t="shared" si="30"/>
        <v>0</v>
      </c>
      <c r="Q88" s="25">
        <f t="shared" si="30"/>
        <v>0</v>
      </c>
      <c r="R88" s="24">
        <f t="shared" si="30"/>
        <v>0</v>
      </c>
      <c r="S88" s="24">
        <f t="shared" si="30"/>
        <v>0</v>
      </c>
      <c r="T88" s="24">
        <f t="shared" si="30"/>
        <v>0</v>
      </c>
      <c r="U88" s="24">
        <f t="shared" si="30"/>
        <v>0</v>
      </c>
      <c r="V88" s="25">
        <f t="shared" si="30"/>
        <v>0</v>
      </c>
      <c r="W88" s="24">
        <f t="shared" si="30"/>
        <v>0</v>
      </c>
      <c r="X88" s="24">
        <f t="shared" si="30"/>
        <v>0</v>
      </c>
      <c r="Y88" s="24">
        <f t="shared" si="30"/>
        <v>0</v>
      </c>
      <c r="Z88" s="24">
        <f t="shared" si="30"/>
        <v>0</v>
      </c>
      <c r="AA88" s="25">
        <f t="shared" si="30"/>
        <v>0</v>
      </c>
      <c r="AB88" s="24">
        <f t="shared" si="30"/>
        <v>0</v>
      </c>
      <c r="AC88" s="24">
        <f t="shared" si="30"/>
        <v>0</v>
      </c>
      <c r="AD88" s="24">
        <f t="shared" si="30"/>
        <v>0</v>
      </c>
      <c r="AE88" s="24">
        <f t="shared" si="30"/>
        <v>0</v>
      </c>
      <c r="AF88" s="25">
        <f t="shared" si="30"/>
        <v>0</v>
      </c>
      <c r="AG88" s="24">
        <f t="shared" si="30"/>
        <v>0</v>
      </c>
      <c r="AH88" s="24">
        <f t="shared" si="30"/>
        <v>0</v>
      </c>
      <c r="AI88" s="24">
        <f t="shared" si="30"/>
        <v>0</v>
      </c>
      <c r="AJ88" s="24">
        <f t="shared" si="30"/>
        <v>0</v>
      </c>
      <c r="AK88" s="25">
        <f t="shared" si="30"/>
        <v>0</v>
      </c>
      <c r="AL88" s="24">
        <f t="shared" si="30"/>
        <v>0</v>
      </c>
      <c r="AM88" s="24">
        <f t="shared" si="30"/>
        <v>0</v>
      </c>
      <c r="AN88" s="24">
        <f t="shared" si="30"/>
        <v>0</v>
      </c>
      <c r="AO88" s="24">
        <f t="shared" si="30"/>
        <v>0</v>
      </c>
      <c r="AP88" s="25">
        <f t="shared" si="30"/>
        <v>0</v>
      </c>
      <c r="AQ88" s="24">
        <f t="shared" si="30"/>
        <v>0</v>
      </c>
      <c r="AR88" s="26">
        <f t="shared" si="2"/>
        <v>0</v>
      </c>
    </row>
    <row r="89" spans="1:44" ht="15" customHeight="1">
      <c r="A89" s="27">
        <v>30</v>
      </c>
      <c r="B89" s="28" t="s">
        <v>30</v>
      </c>
      <c r="C89" s="29">
        <f t="shared" si="3"/>
        <v>0</v>
      </c>
      <c r="D89" s="30">
        <f t="shared" si="3"/>
        <v>0</v>
      </c>
      <c r="E89" s="30">
        <f t="shared" ref="E89:AQ89" si="31">E$59*E33</f>
        <v>0</v>
      </c>
      <c r="F89" s="30">
        <f t="shared" si="31"/>
        <v>0</v>
      </c>
      <c r="G89" s="31">
        <f t="shared" si="31"/>
        <v>0</v>
      </c>
      <c r="H89" s="30">
        <f t="shared" si="31"/>
        <v>0</v>
      </c>
      <c r="I89" s="30">
        <f t="shared" si="31"/>
        <v>0</v>
      </c>
      <c r="J89" s="30">
        <f t="shared" si="31"/>
        <v>0</v>
      </c>
      <c r="K89" s="30">
        <f t="shared" si="31"/>
        <v>0</v>
      </c>
      <c r="L89" s="31">
        <f t="shared" si="31"/>
        <v>0</v>
      </c>
      <c r="M89" s="30">
        <f t="shared" si="31"/>
        <v>0</v>
      </c>
      <c r="N89" s="30">
        <f t="shared" si="31"/>
        <v>0</v>
      </c>
      <c r="O89" s="30">
        <f t="shared" si="31"/>
        <v>0</v>
      </c>
      <c r="P89" s="30">
        <f t="shared" si="31"/>
        <v>0</v>
      </c>
      <c r="Q89" s="31">
        <f t="shared" si="31"/>
        <v>0</v>
      </c>
      <c r="R89" s="30">
        <f t="shared" si="31"/>
        <v>0</v>
      </c>
      <c r="S89" s="30">
        <f t="shared" si="31"/>
        <v>0</v>
      </c>
      <c r="T89" s="30">
        <f t="shared" si="31"/>
        <v>0</v>
      </c>
      <c r="U89" s="30">
        <f t="shared" si="31"/>
        <v>0</v>
      </c>
      <c r="V89" s="31">
        <f t="shared" si="31"/>
        <v>0</v>
      </c>
      <c r="W89" s="30">
        <f t="shared" si="31"/>
        <v>0</v>
      </c>
      <c r="X89" s="30">
        <f t="shared" si="31"/>
        <v>0</v>
      </c>
      <c r="Y89" s="30">
        <f t="shared" si="31"/>
        <v>0</v>
      </c>
      <c r="Z89" s="30">
        <f t="shared" si="31"/>
        <v>0</v>
      </c>
      <c r="AA89" s="31">
        <f t="shared" si="31"/>
        <v>0</v>
      </c>
      <c r="AB89" s="30">
        <f t="shared" si="31"/>
        <v>0</v>
      </c>
      <c r="AC89" s="30">
        <f t="shared" si="31"/>
        <v>0</v>
      </c>
      <c r="AD89" s="30">
        <f t="shared" si="31"/>
        <v>0</v>
      </c>
      <c r="AE89" s="30">
        <f t="shared" si="31"/>
        <v>0</v>
      </c>
      <c r="AF89" s="31">
        <f t="shared" si="31"/>
        <v>0</v>
      </c>
      <c r="AG89" s="30">
        <f t="shared" si="31"/>
        <v>0</v>
      </c>
      <c r="AH89" s="30">
        <f t="shared" si="31"/>
        <v>0</v>
      </c>
      <c r="AI89" s="30">
        <f t="shared" si="31"/>
        <v>0</v>
      </c>
      <c r="AJ89" s="30">
        <f t="shared" si="31"/>
        <v>0</v>
      </c>
      <c r="AK89" s="31">
        <f t="shared" si="31"/>
        <v>0</v>
      </c>
      <c r="AL89" s="30">
        <f t="shared" si="31"/>
        <v>0</v>
      </c>
      <c r="AM89" s="30">
        <f t="shared" si="31"/>
        <v>0</v>
      </c>
      <c r="AN89" s="30">
        <f t="shared" si="31"/>
        <v>0</v>
      </c>
      <c r="AO89" s="30">
        <f t="shared" si="31"/>
        <v>0</v>
      </c>
      <c r="AP89" s="31">
        <f t="shared" si="31"/>
        <v>0</v>
      </c>
      <c r="AQ89" s="30">
        <f t="shared" si="31"/>
        <v>0</v>
      </c>
      <c r="AR89" s="32">
        <f t="shared" si="2"/>
        <v>0</v>
      </c>
    </row>
    <row r="90" spans="1:44" ht="15" customHeight="1">
      <c r="A90" s="21">
        <v>31</v>
      </c>
      <c r="B90" s="22" t="s">
        <v>31</v>
      </c>
      <c r="C90" s="23">
        <f t="shared" si="3"/>
        <v>0</v>
      </c>
      <c r="D90" s="24">
        <f t="shared" si="3"/>
        <v>0</v>
      </c>
      <c r="E90" s="24">
        <f t="shared" ref="E90:AQ90" si="32">E$59*E34</f>
        <v>0</v>
      </c>
      <c r="F90" s="24">
        <f t="shared" si="32"/>
        <v>0</v>
      </c>
      <c r="G90" s="25">
        <f t="shared" si="32"/>
        <v>0</v>
      </c>
      <c r="H90" s="24">
        <f t="shared" si="32"/>
        <v>0</v>
      </c>
      <c r="I90" s="24">
        <f t="shared" si="32"/>
        <v>0</v>
      </c>
      <c r="J90" s="24">
        <f t="shared" si="32"/>
        <v>0</v>
      </c>
      <c r="K90" s="24">
        <f t="shared" si="32"/>
        <v>0</v>
      </c>
      <c r="L90" s="25">
        <f t="shared" si="32"/>
        <v>0</v>
      </c>
      <c r="M90" s="24">
        <f t="shared" si="32"/>
        <v>0</v>
      </c>
      <c r="N90" s="24">
        <f t="shared" si="32"/>
        <v>0</v>
      </c>
      <c r="O90" s="24">
        <f t="shared" si="32"/>
        <v>0</v>
      </c>
      <c r="P90" s="24">
        <f t="shared" si="32"/>
        <v>0</v>
      </c>
      <c r="Q90" s="25">
        <f t="shared" si="32"/>
        <v>0</v>
      </c>
      <c r="R90" s="24">
        <f t="shared" si="32"/>
        <v>0</v>
      </c>
      <c r="S90" s="24">
        <f t="shared" si="32"/>
        <v>0</v>
      </c>
      <c r="T90" s="24">
        <f t="shared" si="32"/>
        <v>0</v>
      </c>
      <c r="U90" s="24">
        <f t="shared" si="32"/>
        <v>0</v>
      </c>
      <c r="V90" s="25">
        <f t="shared" si="32"/>
        <v>0</v>
      </c>
      <c r="W90" s="24">
        <f t="shared" si="32"/>
        <v>0</v>
      </c>
      <c r="X90" s="24">
        <f t="shared" si="32"/>
        <v>0</v>
      </c>
      <c r="Y90" s="24">
        <f t="shared" si="32"/>
        <v>0</v>
      </c>
      <c r="Z90" s="24">
        <f t="shared" si="32"/>
        <v>0</v>
      </c>
      <c r="AA90" s="25">
        <f t="shared" si="32"/>
        <v>0</v>
      </c>
      <c r="AB90" s="24">
        <f t="shared" si="32"/>
        <v>0</v>
      </c>
      <c r="AC90" s="24">
        <f t="shared" si="32"/>
        <v>0</v>
      </c>
      <c r="AD90" s="24">
        <f t="shared" si="32"/>
        <v>0</v>
      </c>
      <c r="AE90" s="24">
        <f t="shared" si="32"/>
        <v>0</v>
      </c>
      <c r="AF90" s="25">
        <f t="shared" si="32"/>
        <v>0</v>
      </c>
      <c r="AG90" s="24">
        <f t="shared" si="32"/>
        <v>0</v>
      </c>
      <c r="AH90" s="24">
        <f t="shared" si="32"/>
        <v>0</v>
      </c>
      <c r="AI90" s="24">
        <f t="shared" si="32"/>
        <v>0</v>
      </c>
      <c r="AJ90" s="24">
        <f t="shared" si="32"/>
        <v>0</v>
      </c>
      <c r="AK90" s="25">
        <f t="shared" si="32"/>
        <v>0</v>
      </c>
      <c r="AL90" s="24">
        <f t="shared" si="32"/>
        <v>0</v>
      </c>
      <c r="AM90" s="24">
        <f t="shared" si="32"/>
        <v>0</v>
      </c>
      <c r="AN90" s="24">
        <f t="shared" si="32"/>
        <v>0</v>
      </c>
      <c r="AO90" s="24">
        <f t="shared" si="32"/>
        <v>0</v>
      </c>
      <c r="AP90" s="25">
        <f t="shared" si="32"/>
        <v>0</v>
      </c>
      <c r="AQ90" s="24">
        <f t="shared" si="32"/>
        <v>0</v>
      </c>
      <c r="AR90" s="26">
        <f t="shared" si="2"/>
        <v>0</v>
      </c>
    </row>
    <row r="91" spans="1:44" ht="15" customHeight="1">
      <c r="A91" s="21">
        <v>32</v>
      </c>
      <c r="B91" s="22" t="s">
        <v>32</v>
      </c>
      <c r="C91" s="23">
        <f t="shared" si="3"/>
        <v>0</v>
      </c>
      <c r="D91" s="24">
        <f t="shared" si="3"/>
        <v>0</v>
      </c>
      <c r="E91" s="24">
        <f t="shared" ref="E91:AQ91" si="33">E$59*E35</f>
        <v>0</v>
      </c>
      <c r="F91" s="24">
        <f t="shared" si="33"/>
        <v>0</v>
      </c>
      <c r="G91" s="25">
        <f t="shared" si="33"/>
        <v>0</v>
      </c>
      <c r="H91" s="24">
        <f t="shared" si="33"/>
        <v>0</v>
      </c>
      <c r="I91" s="24">
        <f t="shared" si="33"/>
        <v>0</v>
      </c>
      <c r="J91" s="24">
        <f t="shared" si="33"/>
        <v>0</v>
      </c>
      <c r="K91" s="24">
        <f t="shared" si="33"/>
        <v>0</v>
      </c>
      <c r="L91" s="25">
        <f t="shared" si="33"/>
        <v>0</v>
      </c>
      <c r="M91" s="24">
        <f t="shared" si="33"/>
        <v>0</v>
      </c>
      <c r="N91" s="24">
        <f t="shared" si="33"/>
        <v>0</v>
      </c>
      <c r="O91" s="24">
        <f t="shared" si="33"/>
        <v>0</v>
      </c>
      <c r="P91" s="24">
        <f t="shared" si="33"/>
        <v>0</v>
      </c>
      <c r="Q91" s="25">
        <f t="shared" si="33"/>
        <v>0</v>
      </c>
      <c r="R91" s="24">
        <f t="shared" si="33"/>
        <v>0</v>
      </c>
      <c r="S91" s="24">
        <f t="shared" si="33"/>
        <v>0</v>
      </c>
      <c r="T91" s="24">
        <f t="shared" si="33"/>
        <v>0</v>
      </c>
      <c r="U91" s="24">
        <f t="shared" si="33"/>
        <v>0</v>
      </c>
      <c r="V91" s="25">
        <f t="shared" si="33"/>
        <v>0</v>
      </c>
      <c r="W91" s="24">
        <f t="shared" si="33"/>
        <v>0</v>
      </c>
      <c r="X91" s="24">
        <f t="shared" si="33"/>
        <v>0</v>
      </c>
      <c r="Y91" s="24">
        <f t="shared" si="33"/>
        <v>0</v>
      </c>
      <c r="Z91" s="24">
        <f t="shared" si="33"/>
        <v>0</v>
      </c>
      <c r="AA91" s="25">
        <f t="shared" si="33"/>
        <v>0</v>
      </c>
      <c r="AB91" s="24">
        <f t="shared" si="33"/>
        <v>0</v>
      </c>
      <c r="AC91" s="24">
        <f t="shared" si="33"/>
        <v>0</v>
      </c>
      <c r="AD91" s="24">
        <f t="shared" si="33"/>
        <v>0</v>
      </c>
      <c r="AE91" s="24">
        <f t="shared" si="33"/>
        <v>0</v>
      </c>
      <c r="AF91" s="25">
        <f t="shared" si="33"/>
        <v>0</v>
      </c>
      <c r="AG91" s="24">
        <f t="shared" si="33"/>
        <v>0</v>
      </c>
      <c r="AH91" s="24">
        <f t="shared" si="33"/>
        <v>0</v>
      </c>
      <c r="AI91" s="24">
        <f t="shared" si="33"/>
        <v>0</v>
      </c>
      <c r="AJ91" s="24">
        <f t="shared" si="33"/>
        <v>0</v>
      </c>
      <c r="AK91" s="25">
        <f t="shared" si="33"/>
        <v>0</v>
      </c>
      <c r="AL91" s="24">
        <f t="shared" si="33"/>
        <v>0</v>
      </c>
      <c r="AM91" s="24">
        <f t="shared" si="33"/>
        <v>0</v>
      </c>
      <c r="AN91" s="24">
        <f t="shared" si="33"/>
        <v>0</v>
      </c>
      <c r="AO91" s="24">
        <f t="shared" si="33"/>
        <v>0</v>
      </c>
      <c r="AP91" s="25">
        <f t="shared" si="33"/>
        <v>0</v>
      </c>
      <c r="AQ91" s="24">
        <f t="shared" si="33"/>
        <v>0</v>
      </c>
      <c r="AR91" s="26">
        <f t="shared" si="2"/>
        <v>0</v>
      </c>
    </row>
    <row r="92" spans="1:44" ht="15" customHeight="1">
      <c r="A92" s="21">
        <v>33</v>
      </c>
      <c r="B92" s="22" t="s">
        <v>33</v>
      </c>
      <c r="C92" s="23">
        <f t="shared" si="3"/>
        <v>0</v>
      </c>
      <c r="D92" s="24">
        <f t="shared" si="3"/>
        <v>0</v>
      </c>
      <c r="E92" s="24">
        <f t="shared" ref="E92:AQ92" si="34">E$59*E36</f>
        <v>0</v>
      </c>
      <c r="F92" s="24">
        <f t="shared" si="34"/>
        <v>0</v>
      </c>
      <c r="G92" s="25">
        <f t="shared" si="34"/>
        <v>0</v>
      </c>
      <c r="H92" s="24">
        <f t="shared" si="34"/>
        <v>0</v>
      </c>
      <c r="I92" s="24">
        <f t="shared" si="34"/>
        <v>0</v>
      </c>
      <c r="J92" s="24">
        <f t="shared" si="34"/>
        <v>0</v>
      </c>
      <c r="K92" s="24">
        <f t="shared" si="34"/>
        <v>0</v>
      </c>
      <c r="L92" s="25">
        <f t="shared" si="34"/>
        <v>0</v>
      </c>
      <c r="M92" s="24">
        <f t="shared" si="34"/>
        <v>0</v>
      </c>
      <c r="N92" s="24">
        <f t="shared" si="34"/>
        <v>0</v>
      </c>
      <c r="O92" s="24">
        <f t="shared" si="34"/>
        <v>0</v>
      </c>
      <c r="P92" s="24">
        <f t="shared" si="34"/>
        <v>0</v>
      </c>
      <c r="Q92" s="25">
        <f t="shared" si="34"/>
        <v>0</v>
      </c>
      <c r="R92" s="24">
        <f t="shared" si="34"/>
        <v>0</v>
      </c>
      <c r="S92" s="24">
        <f t="shared" si="34"/>
        <v>0</v>
      </c>
      <c r="T92" s="24">
        <f t="shared" si="34"/>
        <v>0</v>
      </c>
      <c r="U92" s="24">
        <f t="shared" si="34"/>
        <v>0</v>
      </c>
      <c r="V92" s="25">
        <f t="shared" si="34"/>
        <v>0</v>
      </c>
      <c r="W92" s="24">
        <f t="shared" si="34"/>
        <v>0</v>
      </c>
      <c r="X92" s="24">
        <f t="shared" si="34"/>
        <v>0</v>
      </c>
      <c r="Y92" s="24">
        <f t="shared" si="34"/>
        <v>0</v>
      </c>
      <c r="Z92" s="24">
        <f t="shared" si="34"/>
        <v>0</v>
      </c>
      <c r="AA92" s="25">
        <f t="shared" si="34"/>
        <v>0</v>
      </c>
      <c r="AB92" s="24">
        <f t="shared" si="34"/>
        <v>0</v>
      </c>
      <c r="AC92" s="24">
        <f t="shared" si="34"/>
        <v>0</v>
      </c>
      <c r="AD92" s="24">
        <f t="shared" si="34"/>
        <v>0</v>
      </c>
      <c r="AE92" s="24">
        <f t="shared" si="34"/>
        <v>0</v>
      </c>
      <c r="AF92" s="25">
        <f t="shared" si="34"/>
        <v>0</v>
      </c>
      <c r="AG92" s="24">
        <f t="shared" si="34"/>
        <v>0</v>
      </c>
      <c r="AH92" s="24">
        <f t="shared" si="34"/>
        <v>0</v>
      </c>
      <c r="AI92" s="24">
        <f t="shared" si="34"/>
        <v>0</v>
      </c>
      <c r="AJ92" s="24">
        <f t="shared" si="34"/>
        <v>0</v>
      </c>
      <c r="AK92" s="25">
        <f t="shared" si="34"/>
        <v>0</v>
      </c>
      <c r="AL92" s="24">
        <f t="shared" si="34"/>
        <v>0</v>
      </c>
      <c r="AM92" s="24">
        <f t="shared" si="34"/>
        <v>0</v>
      </c>
      <c r="AN92" s="24">
        <f t="shared" si="34"/>
        <v>0</v>
      </c>
      <c r="AO92" s="24">
        <f t="shared" si="34"/>
        <v>0</v>
      </c>
      <c r="AP92" s="25">
        <f t="shared" si="34"/>
        <v>0</v>
      </c>
      <c r="AQ92" s="24">
        <f t="shared" si="34"/>
        <v>0</v>
      </c>
      <c r="AR92" s="26">
        <f t="shared" si="2"/>
        <v>0</v>
      </c>
    </row>
    <row r="93" spans="1:44" ht="15" customHeight="1">
      <c r="A93" s="21">
        <v>34</v>
      </c>
      <c r="B93" s="22" t="s">
        <v>34</v>
      </c>
      <c r="C93" s="23">
        <f t="shared" si="3"/>
        <v>0</v>
      </c>
      <c r="D93" s="24">
        <f t="shared" si="3"/>
        <v>0</v>
      </c>
      <c r="E93" s="24">
        <f t="shared" ref="E93:AQ93" si="35">E$59*E37</f>
        <v>0</v>
      </c>
      <c r="F93" s="24">
        <f t="shared" si="35"/>
        <v>0</v>
      </c>
      <c r="G93" s="25">
        <f t="shared" si="35"/>
        <v>0</v>
      </c>
      <c r="H93" s="24">
        <f t="shared" si="35"/>
        <v>0</v>
      </c>
      <c r="I93" s="24">
        <f t="shared" si="35"/>
        <v>0</v>
      </c>
      <c r="J93" s="24">
        <f t="shared" si="35"/>
        <v>0</v>
      </c>
      <c r="K93" s="24">
        <f t="shared" si="35"/>
        <v>0</v>
      </c>
      <c r="L93" s="25">
        <f t="shared" si="35"/>
        <v>0</v>
      </c>
      <c r="M93" s="24">
        <f t="shared" si="35"/>
        <v>0</v>
      </c>
      <c r="N93" s="24">
        <f t="shared" si="35"/>
        <v>0</v>
      </c>
      <c r="O93" s="24">
        <f t="shared" si="35"/>
        <v>0</v>
      </c>
      <c r="P93" s="24">
        <f t="shared" si="35"/>
        <v>0</v>
      </c>
      <c r="Q93" s="25">
        <f t="shared" si="35"/>
        <v>0</v>
      </c>
      <c r="R93" s="24">
        <f t="shared" si="35"/>
        <v>0</v>
      </c>
      <c r="S93" s="24">
        <f t="shared" si="35"/>
        <v>0</v>
      </c>
      <c r="T93" s="24">
        <f t="shared" si="35"/>
        <v>0</v>
      </c>
      <c r="U93" s="24">
        <f t="shared" si="35"/>
        <v>0</v>
      </c>
      <c r="V93" s="25">
        <f t="shared" si="35"/>
        <v>0</v>
      </c>
      <c r="W93" s="24">
        <f t="shared" si="35"/>
        <v>0</v>
      </c>
      <c r="X93" s="24">
        <f t="shared" si="35"/>
        <v>0</v>
      </c>
      <c r="Y93" s="24">
        <f t="shared" si="35"/>
        <v>0</v>
      </c>
      <c r="Z93" s="24">
        <f t="shared" si="35"/>
        <v>0</v>
      </c>
      <c r="AA93" s="25">
        <f t="shared" si="35"/>
        <v>0</v>
      </c>
      <c r="AB93" s="24">
        <f t="shared" si="35"/>
        <v>0</v>
      </c>
      <c r="AC93" s="24">
        <f t="shared" si="35"/>
        <v>0</v>
      </c>
      <c r="AD93" s="24">
        <f t="shared" si="35"/>
        <v>0</v>
      </c>
      <c r="AE93" s="24">
        <f t="shared" si="35"/>
        <v>0</v>
      </c>
      <c r="AF93" s="25">
        <f t="shared" si="35"/>
        <v>0</v>
      </c>
      <c r="AG93" s="24">
        <f t="shared" si="35"/>
        <v>0</v>
      </c>
      <c r="AH93" s="24">
        <f t="shared" si="35"/>
        <v>0</v>
      </c>
      <c r="AI93" s="24">
        <f t="shared" si="35"/>
        <v>0</v>
      </c>
      <c r="AJ93" s="24">
        <f t="shared" si="35"/>
        <v>0</v>
      </c>
      <c r="AK93" s="25">
        <f t="shared" si="35"/>
        <v>0</v>
      </c>
      <c r="AL93" s="24">
        <f t="shared" si="35"/>
        <v>0</v>
      </c>
      <c r="AM93" s="24">
        <f t="shared" si="35"/>
        <v>0</v>
      </c>
      <c r="AN93" s="24">
        <f t="shared" si="35"/>
        <v>0</v>
      </c>
      <c r="AO93" s="24">
        <f t="shared" si="35"/>
        <v>0</v>
      </c>
      <c r="AP93" s="25">
        <f t="shared" si="35"/>
        <v>0</v>
      </c>
      <c r="AQ93" s="24">
        <f t="shared" si="35"/>
        <v>0</v>
      </c>
      <c r="AR93" s="26">
        <f t="shared" si="2"/>
        <v>0</v>
      </c>
    </row>
    <row r="94" spans="1:44" ht="15" customHeight="1">
      <c r="A94" s="27">
        <v>35</v>
      </c>
      <c r="B94" s="28" t="s">
        <v>35</v>
      </c>
      <c r="C94" s="29">
        <f t="shared" si="3"/>
        <v>0</v>
      </c>
      <c r="D94" s="30">
        <f t="shared" si="3"/>
        <v>0</v>
      </c>
      <c r="E94" s="30">
        <f t="shared" ref="E94:AQ94" si="36">E$59*E38</f>
        <v>0</v>
      </c>
      <c r="F94" s="30">
        <f t="shared" si="36"/>
        <v>0</v>
      </c>
      <c r="G94" s="31">
        <f t="shared" si="36"/>
        <v>0</v>
      </c>
      <c r="H94" s="30">
        <f t="shared" si="36"/>
        <v>0</v>
      </c>
      <c r="I94" s="30">
        <f t="shared" si="36"/>
        <v>0</v>
      </c>
      <c r="J94" s="30">
        <f t="shared" si="36"/>
        <v>0</v>
      </c>
      <c r="K94" s="30">
        <f t="shared" si="36"/>
        <v>0</v>
      </c>
      <c r="L94" s="31">
        <f t="shared" si="36"/>
        <v>0</v>
      </c>
      <c r="M94" s="30">
        <f t="shared" si="36"/>
        <v>0</v>
      </c>
      <c r="N94" s="30">
        <f t="shared" si="36"/>
        <v>0</v>
      </c>
      <c r="O94" s="30">
        <f t="shared" si="36"/>
        <v>0</v>
      </c>
      <c r="P94" s="30">
        <f t="shared" si="36"/>
        <v>0</v>
      </c>
      <c r="Q94" s="31">
        <f t="shared" si="36"/>
        <v>0</v>
      </c>
      <c r="R94" s="30">
        <f t="shared" si="36"/>
        <v>0</v>
      </c>
      <c r="S94" s="30">
        <f t="shared" si="36"/>
        <v>0</v>
      </c>
      <c r="T94" s="30">
        <f t="shared" si="36"/>
        <v>0</v>
      </c>
      <c r="U94" s="30">
        <f t="shared" si="36"/>
        <v>0</v>
      </c>
      <c r="V94" s="31">
        <f t="shared" si="36"/>
        <v>0</v>
      </c>
      <c r="W94" s="30">
        <f t="shared" si="36"/>
        <v>0</v>
      </c>
      <c r="X94" s="30">
        <f t="shared" si="36"/>
        <v>0</v>
      </c>
      <c r="Y94" s="30">
        <f t="shared" si="36"/>
        <v>0</v>
      </c>
      <c r="Z94" s="30">
        <f t="shared" si="36"/>
        <v>0</v>
      </c>
      <c r="AA94" s="31">
        <f t="shared" si="36"/>
        <v>0</v>
      </c>
      <c r="AB94" s="30">
        <f t="shared" si="36"/>
        <v>0</v>
      </c>
      <c r="AC94" s="30">
        <f t="shared" si="36"/>
        <v>0</v>
      </c>
      <c r="AD94" s="30">
        <f t="shared" si="36"/>
        <v>0</v>
      </c>
      <c r="AE94" s="30">
        <f t="shared" si="36"/>
        <v>0</v>
      </c>
      <c r="AF94" s="31">
        <f t="shared" si="36"/>
        <v>0</v>
      </c>
      <c r="AG94" s="30">
        <f t="shared" si="36"/>
        <v>0</v>
      </c>
      <c r="AH94" s="30">
        <f t="shared" si="36"/>
        <v>0</v>
      </c>
      <c r="AI94" s="30">
        <f t="shared" si="36"/>
        <v>0</v>
      </c>
      <c r="AJ94" s="30">
        <f t="shared" si="36"/>
        <v>0</v>
      </c>
      <c r="AK94" s="31">
        <f t="shared" si="36"/>
        <v>0</v>
      </c>
      <c r="AL94" s="30">
        <f t="shared" si="36"/>
        <v>0</v>
      </c>
      <c r="AM94" s="30">
        <f t="shared" si="36"/>
        <v>0</v>
      </c>
      <c r="AN94" s="30">
        <f t="shared" si="36"/>
        <v>0</v>
      </c>
      <c r="AO94" s="30">
        <f t="shared" si="36"/>
        <v>0</v>
      </c>
      <c r="AP94" s="31">
        <f t="shared" si="36"/>
        <v>0</v>
      </c>
      <c r="AQ94" s="30">
        <f t="shared" si="36"/>
        <v>0</v>
      </c>
      <c r="AR94" s="32">
        <f t="shared" si="2"/>
        <v>0</v>
      </c>
    </row>
    <row r="95" spans="1:44" ht="15" customHeight="1">
      <c r="A95" s="21">
        <v>36</v>
      </c>
      <c r="B95" s="22" t="s">
        <v>36</v>
      </c>
      <c r="C95" s="23">
        <f t="shared" si="3"/>
        <v>0</v>
      </c>
      <c r="D95" s="24">
        <f t="shared" si="3"/>
        <v>0</v>
      </c>
      <c r="E95" s="24">
        <f t="shared" ref="E95:AQ95" si="37">E$59*E39</f>
        <v>0</v>
      </c>
      <c r="F95" s="24">
        <f t="shared" si="37"/>
        <v>0</v>
      </c>
      <c r="G95" s="25">
        <f t="shared" si="37"/>
        <v>0</v>
      </c>
      <c r="H95" s="24">
        <f t="shared" si="37"/>
        <v>0</v>
      </c>
      <c r="I95" s="24">
        <f t="shared" si="37"/>
        <v>0</v>
      </c>
      <c r="J95" s="24">
        <f t="shared" si="37"/>
        <v>0</v>
      </c>
      <c r="K95" s="24">
        <f t="shared" si="37"/>
        <v>0</v>
      </c>
      <c r="L95" s="25">
        <f t="shared" si="37"/>
        <v>0</v>
      </c>
      <c r="M95" s="24">
        <f t="shared" si="37"/>
        <v>0</v>
      </c>
      <c r="N95" s="24">
        <f t="shared" si="37"/>
        <v>0</v>
      </c>
      <c r="O95" s="24">
        <f t="shared" si="37"/>
        <v>0</v>
      </c>
      <c r="P95" s="24">
        <f t="shared" si="37"/>
        <v>0</v>
      </c>
      <c r="Q95" s="25">
        <f t="shared" si="37"/>
        <v>0</v>
      </c>
      <c r="R95" s="24">
        <f t="shared" si="37"/>
        <v>0</v>
      </c>
      <c r="S95" s="24">
        <f t="shared" si="37"/>
        <v>0</v>
      </c>
      <c r="T95" s="24">
        <f t="shared" si="37"/>
        <v>0</v>
      </c>
      <c r="U95" s="24">
        <f t="shared" si="37"/>
        <v>0</v>
      </c>
      <c r="V95" s="25">
        <f t="shared" si="37"/>
        <v>0</v>
      </c>
      <c r="W95" s="24">
        <f t="shared" si="37"/>
        <v>0</v>
      </c>
      <c r="X95" s="24">
        <f t="shared" si="37"/>
        <v>0</v>
      </c>
      <c r="Y95" s="24">
        <f t="shared" si="37"/>
        <v>0</v>
      </c>
      <c r="Z95" s="24">
        <f t="shared" si="37"/>
        <v>0</v>
      </c>
      <c r="AA95" s="25">
        <f t="shared" si="37"/>
        <v>0</v>
      </c>
      <c r="AB95" s="24">
        <f t="shared" si="37"/>
        <v>0</v>
      </c>
      <c r="AC95" s="24">
        <f t="shared" si="37"/>
        <v>0</v>
      </c>
      <c r="AD95" s="24">
        <f t="shared" si="37"/>
        <v>0</v>
      </c>
      <c r="AE95" s="24">
        <f t="shared" si="37"/>
        <v>0</v>
      </c>
      <c r="AF95" s="25">
        <f t="shared" si="37"/>
        <v>0</v>
      </c>
      <c r="AG95" s="24">
        <f t="shared" si="37"/>
        <v>0</v>
      </c>
      <c r="AH95" s="24">
        <f t="shared" si="37"/>
        <v>0</v>
      </c>
      <c r="AI95" s="24">
        <f t="shared" si="37"/>
        <v>0</v>
      </c>
      <c r="AJ95" s="24">
        <f t="shared" si="37"/>
        <v>0</v>
      </c>
      <c r="AK95" s="25">
        <f t="shared" si="37"/>
        <v>0</v>
      </c>
      <c r="AL95" s="24">
        <f t="shared" si="37"/>
        <v>0</v>
      </c>
      <c r="AM95" s="24">
        <f t="shared" si="37"/>
        <v>0</v>
      </c>
      <c r="AN95" s="24">
        <f t="shared" si="37"/>
        <v>0</v>
      </c>
      <c r="AO95" s="24">
        <f t="shared" si="37"/>
        <v>0</v>
      </c>
      <c r="AP95" s="25">
        <f t="shared" si="37"/>
        <v>0</v>
      </c>
      <c r="AQ95" s="24">
        <f t="shared" si="37"/>
        <v>0</v>
      </c>
      <c r="AR95" s="26">
        <f t="shared" si="2"/>
        <v>0</v>
      </c>
    </row>
    <row r="96" spans="1:44" ht="15" customHeight="1">
      <c r="A96" s="21">
        <v>37</v>
      </c>
      <c r="B96" s="22" t="s">
        <v>37</v>
      </c>
      <c r="C96" s="23">
        <f t="shared" si="3"/>
        <v>0</v>
      </c>
      <c r="D96" s="24">
        <f t="shared" si="3"/>
        <v>0</v>
      </c>
      <c r="E96" s="24">
        <f t="shared" ref="E96:AQ96" si="38">E$59*E40</f>
        <v>0</v>
      </c>
      <c r="F96" s="24">
        <f t="shared" si="38"/>
        <v>0</v>
      </c>
      <c r="G96" s="25">
        <f t="shared" si="38"/>
        <v>0</v>
      </c>
      <c r="H96" s="24">
        <f t="shared" si="38"/>
        <v>0</v>
      </c>
      <c r="I96" s="24">
        <f t="shared" si="38"/>
        <v>0</v>
      </c>
      <c r="J96" s="24">
        <f t="shared" si="38"/>
        <v>0</v>
      </c>
      <c r="K96" s="24">
        <f t="shared" si="38"/>
        <v>0</v>
      </c>
      <c r="L96" s="25">
        <f t="shared" si="38"/>
        <v>0</v>
      </c>
      <c r="M96" s="24">
        <f t="shared" si="38"/>
        <v>0</v>
      </c>
      <c r="N96" s="24">
        <f t="shared" si="38"/>
        <v>0</v>
      </c>
      <c r="O96" s="24">
        <f t="shared" si="38"/>
        <v>0</v>
      </c>
      <c r="P96" s="24">
        <f t="shared" si="38"/>
        <v>0</v>
      </c>
      <c r="Q96" s="25">
        <f t="shared" si="38"/>
        <v>0</v>
      </c>
      <c r="R96" s="24">
        <f t="shared" si="38"/>
        <v>0</v>
      </c>
      <c r="S96" s="24">
        <f t="shared" si="38"/>
        <v>0</v>
      </c>
      <c r="T96" s="24">
        <f t="shared" si="38"/>
        <v>0</v>
      </c>
      <c r="U96" s="24">
        <f t="shared" si="38"/>
        <v>0</v>
      </c>
      <c r="V96" s="25">
        <f t="shared" si="38"/>
        <v>0</v>
      </c>
      <c r="W96" s="24">
        <f t="shared" si="38"/>
        <v>0</v>
      </c>
      <c r="X96" s="24">
        <f t="shared" si="38"/>
        <v>0</v>
      </c>
      <c r="Y96" s="24">
        <f t="shared" si="38"/>
        <v>0</v>
      </c>
      <c r="Z96" s="24">
        <f t="shared" si="38"/>
        <v>0</v>
      </c>
      <c r="AA96" s="25">
        <f t="shared" si="38"/>
        <v>0</v>
      </c>
      <c r="AB96" s="24">
        <f t="shared" si="38"/>
        <v>0</v>
      </c>
      <c r="AC96" s="24">
        <f t="shared" si="38"/>
        <v>0</v>
      </c>
      <c r="AD96" s="24">
        <f t="shared" si="38"/>
        <v>0</v>
      </c>
      <c r="AE96" s="24">
        <f t="shared" si="38"/>
        <v>0</v>
      </c>
      <c r="AF96" s="25">
        <f t="shared" si="38"/>
        <v>0</v>
      </c>
      <c r="AG96" s="24">
        <f t="shared" si="38"/>
        <v>0</v>
      </c>
      <c r="AH96" s="24">
        <f t="shared" si="38"/>
        <v>0</v>
      </c>
      <c r="AI96" s="24">
        <f t="shared" si="38"/>
        <v>0</v>
      </c>
      <c r="AJ96" s="24">
        <f t="shared" si="38"/>
        <v>0</v>
      </c>
      <c r="AK96" s="25">
        <f t="shared" si="38"/>
        <v>0</v>
      </c>
      <c r="AL96" s="24">
        <f t="shared" si="38"/>
        <v>0</v>
      </c>
      <c r="AM96" s="24">
        <f t="shared" si="38"/>
        <v>0</v>
      </c>
      <c r="AN96" s="24">
        <f t="shared" si="38"/>
        <v>0</v>
      </c>
      <c r="AO96" s="24">
        <f t="shared" si="38"/>
        <v>0</v>
      </c>
      <c r="AP96" s="25">
        <f t="shared" si="38"/>
        <v>0</v>
      </c>
      <c r="AQ96" s="24">
        <f t="shared" si="38"/>
        <v>0</v>
      </c>
      <c r="AR96" s="26">
        <f t="shared" si="2"/>
        <v>0</v>
      </c>
    </row>
    <row r="97" spans="1:46" ht="15" customHeight="1">
      <c r="A97" s="21">
        <v>38</v>
      </c>
      <c r="B97" s="22" t="s">
        <v>38</v>
      </c>
      <c r="C97" s="23">
        <f t="shared" si="3"/>
        <v>0</v>
      </c>
      <c r="D97" s="24">
        <f t="shared" si="3"/>
        <v>0</v>
      </c>
      <c r="E97" s="24">
        <f t="shared" ref="E97:AQ97" si="39">E$59*E41</f>
        <v>0</v>
      </c>
      <c r="F97" s="24">
        <f t="shared" si="39"/>
        <v>0</v>
      </c>
      <c r="G97" s="25">
        <f t="shared" si="39"/>
        <v>0</v>
      </c>
      <c r="H97" s="24">
        <f t="shared" si="39"/>
        <v>0</v>
      </c>
      <c r="I97" s="24">
        <f t="shared" si="39"/>
        <v>0</v>
      </c>
      <c r="J97" s="24">
        <f t="shared" si="39"/>
        <v>0</v>
      </c>
      <c r="K97" s="24">
        <f t="shared" si="39"/>
        <v>0</v>
      </c>
      <c r="L97" s="25">
        <f t="shared" si="39"/>
        <v>0</v>
      </c>
      <c r="M97" s="24">
        <f t="shared" si="39"/>
        <v>0</v>
      </c>
      <c r="N97" s="24">
        <f t="shared" si="39"/>
        <v>0</v>
      </c>
      <c r="O97" s="24">
        <f t="shared" si="39"/>
        <v>0</v>
      </c>
      <c r="P97" s="24">
        <f t="shared" si="39"/>
        <v>0</v>
      </c>
      <c r="Q97" s="25">
        <f t="shared" si="39"/>
        <v>0</v>
      </c>
      <c r="R97" s="24">
        <f t="shared" si="39"/>
        <v>0</v>
      </c>
      <c r="S97" s="24">
        <f t="shared" si="39"/>
        <v>0</v>
      </c>
      <c r="T97" s="24">
        <f t="shared" si="39"/>
        <v>0</v>
      </c>
      <c r="U97" s="24">
        <f t="shared" si="39"/>
        <v>0</v>
      </c>
      <c r="V97" s="25">
        <f t="shared" si="39"/>
        <v>0</v>
      </c>
      <c r="W97" s="24">
        <f t="shared" si="39"/>
        <v>0</v>
      </c>
      <c r="X97" s="24">
        <f t="shared" si="39"/>
        <v>0</v>
      </c>
      <c r="Y97" s="24">
        <f t="shared" si="39"/>
        <v>0</v>
      </c>
      <c r="Z97" s="24">
        <f t="shared" si="39"/>
        <v>0</v>
      </c>
      <c r="AA97" s="25">
        <f t="shared" si="39"/>
        <v>0</v>
      </c>
      <c r="AB97" s="24">
        <f t="shared" si="39"/>
        <v>0</v>
      </c>
      <c r="AC97" s="24">
        <f t="shared" si="39"/>
        <v>0</v>
      </c>
      <c r="AD97" s="24">
        <f t="shared" si="39"/>
        <v>0</v>
      </c>
      <c r="AE97" s="24">
        <f t="shared" si="39"/>
        <v>0</v>
      </c>
      <c r="AF97" s="25">
        <f t="shared" si="39"/>
        <v>0</v>
      </c>
      <c r="AG97" s="24">
        <f t="shared" si="39"/>
        <v>0</v>
      </c>
      <c r="AH97" s="24">
        <f t="shared" si="39"/>
        <v>0</v>
      </c>
      <c r="AI97" s="24">
        <f t="shared" si="39"/>
        <v>0</v>
      </c>
      <c r="AJ97" s="24">
        <f t="shared" si="39"/>
        <v>0</v>
      </c>
      <c r="AK97" s="25">
        <f t="shared" si="39"/>
        <v>0</v>
      </c>
      <c r="AL97" s="24">
        <f t="shared" si="39"/>
        <v>0</v>
      </c>
      <c r="AM97" s="24">
        <f t="shared" si="39"/>
        <v>0</v>
      </c>
      <c r="AN97" s="24">
        <f t="shared" si="39"/>
        <v>0</v>
      </c>
      <c r="AO97" s="24">
        <f t="shared" si="39"/>
        <v>0</v>
      </c>
      <c r="AP97" s="25">
        <f t="shared" si="39"/>
        <v>0</v>
      </c>
      <c r="AQ97" s="24">
        <f t="shared" si="39"/>
        <v>0</v>
      </c>
      <c r="AR97" s="26">
        <f t="shared" si="2"/>
        <v>0</v>
      </c>
    </row>
    <row r="98" spans="1:46" ht="15" customHeight="1">
      <c r="A98" s="21">
        <v>39</v>
      </c>
      <c r="B98" s="22" t="s">
        <v>39</v>
      </c>
      <c r="C98" s="23">
        <f t="shared" si="3"/>
        <v>0</v>
      </c>
      <c r="D98" s="24">
        <f t="shared" si="3"/>
        <v>0</v>
      </c>
      <c r="E98" s="24">
        <f t="shared" ref="E98:AQ98" si="40">E$59*E42</f>
        <v>0</v>
      </c>
      <c r="F98" s="24">
        <f t="shared" si="40"/>
        <v>0</v>
      </c>
      <c r="G98" s="25">
        <f t="shared" si="40"/>
        <v>0</v>
      </c>
      <c r="H98" s="24">
        <f t="shared" si="40"/>
        <v>0</v>
      </c>
      <c r="I98" s="24">
        <f t="shared" si="40"/>
        <v>0</v>
      </c>
      <c r="J98" s="24">
        <f t="shared" si="40"/>
        <v>0</v>
      </c>
      <c r="K98" s="24">
        <f t="shared" si="40"/>
        <v>0</v>
      </c>
      <c r="L98" s="25">
        <f t="shared" si="40"/>
        <v>0</v>
      </c>
      <c r="M98" s="24">
        <f t="shared" si="40"/>
        <v>0</v>
      </c>
      <c r="N98" s="24">
        <f t="shared" si="40"/>
        <v>0</v>
      </c>
      <c r="O98" s="24">
        <f t="shared" si="40"/>
        <v>0</v>
      </c>
      <c r="P98" s="24">
        <f t="shared" si="40"/>
        <v>0</v>
      </c>
      <c r="Q98" s="25">
        <f t="shared" si="40"/>
        <v>0</v>
      </c>
      <c r="R98" s="24">
        <f t="shared" si="40"/>
        <v>0</v>
      </c>
      <c r="S98" s="24">
        <f t="shared" si="40"/>
        <v>0</v>
      </c>
      <c r="T98" s="24">
        <f t="shared" si="40"/>
        <v>0</v>
      </c>
      <c r="U98" s="24">
        <f t="shared" si="40"/>
        <v>0</v>
      </c>
      <c r="V98" s="25">
        <f t="shared" si="40"/>
        <v>0</v>
      </c>
      <c r="W98" s="24">
        <f t="shared" si="40"/>
        <v>0</v>
      </c>
      <c r="X98" s="24">
        <f t="shared" si="40"/>
        <v>0</v>
      </c>
      <c r="Y98" s="24">
        <f t="shared" si="40"/>
        <v>0</v>
      </c>
      <c r="Z98" s="24">
        <f t="shared" si="40"/>
        <v>0</v>
      </c>
      <c r="AA98" s="25">
        <f t="shared" si="40"/>
        <v>0</v>
      </c>
      <c r="AB98" s="24">
        <f t="shared" si="40"/>
        <v>0</v>
      </c>
      <c r="AC98" s="24">
        <f t="shared" si="40"/>
        <v>0</v>
      </c>
      <c r="AD98" s="24">
        <f t="shared" si="40"/>
        <v>0</v>
      </c>
      <c r="AE98" s="24">
        <f t="shared" si="40"/>
        <v>0</v>
      </c>
      <c r="AF98" s="25">
        <f t="shared" si="40"/>
        <v>0</v>
      </c>
      <c r="AG98" s="24">
        <f t="shared" si="40"/>
        <v>0</v>
      </c>
      <c r="AH98" s="24">
        <f t="shared" si="40"/>
        <v>0</v>
      </c>
      <c r="AI98" s="24">
        <f t="shared" si="40"/>
        <v>0</v>
      </c>
      <c r="AJ98" s="24">
        <f t="shared" si="40"/>
        <v>0</v>
      </c>
      <c r="AK98" s="25">
        <f t="shared" si="40"/>
        <v>0</v>
      </c>
      <c r="AL98" s="24">
        <f t="shared" si="40"/>
        <v>0</v>
      </c>
      <c r="AM98" s="24">
        <f t="shared" si="40"/>
        <v>0</v>
      </c>
      <c r="AN98" s="24">
        <f t="shared" si="40"/>
        <v>0</v>
      </c>
      <c r="AO98" s="24">
        <f t="shared" si="40"/>
        <v>0</v>
      </c>
      <c r="AP98" s="25">
        <f t="shared" si="40"/>
        <v>0</v>
      </c>
      <c r="AQ98" s="24">
        <f t="shared" si="40"/>
        <v>0</v>
      </c>
      <c r="AR98" s="26">
        <f t="shared" si="2"/>
        <v>0</v>
      </c>
    </row>
    <row r="99" spans="1:46" ht="15" customHeight="1">
      <c r="A99" s="27">
        <v>40</v>
      </c>
      <c r="B99" s="28" t="s">
        <v>40</v>
      </c>
      <c r="C99" s="29">
        <f t="shared" si="3"/>
        <v>0</v>
      </c>
      <c r="D99" s="30">
        <f t="shared" si="3"/>
        <v>0</v>
      </c>
      <c r="E99" s="30">
        <f t="shared" ref="E99:AQ99" si="41">E$59*E43</f>
        <v>0</v>
      </c>
      <c r="F99" s="30">
        <f t="shared" si="41"/>
        <v>0</v>
      </c>
      <c r="G99" s="31">
        <f t="shared" si="41"/>
        <v>0</v>
      </c>
      <c r="H99" s="30">
        <f t="shared" si="41"/>
        <v>0</v>
      </c>
      <c r="I99" s="30">
        <f t="shared" si="41"/>
        <v>0</v>
      </c>
      <c r="J99" s="30">
        <f t="shared" si="41"/>
        <v>0</v>
      </c>
      <c r="K99" s="30">
        <f t="shared" si="41"/>
        <v>0</v>
      </c>
      <c r="L99" s="31">
        <f t="shared" si="41"/>
        <v>0</v>
      </c>
      <c r="M99" s="30">
        <f t="shared" si="41"/>
        <v>0</v>
      </c>
      <c r="N99" s="30">
        <f t="shared" si="41"/>
        <v>0</v>
      </c>
      <c r="O99" s="30">
        <f t="shared" si="41"/>
        <v>0</v>
      </c>
      <c r="P99" s="30">
        <f t="shared" si="41"/>
        <v>0</v>
      </c>
      <c r="Q99" s="31">
        <f t="shared" si="41"/>
        <v>0</v>
      </c>
      <c r="R99" s="30">
        <f t="shared" si="41"/>
        <v>0</v>
      </c>
      <c r="S99" s="30">
        <f t="shared" si="41"/>
        <v>0</v>
      </c>
      <c r="T99" s="30">
        <f t="shared" si="41"/>
        <v>0</v>
      </c>
      <c r="U99" s="30">
        <f t="shared" si="41"/>
        <v>0</v>
      </c>
      <c r="V99" s="31">
        <f t="shared" si="41"/>
        <v>0</v>
      </c>
      <c r="W99" s="30">
        <f t="shared" si="41"/>
        <v>0</v>
      </c>
      <c r="X99" s="30">
        <f t="shared" si="41"/>
        <v>0</v>
      </c>
      <c r="Y99" s="30">
        <f t="shared" si="41"/>
        <v>0</v>
      </c>
      <c r="Z99" s="30">
        <f t="shared" si="41"/>
        <v>0</v>
      </c>
      <c r="AA99" s="31">
        <f t="shared" si="41"/>
        <v>0</v>
      </c>
      <c r="AB99" s="30">
        <f t="shared" si="41"/>
        <v>0</v>
      </c>
      <c r="AC99" s="30">
        <f t="shared" si="41"/>
        <v>0</v>
      </c>
      <c r="AD99" s="30">
        <f t="shared" si="41"/>
        <v>0</v>
      </c>
      <c r="AE99" s="30">
        <f t="shared" si="41"/>
        <v>0</v>
      </c>
      <c r="AF99" s="31">
        <f t="shared" si="41"/>
        <v>0</v>
      </c>
      <c r="AG99" s="30">
        <f t="shared" si="41"/>
        <v>0</v>
      </c>
      <c r="AH99" s="30">
        <f t="shared" si="41"/>
        <v>0</v>
      </c>
      <c r="AI99" s="30">
        <f t="shared" si="41"/>
        <v>0</v>
      </c>
      <c r="AJ99" s="30">
        <f t="shared" si="41"/>
        <v>0</v>
      </c>
      <c r="AK99" s="31">
        <f t="shared" si="41"/>
        <v>0</v>
      </c>
      <c r="AL99" s="30">
        <f t="shared" si="41"/>
        <v>0</v>
      </c>
      <c r="AM99" s="30">
        <f t="shared" si="41"/>
        <v>0</v>
      </c>
      <c r="AN99" s="30">
        <f t="shared" si="41"/>
        <v>0</v>
      </c>
      <c r="AO99" s="30">
        <f t="shared" si="41"/>
        <v>0</v>
      </c>
      <c r="AP99" s="31">
        <f t="shared" si="41"/>
        <v>0</v>
      </c>
      <c r="AQ99" s="30">
        <f t="shared" si="41"/>
        <v>0</v>
      </c>
      <c r="AR99" s="32">
        <f t="shared" si="2"/>
        <v>0</v>
      </c>
    </row>
    <row r="100" spans="1:46" ht="15" customHeight="1">
      <c r="A100" s="21">
        <v>41</v>
      </c>
      <c r="B100" s="22" t="s">
        <v>41</v>
      </c>
      <c r="C100" s="23">
        <f t="shared" si="3"/>
        <v>0</v>
      </c>
      <c r="D100" s="24">
        <f t="shared" si="3"/>
        <v>0</v>
      </c>
      <c r="E100" s="24">
        <f t="shared" ref="E100:AQ100" si="42">E$59*E44</f>
        <v>0</v>
      </c>
      <c r="F100" s="24">
        <f t="shared" si="42"/>
        <v>0</v>
      </c>
      <c r="G100" s="25">
        <f t="shared" si="42"/>
        <v>0</v>
      </c>
      <c r="H100" s="24">
        <f t="shared" si="42"/>
        <v>0</v>
      </c>
      <c r="I100" s="24">
        <f t="shared" si="42"/>
        <v>0</v>
      </c>
      <c r="J100" s="24">
        <f t="shared" si="42"/>
        <v>0</v>
      </c>
      <c r="K100" s="24">
        <f t="shared" si="42"/>
        <v>0</v>
      </c>
      <c r="L100" s="25">
        <f t="shared" si="42"/>
        <v>0</v>
      </c>
      <c r="M100" s="24">
        <f t="shared" si="42"/>
        <v>0</v>
      </c>
      <c r="N100" s="24">
        <f t="shared" si="42"/>
        <v>0</v>
      </c>
      <c r="O100" s="24">
        <f t="shared" si="42"/>
        <v>0</v>
      </c>
      <c r="P100" s="24">
        <f t="shared" si="42"/>
        <v>0</v>
      </c>
      <c r="Q100" s="25">
        <f t="shared" si="42"/>
        <v>0</v>
      </c>
      <c r="R100" s="24">
        <f t="shared" si="42"/>
        <v>0</v>
      </c>
      <c r="S100" s="24">
        <f t="shared" si="42"/>
        <v>0</v>
      </c>
      <c r="T100" s="24">
        <f t="shared" si="42"/>
        <v>0</v>
      </c>
      <c r="U100" s="24">
        <f t="shared" si="42"/>
        <v>0</v>
      </c>
      <c r="V100" s="25">
        <f t="shared" si="42"/>
        <v>0</v>
      </c>
      <c r="W100" s="24">
        <f t="shared" si="42"/>
        <v>0</v>
      </c>
      <c r="X100" s="24">
        <f t="shared" si="42"/>
        <v>0</v>
      </c>
      <c r="Y100" s="24">
        <f t="shared" si="42"/>
        <v>0</v>
      </c>
      <c r="Z100" s="24">
        <f t="shared" si="42"/>
        <v>0</v>
      </c>
      <c r="AA100" s="25">
        <f t="shared" si="42"/>
        <v>0</v>
      </c>
      <c r="AB100" s="24">
        <f t="shared" si="42"/>
        <v>0</v>
      </c>
      <c r="AC100" s="24">
        <f t="shared" si="42"/>
        <v>0</v>
      </c>
      <c r="AD100" s="24">
        <f t="shared" si="42"/>
        <v>0</v>
      </c>
      <c r="AE100" s="24">
        <f t="shared" si="42"/>
        <v>0</v>
      </c>
      <c r="AF100" s="25">
        <f t="shared" si="42"/>
        <v>0</v>
      </c>
      <c r="AG100" s="24">
        <f t="shared" si="42"/>
        <v>0</v>
      </c>
      <c r="AH100" s="24">
        <f t="shared" si="42"/>
        <v>0</v>
      </c>
      <c r="AI100" s="24">
        <f t="shared" si="42"/>
        <v>0</v>
      </c>
      <c r="AJ100" s="24">
        <f t="shared" si="42"/>
        <v>0</v>
      </c>
      <c r="AK100" s="25">
        <f t="shared" si="42"/>
        <v>0</v>
      </c>
      <c r="AL100" s="24">
        <f t="shared" si="42"/>
        <v>0</v>
      </c>
      <c r="AM100" s="24">
        <f t="shared" si="42"/>
        <v>0</v>
      </c>
      <c r="AN100" s="24">
        <f t="shared" si="42"/>
        <v>0</v>
      </c>
      <c r="AO100" s="24">
        <f t="shared" si="42"/>
        <v>0</v>
      </c>
      <c r="AP100" s="25">
        <f t="shared" si="42"/>
        <v>0</v>
      </c>
      <c r="AQ100" s="24">
        <f t="shared" si="42"/>
        <v>0</v>
      </c>
      <c r="AR100" s="26">
        <f t="shared" si="2"/>
        <v>0</v>
      </c>
    </row>
    <row r="101" spans="1:46" s="345" customFormat="1" ht="15" customHeight="1">
      <c r="A101" s="338">
        <v>42</v>
      </c>
      <c r="B101" s="339" t="s">
        <v>42</v>
      </c>
      <c r="C101" s="346">
        <f t="shared" si="3"/>
        <v>0</v>
      </c>
      <c r="D101" s="347">
        <f t="shared" si="3"/>
        <v>0</v>
      </c>
      <c r="E101" s="347">
        <f t="shared" ref="E101:AQ101" si="43">E$59*E45</f>
        <v>0</v>
      </c>
      <c r="F101" s="347">
        <f t="shared" si="43"/>
        <v>0</v>
      </c>
      <c r="G101" s="348">
        <f t="shared" si="43"/>
        <v>0</v>
      </c>
      <c r="H101" s="347">
        <f t="shared" si="43"/>
        <v>0</v>
      </c>
      <c r="I101" s="347">
        <f t="shared" si="43"/>
        <v>0</v>
      </c>
      <c r="J101" s="347">
        <f t="shared" si="43"/>
        <v>0</v>
      </c>
      <c r="K101" s="347">
        <f t="shared" si="43"/>
        <v>0</v>
      </c>
      <c r="L101" s="348">
        <f t="shared" si="43"/>
        <v>0</v>
      </c>
      <c r="M101" s="347">
        <f t="shared" si="43"/>
        <v>0</v>
      </c>
      <c r="N101" s="347">
        <f t="shared" si="43"/>
        <v>0</v>
      </c>
      <c r="O101" s="347">
        <f t="shared" si="43"/>
        <v>0</v>
      </c>
      <c r="P101" s="347">
        <f t="shared" si="43"/>
        <v>0</v>
      </c>
      <c r="Q101" s="348">
        <f t="shared" si="43"/>
        <v>0</v>
      </c>
      <c r="R101" s="347">
        <f t="shared" si="43"/>
        <v>0</v>
      </c>
      <c r="S101" s="347">
        <f t="shared" si="43"/>
        <v>0</v>
      </c>
      <c r="T101" s="347">
        <f t="shared" si="43"/>
        <v>0</v>
      </c>
      <c r="U101" s="347">
        <f t="shared" si="43"/>
        <v>0</v>
      </c>
      <c r="V101" s="348">
        <f t="shared" si="43"/>
        <v>0</v>
      </c>
      <c r="W101" s="347">
        <f t="shared" si="43"/>
        <v>0</v>
      </c>
      <c r="X101" s="347">
        <f t="shared" si="43"/>
        <v>0</v>
      </c>
      <c r="Y101" s="347">
        <f t="shared" si="43"/>
        <v>0</v>
      </c>
      <c r="Z101" s="347">
        <f t="shared" si="43"/>
        <v>0</v>
      </c>
      <c r="AA101" s="348">
        <f t="shared" si="43"/>
        <v>0</v>
      </c>
      <c r="AB101" s="347">
        <f t="shared" si="43"/>
        <v>0</v>
      </c>
      <c r="AC101" s="347">
        <f t="shared" si="43"/>
        <v>0</v>
      </c>
      <c r="AD101" s="347">
        <f t="shared" si="43"/>
        <v>0</v>
      </c>
      <c r="AE101" s="347">
        <f t="shared" si="43"/>
        <v>0</v>
      </c>
      <c r="AF101" s="348">
        <f t="shared" si="43"/>
        <v>0</v>
      </c>
      <c r="AG101" s="347">
        <f t="shared" si="43"/>
        <v>0</v>
      </c>
      <c r="AH101" s="347">
        <f t="shared" si="43"/>
        <v>0</v>
      </c>
      <c r="AI101" s="347">
        <f t="shared" si="43"/>
        <v>0</v>
      </c>
      <c r="AJ101" s="347">
        <f t="shared" si="43"/>
        <v>0</v>
      </c>
      <c r="AK101" s="348">
        <f t="shared" si="43"/>
        <v>0</v>
      </c>
      <c r="AL101" s="347">
        <f t="shared" si="43"/>
        <v>0</v>
      </c>
      <c r="AM101" s="347">
        <f t="shared" si="43"/>
        <v>0</v>
      </c>
      <c r="AN101" s="347">
        <f t="shared" si="43"/>
        <v>0</v>
      </c>
      <c r="AO101" s="347">
        <f t="shared" si="43"/>
        <v>0</v>
      </c>
      <c r="AP101" s="348">
        <f t="shared" si="43"/>
        <v>0</v>
      </c>
      <c r="AQ101" s="347">
        <f t="shared" si="43"/>
        <v>0</v>
      </c>
      <c r="AR101" s="349">
        <f t="shared" si="2"/>
        <v>0</v>
      </c>
      <c r="AS101" s="344"/>
      <c r="AT101" s="344"/>
    </row>
    <row r="102" spans="1:46" ht="15" customHeight="1">
      <c r="A102" s="21">
        <v>43</v>
      </c>
      <c r="B102" s="22" t="s">
        <v>48</v>
      </c>
      <c r="C102" s="23">
        <f t="shared" si="3"/>
        <v>0</v>
      </c>
      <c r="D102" s="24">
        <f t="shared" si="3"/>
        <v>0</v>
      </c>
      <c r="E102" s="24">
        <f t="shared" ref="E102:AQ102" si="44">E$59*E46</f>
        <v>0</v>
      </c>
      <c r="F102" s="24">
        <f t="shared" si="44"/>
        <v>0</v>
      </c>
      <c r="G102" s="25">
        <f t="shared" si="44"/>
        <v>0</v>
      </c>
      <c r="H102" s="24">
        <f t="shared" si="44"/>
        <v>0</v>
      </c>
      <c r="I102" s="24">
        <f t="shared" si="44"/>
        <v>0</v>
      </c>
      <c r="J102" s="24">
        <f t="shared" si="44"/>
        <v>0</v>
      </c>
      <c r="K102" s="24">
        <f t="shared" si="44"/>
        <v>0</v>
      </c>
      <c r="L102" s="25">
        <f t="shared" si="44"/>
        <v>0</v>
      </c>
      <c r="M102" s="24">
        <f t="shared" si="44"/>
        <v>0</v>
      </c>
      <c r="N102" s="24">
        <f t="shared" si="44"/>
        <v>0</v>
      </c>
      <c r="O102" s="24">
        <f t="shared" si="44"/>
        <v>0</v>
      </c>
      <c r="P102" s="24">
        <f t="shared" si="44"/>
        <v>0</v>
      </c>
      <c r="Q102" s="25">
        <f t="shared" si="44"/>
        <v>0</v>
      </c>
      <c r="R102" s="24">
        <f t="shared" si="44"/>
        <v>0</v>
      </c>
      <c r="S102" s="24">
        <f t="shared" si="44"/>
        <v>0</v>
      </c>
      <c r="T102" s="24">
        <f t="shared" si="44"/>
        <v>0</v>
      </c>
      <c r="U102" s="24">
        <f t="shared" si="44"/>
        <v>0</v>
      </c>
      <c r="V102" s="25">
        <f t="shared" si="44"/>
        <v>0</v>
      </c>
      <c r="W102" s="24">
        <f t="shared" si="44"/>
        <v>0</v>
      </c>
      <c r="X102" s="24">
        <f t="shared" si="44"/>
        <v>0</v>
      </c>
      <c r="Y102" s="24">
        <f t="shared" si="44"/>
        <v>0</v>
      </c>
      <c r="Z102" s="24">
        <f t="shared" si="44"/>
        <v>0</v>
      </c>
      <c r="AA102" s="25">
        <f t="shared" si="44"/>
        <v>0</v>
      </c>
      <c r="AB102" s="24">
        <f t="shared" si="44"/>
        <v>0</v>
      </c>
      <c r="AC102" s="24">
        <f t="shared" si="44"/>
        <v>0</v>
      </c>
      <c r="AD102" s="24">
        <f t="shared" si="44"/>
        <v>0</v>
      </c>
      <c r="AE102" s="24">
        <f t="shared" si="44"/>
        <v>0</v>
      </c>
      <c r="AF102" s="25">
        <f t="shared" si="44"/>
        <v>0</v>
      </c>
      <c r="AG102" s="24">
        <f t="shared" si="44"/>
        <v>0</v>
      </c>
      <c r="AH102" s="24">
        <f t="shared" si="44"/>
        <v>0</v>
      </c>
      <c r="AI102" s="24">
        <f t="shared" si="44"/>
        <v>0</v>
      </c>
      <c r="AJ102" s="24">
        <f t="shared" si="44"/>
        <v>0</v>
      </c>
      <c r="AK102" s="25">
        <f t="shared" si="44"/>
        <v>0</v>
      </c>
      <c r="AL102" s="24">
        <f t="shared" si="44"/>
        <v>0</v>
      </c>
      <c r="AM102" s="24">
        <f t="shared" si="44"/>
        <v>0</v>
      </c>
      <c r="AN102" s="24">
        <f t="shared" si="44"/>
        <v>0</v>
      </c>
      <c r="AO102" s="24">
        <f t="shared" si="44"/>
        <v>0</v>
      </c>
      <c r="AP102" s="25">
        <f t="shared" si="44"/>
        <v>0</v>
      </c>
      <c r="AQ102" s="24">
        <f t="shared" si="44"/>
        <v>0</v>
      </c>
      <c r="AR102" s="26">
        <f t="shared" si="2"/>
        <v>0</v>
      </c>
    </row>
    <row r="103" spans="1:46" ht="15" customHeight="1">
      <c r="A103" s="21">
        <v>44</v>
      </c>
      <c r="B103" s="22" t="s">
        <v>49</v>
      </c>
      <c r="C103" s="23">
        <f t="shared" si="3"/>
        <v>0</v>
      </c>
      <c r="D103" s="24">
        <f t="shared" si="3"/>
        <v>0</v>
      </c>
      <c r="E103" s="24">
        <f t="shared" ref="E103:AQ103" si="45">E$59*E47</f>
        <v>0</v>
      </c>
      <c r="F103" s="24">
        <f t="shared" si="45"/>
        <v>0</v>
      </c>
      <c r="G103" s="25">
        <f t="shared" si="45"/>
        <v>0</v>
      </c>
      <c r="H103" s="24">
        <f t="shared" si="45"/>
        <v>0</v>
      </c>
      <c r="I103" s="24">
        <f t="shared" si="45"/>
        <v>0</v>
      </c>
      <c r="J103" s="24">
        <f t="shared" si="45"/>
        <v>0</v>
      </c>
      <c r="K103" s="24">
        <f t="shared" si="45"/>
        <v>0</v>
      </c>
      <c r="L103" s="25">
        <f t="shared" si="45"/>
        <v>0</v>
      </c>
      <c r="M103" s="24">
        <f t="shared" si="45"/>
        <v>0</v>
      </c>
      <c r="N103" s="24">
        <f t="shared" si="45"/>
        <v>0</v>
      </c>
      <c r="O103" s="24">
        <f t="shared" si="45"/>
        <v>0</v>
      </c>
      <c r="P103" s="24">
        <f t="shared" si="45"/>
        <v>0</v>
      </c>
      <c r="Q103" s="25">
        <f t="shared" si="45"/>
        <v>0</v>
      </c>
      <c r="R103" s="24">
        <f t="shared" si="45"/>
        <v>0</v>
      </c>
      <c r="S103" s="24">
        <f t="shared" si="45"/>
        <v>0</v>
      </c>
      <c r="T103" s="24">
        <f t="shared" si="45"/>
        <v>0</v>
      </c>
      <c r="U103" s="24">
        <f t="shared" si="45"/>
        <v>0</v>
      </c>
      <c r="V103" s="25">
        <f t="shared" si="45"/>
        <v>0</v>
      </c>
      <c r="W103" s="24">
        <f t="shared" si="45"/>
        <v>0</v>
      </c>
      <c r="X103" s="24">
        <f t="shared" si="45"/>
        <v>0</v>
      </c>
      <c r="Y103" s="24">
        <f t="shared" si="45"/>
        <v>0</v>
      </c>
      <c r="Z103" s="24">
        <f t="shared" si="45"/>
        <v>0</v>
      </c>
      <c r="AA103" s="25">
        <f t="shared" si="45"/>
        <v>0</v>
      </c>
      <c r="AB103" s="24">
        <f t="shared" si="45"/>
        <v>0</v>
      </c>
      <c r="AC103" s="24">
        <f t="shared" si="45"/>
        <v>0</v>
      </c>
      <c r="AD103" s="24">
        <f t="shared" si="45"/>
        <v>0</v>
      </c>
      <c r="AE103" s="24">
        <f t="shared" si="45"/>
        <v>0</v>
      </c>
      <c r="AF103" s="25">
        <f t="shared" si="45"/>
        <v>0</v>
      </c>
      <c r="AG103" s="24">
        <f t="shared" si="45"/>
        <v>0</v>
      </c>
      <c r="AH103" s="24">
        <f t="shared" si="45"/>
        <v>0</v>
      </c>
      <c r="AI103" s="24">
        <f t="shared" si="45"/>
        <v>0</v>
      </c>
      <c r="AJ103" s="24">
        <f t="shared" si="45"/>
        <v>0</v>
      </c>
      <c r="AK103" s="25">
        <f t="shared" si="45"/>
        <v>0</v>
      </c>
      <c r="AL103" s="24">
        <f t="shared" si="45"/>
        <v>0</v>
      </c>
      <c r="AM103" s="24">
        <f t="shared" si="45"/>
        <v>0</v>
      </c>
      <c r="AN103" s="24">
        <f t="shared" si="45"/>
        <v>0</v>
      </c>
      <c r="AO103" s="24">
        <f t="shared" si="45"/>
        <v>0</v>
      </c>
      <c r="AP103" s="25">
        <f t="shared" si="45"/>
        <v>0</v>
      </c>
      <c r="AQ103" s="24">
        <f t="shared" si="45"/>
        <v>0</v>
      </c>
      <c r="AR103" s="26">
        <f t="shared" si="2"/>
        <v>0</v>
      </c>
    </row>
    <row r="104" spans="1:46" ht="15" customHeight="1">
      <c r="A104" s="21">
        <v>45</v>
      </c>
      <c r="B104" s="22" t="s">
        <v>50</v>
      </c>
      <c r="C104" s="23">
        <f t="shared" si="3"/>
        <v>0</v>
      </c>
      <c r="D104" s="24">
        <f t="shared" si="3"/>
        <v>0</v>
      </c>
      <c r="E104" s="24">
        <f t="shared" ref="E104:AQ104" si="46">E$59*E48</f>
        <v>0</v>
      </c>
      <c r="F104" s="24">
        <f t="shared" si="46"/>
        <v>0</v>
      </c>
      <c r="G104" s="25">
        <f t="shared" si="46"/>
        <v>0</v>
      </c>
      <c r="H104" s="24">
        <f t="shared" si="46"/>
        <v>0</v>
      </c>
      <c r="I104" s="24">
        <f t="shared" si="46"/>
        <v>0</v>
      </c>
      <c r="J104" s="24">
        <f t="shared" si="46"/>
        <v>0</v>
      </c>
      <c r="K104" s="24">
        <f t="shared" si="46"/>
        <v>0</v>
      </c>
      <c r="L104" s="25">
        <f t="shared" si="46"/>
        <v>0</v>
      </c>
      <c r="M104" s="24">
        <f t="shared" si="46"/>
        <v>0</v>
      </c>
      <c r="N104" s="24">
        <f t="shared" si="46"/>
        <v>0</v>
      </c>
      <c r="O104" s="24">
        <f t="shared" si="46"/>
        <v>0</v>
      </c>
      <c r="P104" s="24">
        <f t="shared" si="46"/>
        <v>0</v>
      </c>
      <c r="Q104" s="25">
        <f t="shared" si="46"/>
        <v>0</v>
      </c>
      <c r="R104" s="24">
        <f t="shared" si="46"/>
        <v>0</v>
      </c>
      <c r="S104" s="24">
        <f t="shared" si="46"/>
        <v>0</v>
      </c>
      <c r="T104" s="24">
        <f t="shared" si="46"/>
        <v>0</v>
      </c>
      <c r="U104" s="24">
        <f t="shared" si="46"/>
        <v>0</v>
      </c>
      <c r="V104" s="25">
        <f t="shared" si="46"/>
        <v>0</v>
      </c>
      <c r="W104" s="24">
        <f t="shared" si="46"/>
        <v>0</v>
      </c>
      <c r="X104" s="24">
        <f t="shared" si="46"/>
        <v>0</v>
      </c>
      <c r="Y104" s="24">
        <f t="shared" si="46"/>
        <v>0</v>
      </c>
      <c r="Z104" s="24">
        <f t="shared" si="46"/>
        <v>0</v>
      </c>
      <c r="AA104" s="25">
        <f t="shared" si="46"/>
        <v>0</v>
      </c>
      <c r="AB104" s="24">
        <f t="shared" si="46"/>
        <v>0</v>
      </c>
      <c r="AC104" s="24">
        <f t="shared" si="46"/>
        <v>0</v>
      </c>
      <c r="AD104" s="24">
        <f t="shared" si="46"/>
        <v>0</v>
      </c>
      <c r="AE104" s="24">
        <f t="shared" si="46"/>
        <v>0</v>
      </c>
      <c r="AF104" s="25">
        <f t="shared" si="46"/>
        <v>0</v>
      </c>
      <c r="AG104" s="24">
        <f t="shared" si="46"/>
        <v>0</v>
      </c>
      <c r="AH104" s="24">
        <f t="shared" si="46"/>
        <v>0</v>
      </c>
      <c r="AI104" s="24">
        <f t="shared" si="46"/>
        <v>0</v>
      </c>
      <c r="AJ104" s="24">
        <f t="shared" si="46"/>
        <v>0</v>
      </c>
      <c r="AK104" s="25">
        <f t="shared" si="46"/>
        <v>0</v>
      </c>
      <c r="AL104" s="24">
        <f t="shared" si="46"/>
        <v>0</v>
      </c>
      <c r="AM104" s="24">
        <f t="shared" si="46"/>
        <v>0</v>
      </c>
      <c r="AN104" s="24">
        <f t="shared" si="46"/>
        <v>0</v>
      </c>
      <c r="AO104" s="24">
        <f t="shared" si="46"/>
        <v>0</v>
      </c>
      <c r="AP104" s="25">
        <f t="shared" si="46"/>
        <v>0</v>
      </c>
      <c r="AQ104" s="24">
        <f t="shared" si="46"/>
        <v>0</v>
      </c>
      <c r="AR104" s="26">
        <f t="shared" si="2"/>
        <v>0</v>
      </c>
    </row>
    <row r="105" spans="1:46" ht="15" customHeight="1">
      <c r="A105" s="21">
        <v>46</v>
      </c>
      <c r="B105" s="22" t="s">
        <v>51</v>
      </c>
      <c r="C105" s="23">
        <f t="shared" si="3"/>
        <v>0</v>
      </c>
      <c r="D105" s="24">
        <f t="shared" si="3"/>
        <v>0</v>
      </c>
      <c r="E105" s="24">
        <f t="shared" ref="E105:AQ105" si="47">E$59*E49</f>
        <v>0</v>
      </c>
      <c r="F105" s="24">
        <f t="shared" si="47"/>
        <v>0</v>
      </c>
      <c r="G105" s="25">
        <f t="shared" si="47"/>
        <v>0</v>
      </c>
      <c r="H105" s="24">
        <f t="shared" si="47"/>
        <v>0</v>
      </c>
      <c r="I105" s="24">
        <f t="shared" si="47"/>
        <v>0</v>
      </c>
      <c r="J105" s="24">
        <f t="shared" si="47"/>
        <v>0</v>
      </c>
      <c r="K105" s="24">
        <f t="shared" si="47"/>
        <v>0</v>
      </c>
      <c r="L105" s="25">
        <f t="shared" si="47"/>
        <v>0</v>
      </c>
      <c r="M105" s="24">
        <f t="shared" si="47"/>
        <v>0</v>
      </c>
      <c r="N105" s="24">
        <f t="shared" si="47"/>
        <v>0</v>
      </c>
      <c r="O105" s="24">
        <f t="shared" si="47"/>
        <v>0</v>
      </c>
      <c r="P105" s="24">
        <f t="shared" si="47"/>
        <v>0</v>
      </c>
      <c r="Q105" s="25">
        <f t="shared" si="47"/>
        <v>0</v>
      </c>
      <c r="R105" s="24">
        <f t="shared" si="47"/>
        <v>0</v>
      </c>
      <c r="S105" s="24">
        <f t="shared" si="47"/>
        <v>0</v>
      </c>
      <c r="T105" s="24">
        <f t="shared" si="47"/>
        <v>0</v>
      </c>
      <c r="U105" s="24">
        <f t="shared" si="47"/>
        <v>0</v>
      </c>
      <c r="V105" s="25">
        <f t="shared" si="47"/>
        <v>0</v>
      </c>
      <c r="W105" s="24">
        <f t="shared" si="47"/>
        <v>0</v>
      </c>
      <c r="X105" s="24">
        <f t="shared" si="47"/>
        <v>0</v>
      </c>
      <c r="Y105" s="24">
        <f t="shared" si="47"/>
        <v>0</v>
      </c>
      <c r="Z105" s="24">
        <f t="shared" si="47"/>
        <v>0</v>
      </c>
      <c r="AA105" s="25">
        <f t="shared" si="47"/>
        <v>0</v>
      </c>
      <c r="AB105" s="24">
        <f t="shared" si="47"/>
        <v>0</v>
      </c>
      <c r="AC105" s="24">
        <f t="shared" si="47"/>
        <v>0</v>
      </c>
      <c r="AD105" s="24">
        <f t="shared" si="47"/>
        <v>0</v>
      </c>
      <c r="AE105" s="24">
        <f t="shared" si="47"/>
        <v>0</v>
      </c>
      <c r="AF105" s="25">
        <f t="shared" si="47"/>
        <v>0</v>
      </c>
      <c r="AG105" s="24">
        <f t="shared" si="47"/>
        <v>0</v>
      </c>
      <c r="AH105" s="24">
        <f t="shared" si="47"/>
        <v>0</v>
      </c>
      <c r="AI105" s="24">
        <f t="shared" si="47"/>
        <v>0</v>
      </c>
      <c r="AJ105" s="24">
        <f t="shared" si="47"/>
        <v>0</v>
      </c>
      <c r="AK105" s="25">
        <f t="shared" si="47"/>
        <v>0</v>
      </c>
      <c r="AL105" s="24">
        <f t="shared" si="47"/>
        <v>0</v>
      </c>
      <c r="AM105" s="24">
        <f t="shared" si="47"/>
        <v>0</v>
      </c>
      <c r="AN105" s="24">
        <f t="shared" si="47"/>
        <v>0</v>
      </c>
      <c r="AO105" s="24">
        <f t="shared" si="47"/>
        <v>0</v>
      </c>
      <c r="AP105" s="25">
        <f t="shared" si="47"/>
        <v>0</v>
      </c>
      <c r="AQ105" s="24">
        <f t="shared" si="47"/>
        <v>0</v>
      </c>
      <c r="AR105" s="26">
        <f t="shared" si="2"/>
        <v>0</v>
      </c>
    </row>
    <row r="106" spans="1:46" ht="15" customHeight="1">
      <c r="A106" s="21">
        <v>47</v>
      </c>
      <c r="B106" s="22" t="s">
        <v>52</v>
      </c>
      <c r="C106" s="23">
        <f t="shared" si="3"/>
        <v>0</v>
      </c>
      <c r="D106" s="24">
        <f t="shared" si="3"/>
        <v>0</v>
      </c>
      <c r="E106" s="24">
        <f t="shared" ref="E106:AQ106" si="48">E$59*E50</f>
        <v>0</v>
      </c>
      <c r="F106" s="24">
        <f t="shared" si="48"/>
        <v>0</v>
      </c>
      <c r="G106" s="25">
        <f t="shared" si="48"/>
        <v>0</v>
      </c>
      <c r="H106" s="24">
        <f t="shared" si="48"/>
        <v>0</v>
      </c>
      <c r="I106" s="24">
        <f t="shared" si="48"/>
        <v>0</v>
      </c>
      <c r="J106" s="24">
        <f t="shared" si="48"/>
        <v>0</v>
      </c>
      <c r="K106" s="24">
        <f t="shared" si="48"/>
        <v>0</v>
      </c>
      <c r="L106" s="25">
        <f t="shared" si="48"/>
        <v>0</v>
      </c>
      <c r="M106" s="24">
        <f t="shared" si="48"/>
        <v>0</v>
      </c>
      <c r="N106" s="24">
        <f t="shared" si="48"/>
        <v>0</v>
      </c>
      <c r="O106" s="24">
        <f t="shared" si="48"/>
        <v>0</v>
      </c>
      <c r="P106" s="24">
        <f t="shared" si="48"/>
        <v>0</v>
      </c>
      <c r="Q106" s="25">
        <f t="shared" si="48"/>
        <v>0</v>
      </c>
      <c r="R106" s="24">
        <f t="shared" si="48"/>
        <v>0</v>
      </c>
      <c r="S106" s="24">
        <f t="shared" si="48"/>
        <v>0</v>
      </c>
      <c r="T106" s="24">
        <f t="shared" si="48"/>
        <v>0</v>
      </c>
      <c r="U106" s="24">
        <f t="shared" si="48"/>
        <v>0</v>
      </c>
      <c r="V106" s="25">
        <f t="shared" si="48"/>
        <v>0</v>
      </c>
      <c r="W106" s="24">
        <f t="shared" si="48"/>
        <v>0</v>
      </c>
      <c r="X106" s="24">
        <f t="shared" si="48"/>
        <v>0</v>
      </c>
      <c r="Y106" s="24">
        <f t="shared" si="48"/>
        <v>0</v>
      </c>
      <c r="Z106" s="24">
        <f t="shared" si="48"/>
        <v>0</v>
      </c>
      <c r="AA106" s="25">
        <f t="shared" si="48"/>
        <v>0</v>
      </c>
      <c r="AB106" s="24">
        <f t="shared" si="48"/>
        <v>0</v>
      </c>
      <c r="AC106" s="24">
        <f t="shared" si="48"/>
        <v>0</v>
      </c>
      <c r="AD106" s="24">
        <f t="shared" si="48"/>
        <v>0</v>
      </c>
      <c r="AE106" s="24">
        <f t="shared" si="48"/>
        <v>0</v>
      </c>
      <c r="AF106" s="25">
        <f t="shared" si="48"/>
        <v>0</v>
      </c>
      <c r="AG106" s="24">
        <f t="shared" si="48"/>
        <v>0</v>
      </c>
      <c r="AH106" s="24">
        <f t="shared" si="48"/>
        <v>0</v>
      </c>
      <c r="AI106" s="24">
        <f t="shared" si="48"/>
        <v>0</v>
      </c>
      <c r="AJ106" s="24">
        <f t="shared" si="48"/>
        <v>0</v>
      </c>
      <c r="AK106" s="25">
        <f t="shared" si="48"/>
        <v>0</v>
      </c>
      <c r="AL106" s="24">
        <f t="shared" si="48"/>
        <v>0</v>
      </c>
      <c r="AM106" s="24">
        <f t="shared" si="48"/>
        <v>0</v>
      </c>
      <c r="AN106" s="24">
        <f t="shared" si="48"/>
        <v>0</v>
      </c>
      <c r="AO106" s="24">
        <f t="shared" si="48"/>
        <v>0</v>
      </c>
      <c r="AP106" s="25">
        <f t="shared" si="48"/>
        <v>0</v>
      </c>
      <c r="AQ106" s="24">
        <f t="shared" si="48"/>
        <v>0</v>
      </c>
      <c r="AR106" s="26">
        <f t="shared" si="2"/>
        <v>0</v>
      </c>
    </row>
    <row r="107" spans="1:46" ht="15" customHeight="1">
      <c r="A107" s="21">
        <v>48</v>
      </c>
      <c r="B107" s="22" t="s">
        <v>53</v>
      </c>
      <c r="C107" s="23">
        <f t="shared" si="3"/>
        <v>0</v>
      </c>
      <c r="D107" s="24">
        <f t="shared" si="3"/>
        <v>0</v>
      </c>
      <c r="E107" s="24">
        <f t="shared" ref="E107:AQ107" si="49">E$59*E51</f>
        <v>0</v>
      </c>
      <c r="F107" s="24">
        <f t="shared" si="49"/>
        <v>0</v>
      </c>
      <c r="G107" s="25">
        <f t="shared" si="49"/>
        <v>0</v>
      </c>
      <c r="H107" s="24">
        <f t="shared" si="49"/>
        <v>0</v>
      </c>
      <c r="I107" s="24">
        <f t="shared" si="49"/>
        <v>0</v>
      </c>
      <c r="J107" s="24">
        <f t="shared" si="49"/>
        <v>0</v>
      </c>
      <c r="K107" s="24">
        <f t="shared" si="49"/>
        <v>0</v>
      </c>
      <c r="L107" s="25">
        <f t="shared" si="49"/>
        <v>0</v>
      </c>
      <c r="M107" s="24">
        <f t="shared" si="49"/>
        <v>0</v>
      </c>
      <c r="N107" s="24">
        <f t="shared" si="49"/>
        <v>0</v>
      </c>
      <c r="O107" s="24">
        <f t="shared" si="49"/>
        <v>0</v>
      </c>
      <c r="P107" s="24">
        <f t="shared" si="49"/>
        <v>0</v>
      </c>
      <c r="Q107" s="25">
        <f t="shared" si="49"/>
        <v>0</v>
      </c>
      <c r="R107" s="24">
        <f t="shared" si="49"/>
        <v>0</v>
      </c>
      <c r="S107" s="24">
        <f t="shared" si="49"/>
        <v>0</v>
      </c>
      <c r="T107" s="24">
        <f t="shared" si="49"/>
        <v>0</v>
      </c>
      <c r="U107" s="24">
        <f t="shared" si="49"/>
        <v>0</v>
      </c>
      <c r="V107" s="25">
        <f t="shared" si="49"/>
        <v>0</v>
      </c>
      <c r="W107" s="24">
        <f t="shared" si="49"/>
        <v>0</v>
      </c>
      <c r="X107" s="24">
        <f t="shared" si="49"/>
        <v>0</v>
      </c>
      <c r="Y107" s="24">
        <f t="shared" si="49"/>
        <v>0</v>
      </c>
      <c r="Z107" s="24">
        <f t="shared" si="49"/>
        <v>0</v>
      </c>
      <c r="AA107" s="25">
        <f t="shared" si="49"/>
        <v>0</v>
      </c>
      <c r="AB107" s="24">
        <f t="shared" si="49"/>
        <v>0</v>
      </c>
      <c r="AC107" s="24">
        <f t="shared" si="49"/>
        <v>0</v>
      </c>
      <c r="AD107" s="24">
        <f t="shared" si="49"/>
        <v>0</v>
      </c>
      <c r="AE107" s="24">
        <f t="shared" si="49"/>
        <v>0</v>
      </c>
      <c r="AF107" s="25">
        <f t="shared" si="49"/>
        <v>0</v>
      </c>
      <c r="AG107" s="24">
        <f t="shared" si="49"/>
        <v>0</v>
      </c>
      <c r="AH107" s="24">
        <f t="shared" si="49"/>
        <v>0</v>
      </c>
      <c r="AI107" s="24">
        <f t="shared" si="49"/>
        <v>0</v>
      </c>
      <c r="AJ107" s="24">
        <f t="shared" si="49"/>
        <v>0</v>
      </c>
      <c r="AK107" s="25">
        <f t="shared" si="49"/>
        <v>0</v>
      </c>
      <c r="AL107" s="24">
        <f t="shared" si="49"/>
        <v>0</v>
      </c>
      <c r="AM107" s="24">
        <f t="shared" si="49"/>
        <v>0</v>
      </c>
      <c r="AN107" s="24">
        <f t="shared" si="49"/>
        <v>0</v>
      </c>
      <c r="AO107" s="24">
        <f t="shared" si="49"/>
        <v>0</v>
      </c>
      <c r="AP107" s="25">
        <f t="shared" si="49"/>
        <v>0</v>
      </c>
      <c r="AQ107" s="24">
        <f t="shared" si="49"/>
        <v>0</v>
      </c>
      <c r="AR107" s="26">
        <f t="shared" si="2"/>
        <v>0</v>
      </c>
    </row>
    <row r="108" spans="1:46" s="345" customFormat="1" ht="15" customHeight="1">
      <c r="A108" s="338">
        <v>49</v>
      </c>
      <c r="B108" s="339" t="s">
        <v>54</v>
      </c>
      <c r="C108" s="346">
        <f t="shared" si="3"/>
        <v>0</v>
      </c>
      <c r="D108" s="347">
        <f t="shared" si="3"/>
        <v>0</v>
      </c>
      <c r="E108" s="347">
        <f t="shared" ref="E108:AQ108" si="50">E$59*E52</f>
        <v>0</v>
      </c>
      <c r="F108" s="347">
        <f t="shared" si="50"/>
        <v>0</v>
      </c>
      <c r="G108" s="348">
        <f t="shared" si="50"/>
        <v>0</v>
      </c>
      <c r="H108" s="347">
        <f t="shared" si="50"/>
        <v>0</v>
      </c>
      <c r="I108" s="347">
        <f t="shared" si="50"/>
        <v>0</v>
      </c>
      <c r="J108" s="347">
        <f t="shared" si="50"/>
        <v>0</v>
      </c>
      <c r="K108" s="347">
        <f t="shared" si="50"/>
        <v>0</v>
      </c>
      <c r="L108" s="348">
        <f t="shared" si="50"/>
        <v>0</v>
      </c>
      <c r="M108" s="347">
        <f t="shared" si="50"/>
        <v>0</v>
      </c>
      <c r="N108" s="347">
        <f t="shared" si="50"/>
        <v>0</v>
      </c>
      <c r="O108" s="347">
        <f t="shared" si="50"/>
        <v>0</v>
      </c>
      <c r="P108" s="347">
        <f t="shared" si="50"/>
        <v>0</v>
      </c>
      <c r="Q108" s="348">
        <f t="shared" si="50"/>
        <v>0</v>
      </c>
      <c r="R108" s="347">
        <f t="shared" si="50"/>
        <v>0</v>
      </c>
      <c r="S108" s="347">
        <f t="shared" si="50"/>
        <v>0</v>
      </c>
      <c r="T108" s="347">
        <f t="shared" si="50"/>
        <v>0</v>
      </c>
      <c r="U108" s="347">
        <f t="shared" si="50"/>
        <v>0</v>
      </c>
      <c r="V108" s="348">
        <f t="shared" si="50"/>
        <v>0</v>
      </c>
      <c r="W108" s="347">
        <f t="shared" si="50"/>
        <v>0</v>
      </c>
      <c r="X108" s="347">
        <f t="shared" si="50"/>
        <v>0</v>
      </c>
      <c r="Y108" s="347">
        <f t="shared" si="50"/>
        <v>0</v>
      </c>
      <c r="Z108" s="347">
        <f t="shared" si="50"/>
        <v>0</v>
      </c>
      <c r="AA108" s="348">
        <f t="shared" si="50"/>
        <v>0</v>
      </c>
      <c r="AB108" s="347">
        <f t="shared" si="50"/>
        <v>0</v>
      </c>
      <c r="AC108" s="347">
        <f t="shared" si="50"/>
        <v>0</v>
      </c>
      <c r="AD108" s="347">
        <f t="shared" si="50"/>
        <v>0</v>
      </c>
      <c r="AE108" s="347">
        <f t="shared" si="50"/>
        <v>0</v>
      </c>
      <c r="AF108" s="348">
        <f t="shared" si="50"/>
        <v>0</v>
      </c>
      <c r="AG108" s="347">
        <f t="shared" si="50"/>
        <v>0</v>
      </c>
      <c r="AH108" s="347">
        <f t="shared" si="50"/>
        <v>0</v>
      </c>
      <c r="AI108" s="347">
        <f t="shared" si="50"/>
        <v>0</v>
      </c>
      <c r="AJ108" s="347">
        <f t="shared" si="50"/>
        <v>0</v>
      </c>
      <c r="AK108" s="348">
        <f t="shared" si="50"/>
        <v>0</v>
      </c>
      <c r="AL108" s="347">
        <f t="shared" si="50"/>
        <v>0</v>
      </c>
      <c r="AM108" s="347">
        <f t="shared" si="50"/>
        <v>0</v>
      </c>
      <c r="AN108" s="347">
        <f t="shared" si="50"/>
        <v>0</v>
      </c>
      <c r="AO108" s="347">
        <f t="shared" si="50"/>
        <v>0</v>
      </c>
      <c r="AP108" s="348">
        <f t="shared" si="50"/>
        <v>0</v>
      </c>
      <c r="AQ108" s="347">
        <f t="shared" si="50"/>
        <v>0</v>
      </c>
      <c r="AR108" s="349">
        <f t="shared" si="2"/>
        <v>0</v>
      </c>
    </row>
    <row r="109" spans="1:46" ht="15" customHeight="1">
      <c r="A109" s="33">
        <v>50</v>
      </c>
      <c r="B109" s="34" t="s">
        <v>47</v>
      </c>
      <c r="C109" s="35">
        <f t="shared" si="3"/>
        <v>0</v>
      </c>
      <c r="D109" s="36">
        <f t="shared" si="3"/>
        <v>0</v>
      </c>
      <c r="E109" s="36">
        <f t="shared" ref="E109:AQ109" si="51">E$59*E53</f>
        <v>0</v>
      </c>
      <c r="F109" s="36">
        <f t="shared" si="51"/>
        <v>0</v>
      </c>
      <c r="G109" s="37">
        <f t="shared" si="51"/>
        <v>0</v>
      </c>
      <c r="H109" s="36">
        <f t="shared" si="51"/>
        <v>0</v>
      </c>
      <c r="I109" s="36">
        <f t="shared" si="51"/>
        <v>0</v>
      </c>
      <c r="J109" s="36">
        <f t="shared" si="51"/>
        <v>0</v>
      </c>
      <c r="K109" s="36">
        <f t="shared" si="51"/>
        <v>0</v>
      </c>
      <c r="L109" s="37">
        <f t="shared" si="51"/>
        <v>0</v>
      </c>
      <c r="M109" s="36">
        <f t="shared" si="51"/>
        <v>0</v>
      </c>
      <c r="N109" s="36">
        <f t="shared" si="51"/>
        <v>0</v>
      </c>
      <c r="O109" s="36">
        <f t="shared" si="51"/>
        <v>0</v>
      </c>
      <c r="P109" s="36">
        <f t="shared" si="51"/>
        <v>0</v>
      </c>
      <c r="Q109" s="37">
        <f t="shared" si="51"/>
        <v>0</v>
      </c>
      <c r="R109" s="36">
        <f t="shared" si="51"/>
        <v>0</v>
      </c>
      <c r="S109" s="36">
        <f t="shared" si="51"/>
        <v>0</v>
      </c>
      <c r="T109" s="36">
        <f t="shared" si="51"/>
        <v>0</v>
      </c>
      <c r="U109" s="36">
        <f t="shared" si="51"/>
        <v>0</v>
      </c>
      <c r="V109" s="37">
        <f t="shared" si="51"/>
        <v>0</v>
      </c>
      <c r="W109" s="36">
        <f t="shared" si="51"/>
        <v>0</v>
      </c>
      <c r="X109" s="36">
        <f t="shared" si="51"/>
        <v>0</v>
      </c>
      <c r="Y109" s="36">
        <f t="shared" si="51"/>
        <v>0</v>
      </c>
      <c r="Z109" s="36">
        <f t="shared" si="51"/>
        <v>0</v>
      </c>
      <c r="AA109" s="37">
        <f t="shared" si="51"/>
        <v>0</v>
      </c>
      <c r="AB109" s="36">
        <f t="shared" si="51"/>
        <v>0</v>
      </c>
      <c r="AC109" s="36">
        <f t="shared" si="51"/>
        <v>0</v>
      </c>
      <c r="AD109" s="36">
        <f t="shared" si="51"/>
        <v>0</v>
      </c>
      <c r="AE109" s="36">
        <f t="shared" si="51"/>
        <v>0</v>
      </c>
      <c r="AF109" s="37">
        <f t="shared" si="51"/>
        <v>0</v>
      </c>
      <c r="AG109" s="36">
        <f t="shared" si="51"/>
        <v>0</v>
      </c>
      <c r="AH109" s="36">
        <f t="shared" si="51"/>
        <v>0</v>
      </c>
      <c r="AI109" s="36">
        <f t="shared" si="51"/>
        <v>0</v>
      </c>
      <c r="AJ109" s="36">
        <f t="shared" si="51"/>
        <v>0</v>
      </c>
      <c r="AK109" s="37">
        <f t="shared" si="51"/>
        <v>0</v>
      </c>
      <c r="AL109" s="36">
        <f t="shared" si="51"/>
        <v>0</v>
      </c>
      <c r="AM109" s="36">
        <f t="shared" si="51"/>
        <v>0</v>
      </c>
      <c r="AN109" s="36">
        <f t="shared" si="51"/>
        <v>0</v>
      </c>
      <c r="AO109" s="36">
        <f t="shared" si="51"/>
        <v>0</v>
      </c>
      <c r="AP109" s="37">
        <f t="shared" si="51"/>
        <v>0</v>
      </c>
      <c r="AQ109" s="36">
        <f t="shared" si="51"/>
        <v>0</v>
      </c>
      <c r="AR109" s="38">
        <f t="shared" si="2"/>
        <v>0</v>
      </c>
    </row>
  </sheetData>
  <sheetProtection sheet="1" objects="1" scenarios="1"/>
  <phoneticPr fontId="4"/>
  <pageMargins left="0.39370078740157483" right="0.39370078740157483" top="0.70866141732283472" bottom="0.39370078740157483" header="0.31496062992125984" footer="0.31496062992125984"/>
  <pageSetup paperSize="8" scale="4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0.499984740745262"/>
  </sheetPr>
  <dimension ref="A1:BH53"/>
  <sheetViews>
    <sheetView topLeftCell="A8" zoomScale="85" zoomScaleNormal="85" zoomScaleSheetLayoutView="100" workbookViewId="0">
      <selection activeCell="B47" sqref="B47"/>
    </sheetView>
  </sheetViews>
  <sheetFormatPr defaultColWidth="8.85546875" defaultRowHeight="11.25"/>
  <cols>
    <col min="1" max="1" width="3.7109375" style="2" customWidth="1"/>
    <col min="2" max="2" width="5.7109375" style="2" customWidth="1"/>
    <col min="3" max="3" width="27.140625" style="2" bestFit="1" customWidth="1"/>
    <col min="4" max="24" width="9" style="2" bestFit="1" customWidth="1"/>
    <col min="25" max="44" width="9.140625" style="2" bestFit="1" customWidth="1"/>
    <col min="45" max="45" width="10" style="2" bestFit="1" customWidth="1"/>
    <col min="46" max="46" width="9.140625" style="2" bestFit="1" customWidth="1"/>
    <col min="47" max="47" width="10" style="2" bestFit="1" customWidth="1"/>
    <col min="48" max="51" width="9.140625" style="2" bestFit="1" customWidth="1"/>
    <col min="52" max="55" width="10" style="2" bestFit="1" customWidth="1"/>
    <col min="56" max="57" width="11" style="2" bestFit="1" customWidth="1"/>
    <col min="58" max="59" width="10" style="2" bestFit="1" customWidth="1"/>
    <col min="60" max="60" width="9.7109375" style="2" bestFit="1" customWidth="1"/>
    <col min="61" max="16384" width="8.85546875" style="2"/>
  </cols>
  <sheetData>
    <row r="1" spans="1:60" ht="21" customHeight="1">
      <c r="A1" s="1" t="s">
        <v>0</v>
      </c>
    </row>
    <row r="2" spans="1:60">
      <c r="B2" s="363"/>
      <c r="C2" s="364"/>
      <c r="D2" s="365">
        <v>1</v>
      </c>
      <c r="E2" s="366">
        <v>2</v>
      </c>
      <c r="F2" s="366">
        <v>3</v>
      </c>
      <c r="G2" s="366">
        <v>4</v>
      </c>
      <c r="H2" s="366">
        <v>5</v>
      </c>
      <c r="I2" s="366">
        <v>6</v>
      </c>
      <c r="J2" s="366">
        <v>7</v>
      </c>
      <c r="K2" s="366">
        <v>8</v>
      </c>
      <c r="L2" s="366">
        <v>9</v>
      </c>
      <c r="M2" s="366">
        <v>10</v>
      </c>
      <c r="N2" s="366">
        <v>11</v>
      </c>
      <c r="O2" s="366">
        <v>12</v>
      </c>
      <c r="P2" s="366">
        <v>13</v>
      </c>
      <c r="Q2" s="366">
        <v>14</v>
      </c>
      <c r="R2" s="366">
        <v>15</v>
      </c>
      <c r="S2" s="366">
        <v>16</v>
      </c>
      <c r="T2" s="366">
        <v>17</v>
      </c>
      <c r="U2" s="366">
        <v>18</v>
      </c>
      <c r="V2" s="366">
        <v>19</v>
      </c>
      <c r="W2" s="366">
        <v>20</v>
      </c>
      <c r="X2" s="366">
        <v>21</v>
      </c>
      <c r="Y2" s="366">
        <v>22</v>
      </c>
      <c r="Z2" s="366">
        <v>23</v>
      </c>
      <c r="AA2" s="366">
        <v>24</v>
      </c>
      <c r="AB2" s="366">
        <v>25</v>
      </c>
      <c r="AC2" s="366">
        <v>26</v>
      </c>
      <c r="AD2" s="366">
        <v>27</v>
      </c>
      <c r="AE2" s="366">
        <v>28</v>
      </c>
      <c r="AF2" s="366">
        <v>29</v>
      </c>
      <c r="AG2" s="366">
        <v>30</v>
      </c>
      <c r="AH2" s="366">
        <v>31</v>
      </c>
      <c r="AI2" s="366">
        <v>32</v>
      </c>
      <c r="AJ2" s="366">
        <v>33</v>
      </c>
      <c r="AK2" s="366">
        <v>34</v>
      </c>
      <c r="AL2" s="366">
        <v>35</v>
      </c>
      <c r="AM2" s="366">
        <v>36</v>
      </c>
      <c r="AN2" s="366">
        <v>37</v>
      </c>
      <c r="AO2" s="366">
        <v>38</v>
      </c>
      <c r="AP2" s="366">
        <v>39</v>
      </c>
      <c r="AQ2" s="366">
        <v>40</v>
      </c>
      <c r="AR2" s="366">
        <v>41</v>
      </c>
      <c r="AS2" s="367">
        <v>42</v>
      </c>
      <c r="AT2" s="366">
        <v>43</v>
      </c>
      <c r="AU2" s="366">
        <v>44</v>
      </c>
      <c r="AV2" s="366">
        <v>45</v>
      </c>
      <c r="AW2" s="366">
        <v>46</v>
      </c>
      <c r="AX2" s="366">
        <v>47</v>
      </c>
      <c r="AY2" s="366">
        <v>48</v>
      </c>
      <c r="AZ2" s="366">
        <v>49</v>
      </c>
      <c r="BA2" s="367">
        <v>50</v>
      </c>
      <c r="BB2" s="366">
        <v>51</v>
      </c>
      <c r="BC2" s="367">
        <v>52</v>
      </c>
      <c r="BD2" s="366">
        <v>53</v>
      </c>
      <c r="BE2" s="367">
        <v>54</v>
      </c>
      <c r="BF2" s="366">
        <v>55</v>
      </c>
      <c r="BG2" s="367">
        <v>56</v>
      </c>
      <c r="BH2" s="368">
        <v>57</v>
      </c>
    </row>
    <row r="3" spans="1:60" ht="45">
      <c r="B3" s="369"/>
      <c r="C3" s="370"/>
      <c r="D3" s="371" t="s">
        <v>166</v>
      </c>
      <c r="E3" s="372" t="s">
        <v>2</v>
      </c>
      <c r="F3" s="372" t="s">
        <v>3</v>
      </c>
      <c r="G3" s="372" t="s">
        <v>167</v>
      </c>
      <c r="H3" s="372" t="s">
        <v>168</v>
      </c>
      <c r="I3" s="372" t="s">
        <v>169</v>
      </c>
      <c r="J3" s="372" t="s">
        <v>7</v>
      </c>
      <c r="K3" s="372" t="s">
        <v>303</v>
      </c>
      <c r="L3" s="372" t="s">
        <v>170</v>
      </c>
      <c r="M3" s="372" t="s">
        <v>339</v>
      </c>
      <c r="N3" s="372" t="s">
        <v>340</v>
      </c>
      <c r="O3" s="372" t="s">
        <v>173</v>
      </c>
      <c r="P3" s="372" t="s">
        <v>174</v>
      </c>
      <c r="Q3" s="372" t="s">
        <v>175</v>
      </c>
      <c r="R3" s="372" t="s">
        <v>176</v>
      </c>
      <c r="S3" s="372" t="s">
        <v>178</v>
      </c>
      <c r="T3" s="372" t="s">
        <v>304</v>
      </c>
      <c r="U3" s="372" t="s">
        <v>341</v>
      </c>
      <c r="V3" s="372" t="s">
        <v>179</v>
      </c>
      <c r="W3" s="372" t="s">
        <v>180</v>
      </c>
      <c r="X3" s="372" t="s">
        <v>181</v>
      </c>
      <c r="Y3" s="372" t="s">
        <v>342</v>
      </c>
      <c r="Z3" s="372" t="s">
        <v>294</v>
      </c>
      <c r="AA3" s="372" t="s">
        <v>295</v>
      </c>
      <c r="AB3" s="372" t="s">
        <v>183</v>
      </c>
      <c r="AC3" s="372" t="s">
        <v>184</v>
      </c>
      <c r="AD3" s="372" t="s">
        <v>185</v>
      </c>
      <c r="AE3" s="372" t="s">
        <v>305</v>
      </c>
      <c r="AF3" s="372" t="s">
        <v>186</v>
      </c>
      <c r="AG3" s="372" t="s">
        <v>187</v>
      </c>
      <c r="AH3" s="372" t="s">
        <v>188</v>
      </c>
      <c r="AI3" s="372" t="s">
        <v>306</v>
      </c>
      <c r="AJ3" s="372" t="s">
        <v>307</v>
      </c>
      <c r="AK3" s="372" t="s">
        <v>308</v>
      </c>
      <c r="AL3" s="372" t="s">
        <v>343</v>
      </c>
      <c r="AM3" s="372" t="s">
        <v>63</v>
      </c>
      <c r="AN3" s="372" t="s">
        <v>309</v>
      </c>
      <c r="AO3" s="372" t="s">
        <v>344</v>
      </c>
      <c r="AP3" s="372" t="s">
        <v>345</v>
      </c>
      <c r="AQ3" s="372" t="s">
        <v>194</v>
      </c>
      <c r="AR3" s="372" t="s">
        <v>195</v>
      </c>
      <c r="AS3" s="373" t="s">
        <v>42</v>
      </c>
      <c r="AT3" s="372" t="s">
        <v>346</v>
      </c>
      <c r="AU3" s="372" t="s">
        <v>347</v>
      </c>
      <c r="AV3" s="372" t="s">
        <v>348</v>
      </c>
      <c r="AW3" s="372" t="s">
        <v>349</v>
      </c>
      <c r="AX3" s="372" t="s">
        <v>350</v>
      </c>
      <c r="AY3" s="372" t="s">
        <v>43</v>
      </c>
      <c r="AZ3" s="372" t="s">
        <v>351</v>
      </c>
      <c r="BA3" s="373" t="s">
        <v>352</v>
      </c>
      <c r="BB3" s="372" t="s">
        <v>353</v>
      </c>
      <c r="BC3" s="373" t="s">
        <v>44</v>
      </c>
      <c r="BD3" s="372" t="s">
        <v>45</v>
      </c>
      <c r="BE3" s="373" t="s">
        <v>46</v>
      </c>
      <c r="BF3" s="372" t="s">
        <v>354</v>
      </c>
      <c r="BG3" s="373" t="s">
        <v>355</v>
      </c>
      <c r="BH3" s="374" t="s">
        <v>47</v>
      </c>
    </row>
    <row r="4" spans="1:60" ht="15" customHeight="1">
      <c r="B4" s="375">
        <v>1</v>
      </c>
      <c r="C4" s="364" t="s">
        <v>166</v>
      </c>
      <c r="D4" s="376">
        <v>20187</v>
      </c>
      <c r="E4" s="376">
        <v>90</v>
      </c>
      <c r="F4" s="376">
        <v>0</v>
      </c>
      <c r="G4" s="376">
        <v>0</v>
      </c>
      <c r="H4" s="376">
        <v>51191</v>
      </c>
      <c r="I4" s="376">
        <v>251</v>
      </c>
      <c r="J4" s="376">
        <v>0</v>
      </c>
      <c r="K4" s="376">
        <v>0</v>
      </c>
      <c r="L4" s="376">
        <v>156</v>
      </c>
      <c r="M4" s="376">
        <v>0</v>
      </c>
      <c r="N4" s="376">
        <v>3</v>
      </c>
      <c r="O4" s="376">
        <v>0</v>
      </c>
      <c r="P4" s="376">
        <v>11</v>
      </c>
      <c r="Q4" s="376">
        <v>0</v>
      </c>
      <c r="R4" s="376">
        <v>0</v>
      </c>
      <c r="S4" s="376">
        <v>0</v>
      </c>
      <c r="T4" s="376">
        <v>0</v>
      </c>
      <c r="U4" s="376">
        <v>0</v>
      </c>
      <c r="V4" s="376">
        <v>0</v>
      </c>
      <c r="W4" s="376">
        <v>1310</v>
      </c>
      <c r="X4" s="376">
        <v>605</v>
      </c>
      <c r="Y4" s="376">
        <v>0</v>
      </c>
      <c r="Z4" s="376">
        <v>0</v>
      </c>
      <c r="AA4" s="376">
        <v>0</v>
      </c>
      <c r="AB4" s="376">
        <v>89</v>
      </c>
      <c r="AC4" s="376">
        <v>0</v>
      </c>
      <c r="AD4" s="376">
        <v>1</v>
      </c>
      <c r="AE4" s="376">
        <v>10</v>
      </c>
      <c r="AF4" s="376">
        <v>0</v>
      </c>
      <c r="AG4" s="376">
        <v>12</v>
      </c>
      <c r="AH4" s="376">
        <v>190</v>
      </c>
      <c r="AI4" s="376">
        <v>1195</v>
      </c>
      <c r="AJ4" s="376">
        <v>90</v>
      </c>
      <c r="AK4" s="376">
        <v>3</v>
      </c>
      <c r="AL4" s="376">
        <v>0</v>
      </c>
      <c r="AM4" s="376">
        <v>1182</v>
      </c>
      <c r="AN4" s="376">
        <v>3927</v>
      </c>
      <c r="AO4" s="376">
        <v>53</v>
      </c>
      <c r="AP4" s="376">
        <v>365</v>
      </c>
      <c r="AQ4" s="376">
        <v>0</v>
      </c>
      <c r="AR4" s="376">
        <v>0</v>
      </c>
      <c r="AS4" s="377">
        <v>80921</v>
      </c>
      <c r="AT4" s="376">
        <v>476</v>
      </c>
      <c r="AU4" s="376">
        <v>21915</v>
      </c>
      <c r="AV4" s="376">
        <v>0</v>
      </c>
      <c r="AW4" s="376">
        <v>0</v>
      </c>
      <c r="AX4" s="376">
        <v>1662</v>
      </c>
      <c r="AY4" s="376">
        <v>-808</v>
      </c>
      <c r="AZ4" s="376">
        <v>11</v>
      </c>
      <c r="BA4" s="377">
        <v>23256</v>
      </c>
      <c r="BB4" s="376">
        <v>104177</v>
      </c>
      <c r="BC4" s="377">
        <v>64135</v>
      </c>
      <c r="BD4" s="376">
        <v>87391</v>
      </c>
      <c r="BE4" s="377">
        <v>168312</v>
      </c>
      <c r="BF4" s="376">
        <v>-23233</v>
      </c>
      <c r="BG4" s="377">
        <v>64158</v>
      </c>
      <c r="BH4" s="364">
        <v>145079</v>
      </c>
    </row>
    <row r="5" spans="1:60" ht="15" customHeight="1">
      <c r="B5" s="378">
        <v>2</v>
      </c>
      <c r="C5" s="379" t="s">
        <v>2</v>
      </c>
      <c r="D5" s="380">
        <v>19</v>
      </c>
      <c r="E5" s="380">
        <v>4654</v>
      </c>
      <c r="F5" s="380">
        <v>11</v>
      </c>
      <c r="G5" s="380">
        <v>1</v>
      </c>
      <c r="H5" s="380">
        <v>63</v>
      </c>
      <c r="I5" s="380">
        <v>0</v>
      </c>
      <c r="J5" s="380">
        <v>10831</v>
      </c>
      <c r="K5" s="380">
        <v>0</v>
      </c>
      <c r="L5" s="380">
        <v>10</v>
      </c>
      <c r="M5" s="380">
        <v>0</v>
      </c>
      <c r="N5" s="380">
        <v>0</v>
      </c>
      <c r="O5" s="380">
        <v>0</v>
      </c>
      <c r="P5" s="380">
        <v>0</v>
      </c>
      <c r="Q5" s="380">
        <v>0</v>
      </c>
      <c r="R5" s="380">
        <v>0</v>
      </c>
      <c r="S5" s="380">
        <v>0</v>
      </c>
      <c r="T5" s="380">
        <v>0</v>
      </c>
      <c r="U5" s="380">
        <v>0</v>
      </c>
      <c r="V5" s="380">
        <v>0</v>
      </c>
      <c r="W5" s="380">
        <v>4</v>
      </c>
      <c r="X5" s="380">
        <v>15</v>
      </c>
      <c r="Y5" s="380">
        <v>0</v>
      </c>
      <c r="Z5" s="380">
        <v>0</v>
      </c>
      <c r="AA5" s="380">
        <v>0</v>
      </c>
      <c r="AB5" s="380">
        <v>0</v>
      </c>
      <c r="AC5" s="380">
        <v>0</v>
      </c>
      <c r="AD5" s="380">
        <v>0</v>
      </c>
      <c r="AE5" s="380">
        <v>0</v>
      </c>
      <c r="AF5" s="380">
        <v>0</v>
      </c>
      <c r="AG5" s="380">
        <v>2</v>
      </c>
      <c r="AH5" s="380">
        <v>0</v>
      </c>
      <c r="AI5" s="380">
        <v>42</v>
      </c>
      <c r="AJ5" s="380">
        <v>0</v>
      </c>
      <c r="AK5" s="380">
        <v>0</v>
      </c>
      <c r="AL5" s="380">
        <v>0</v>
      </c>
      <c r="AM5" s="380">
        <v>100</v>
      </c>
      <c r="AN5" s="380">
        <v>293</v>
      </c>
      <c r="AO5" s="380">
        <v>0</v>
      </c>
      <c r="AP5" s="380">
        <v>8</v>
      </c>
      <c r="AQ5" s="380">
        <v>0</v>
      </c>
      <c r="AR5" s="380">
        <v>0</v>
      </c>
      <c r="AS5" s="381">
        <v>16053</v>
      </c>
      <c r="AT5" s="380">
        <v>32</v>
      </c>
      <c r="AU5" s="380">
        <v>1445</v>
      </c>
      <c r="AV5" s="380">
        <v>0</v>
      </c>
      <c r="AW5" s="380">
        <v>0</v>
      </c>
      <c r="AX5" s="380">
        <v>0</v>
      </c>
      <c r="AY5" s="380">
        <v>7521</v>
      </c>
      <c r="AZ5" s="380">
        <v>6</v>
      </c>
      <c r="BA5" s="381">
        <v>9004</v>
      </c>
      <c r="BB5" s="380">
        <v>25057</v>
      </c>
      <c r="BC5" s="381">
        <v>11097</v>
      </c>
      <c r="BD5" s="380">
        <v>20101</v>
      </c>
      <c r="BE5" s="381">
        <v>36154</v>
      </c>
      <c r="BF5" s="380">
        <v>-5915</v>
      </c>
      <c r="BG5" s="381">
        <v>14186</v>
      </c>
      <c r="BH5" s="379">
        <v>30239</v>
      </c>
    </row>
    <row r="6" spans="1:60" ht="15" customHeight="1">
      <c r="B6" s="378">
        <v>3</v>
      </c>
      <c r="C6" s="379" t="s">
        <v>3</v>
      </c>
      <c r="D6" s="380">
        <v>0</v>
      </c>
      <c r="E6" s="380">
        <v>0</v>
      </c>
      <c r="F6" s="380">
        <v>2156</v>
      </c>
      <c r="G6" s="380">
        <v>0</v>
      </c>
      <c r="H6" s="380">
        <v>11258</v>
      </c>
      <c r="I6" s="380">
        <v>0</v>
      </c>
      <c r="J6" s="380">
        <v>0</v>
      </c>
      <c r="K6" s="380">
        <v>0</v>
      </c>
      <c r="L6" s="380">
        <v>4</v>
      </c>
      <c r="M6" s="380">
        <v>0</v>
      </c>
      <c r="N6" s="380">
        <v>0</v>
      </c>
      <c r="O6" s="380">
        <v>0</v>
      </c>
      <c r="P6" s="380">
        <v>0</v>
      </c>
      <c r="Q6" s="380">
        <v>0</v>
      </c>
      <c r="R6" s="380">
        <v>0</v>
      </c>
      <c r="S6" s="380">
        <v>0</v>
      </c>
      <c r="T6" s="380">
        <v>0</v>
      </c>
      <c r="U6" s="380">
        <v>0</v>
      </c>
      <c r="V6" s="380">
        <v>0</v>
      </c>
      <c r="W6" s="380">
        <v>9</v>
      </c>
      <c r="X6" s="380">
        <v>0</v>
      </c>
      <c r="Y6" s="380">
        <v>0</v>
      </c>
      <c r="Z6" s="380">
        <v>0</v>
      </c>
      <c r="AA6" s="380">
        <v>0</v>
      </c>
      <c r="AB6" s="380">
        <v>0</v>
      </c>
      <c r="AC6" s="380">
        <v>0</v>
      </c>
      <c r="AD6" s="380">
        <v>0</v>
      </c>
      <c r="AE6" s="380">
        <v>1</v>
      </c>
      <c r="AF6" s="380">
        <v>0</v>
      </c>
      <c r="AG6" s="380">
        <v>2</v>
      </c>
      <c r="AH6" s="380">
        <v>0</v>
      </c>
      <c r="AI6" s="380">
        <v>308</v>
      </c>
      <c r="AJ6" s="380">
        <v>0</v>
      </c>
      <c r="AK6" s="380">
        <v>0</v>
      </c>
      <c r="AL6" s="380">
        <v>0</v>
      </c>
      <c r="AM6" s="380">
        <v>347</v>
      </c>
      <c r="AN6" s="380">
        <v>1368</v>
      </c>
      <c r="AO6" s="380">
        <v>1</v>
      </c>
      <c r="AP6" s="380">
        <v>28</v>
      </c>
      <c r="AQ6" s="380">
        <v>0</v>
      </c>
      <c r="AR6" s="380">
        <v>0</v>
      </c>
      <c r="AS6" s="381">
        <v>15482</v>
      </c>
      <c r="AT6" s="380">
        <v>138</v>
      </c>
      <c r="AU6" s="380">
        <v>2816</v>
      </c>
      <c r="AV6" s="380">
        <v>0</v>
      </c>
      <c r="AW6" s="380">
        <v>0</v>
      </c>
      <c r="AX6" s="380">
        <v>0</v>
      </c>
      <c r="AY6" s="380">
        <v>485</v>
      </c>
      <c r="AZ6" s="380">
        <v>58</v>
      </c>
      <c r="BA6" s="381">
        <v>3497</v>
      </c>
      <c r="BB6" s="380">
        <v>18979</v>
      </c>
      <c r="BC6" s="381">
        <v>35826</v>
      </c>
      <c r="BD6" s="380">
        <v>39323</v>
      </c>
      <c r="BE6" s="381">
        <v>54805</v>
      </c>
      <c r="BF6" s="380">
        <v>-14708</v>
      </c>
      <c r="BG6" s="381">
        <v>24615</v>
      </c>
      <c r="BH6" s="379">
        <v>40097</v>
      </c>
    </row>
    <row r="7" spans="1:60" ht="15" customHeight="1">
      <c r="B7" s="378">
        <v>4</v>
      </c>
      <c r="C7" s="379" t="s">
        <v>167</v>
      </c>
      <c r="D7" s="380">
        <v>0</v>
      </c>
      <c r="E7" s="380">
        <v>5</v>
      </c>
      <c r="F7" s="380">
        <v>0</v>
      </c>
      <c r="G7" s="380">
        <v>170</v>
      </c>
      <c r="H7" s="380">
        <v>11</v>
      </c>
      <c r="I7" s="380">
        <v>0</v>
      </c>
      <c r="J7" s="380">
        <v>180</v>
      </c>
      <c r="K7" s="380">
        <v>0</v>
      </c>
      <c r="L7" s="380">
        <v>2021</v>
      </c>
      <c r="M7" s="380">
        <v>492250</v>
      </c>
      <c r="N7" s="380">
        <v>9437</v>
      </c>
      <c r="O7" s="380">
        <v>148500</v>
      </c>
      <c r="P7" s="380">
        <v>248112</v>
      </c>
      <c r="Q7" s="380">
        <v>6</v>
      </c>
      <c r="R7" s="380">
        <v>29</v>
      </c>
      <c r="S7" s="380">
        <v>2</v>
      </c>
      <c r="T7" s="380">
        <v>2</v>
      </c>
      <c r="U7" s="380">
        <v>0</v>
      </c>
      <c r="V7" s="380">
        <v>19</v>
      </c>
      <c r="W7" s="380">
        <v>12</v>
      </c>
      <c r="X7" s="380">
        <v>3325</v>
      </c>
      <c r="Y7" s="380">
        <v>119487</v>
      </c>
      <c r="Z7" s="380">
        <v>0</v>
      </c>
      <c r="AA7" s="380">
        <v>0</v>
      </c>
      <c r="AB7" s="380">
        <v>0</v>
      </c>
      <c r="AC7" s="380">
        <v>0</v>
      </c>
      <c r="AD7" s="380">
        <v>0</v>
      </c>
      <c r="AE7" s="380">
        <v>0</v>
      </c>
      <c r="AF7" s="380">
        <v>0</v>
      </c>
      <c r="AG7" s="380">
        <v>3</v>
      </c>
      <c r="AH7" s="380">
        <v>5</v>
      </c>
      <c r="AI7" s="380">
        <v>0</v>
      </c>
      <c r="AJ7" s="380">
        <v>0</v>
      </c>
      <c r="AK7" s="380">
        <v>0</v>
      </c>
      <c r="AL7" s="380">
        <v>0</v>
      </c>
      <c r="AM7" s="380">
        <v>-3</v>
      </c>
      <c r="AN7" s="380">
        <v>-5</v>
      </c>
      <c r="AO7" s="380">
        <v>2</v>
      </c>
      <c r="AP7" s="380">
        <v>1</v>
      </c>
      <c r="AQ7" s="380">
        <v>0</v>
      </c>
      <c r="AR7" s="380">
        <v>2</v>
      </c>
      <c r="AS7" s="381">
        <v>1023573</v>
      </c>
      <c r="AT7" s="380">
        <v>-55</v>
      </c>
      <c r="AU7" s="380">
        <v>-51</v>
      </c>
      <c r="AV7" s="380">
        <v>0</v>
      </c>
      <c r="AW7" s="380">
        <v>0</v>
      </c>
      <c r="AX7" s="380">
        <v>0</v>
      </c>
      <c r="AY7" s="380">
        <v>-3143</v>
      </c>
      <c r="AZ7" s="380">
        <v>0</v>
      </c>
      <c r="BA7" s="381">
        <v>-3249</v>
      </c>
      <c r="BB7" s="380">
        <v>1020324</v>
      </c>
      <c r="BC7" s="381">
        <v>22196</v>
      </c>
      <c r="BD7" s="380">
        <v>18947</v>
      </c>
      <c r="BE7" s="381">
        <v>1042520</v>
      </c>
      <c r="BF7" s="380">
        <v>-1017037</v>
      </c>
      <c r="BG7" s="381">
        <v>-998090</v>
      </c>
      <c r="BH7" s="379">
        <v>25483</v>
      </c>
    </row>
    <row r="8" spans="1:60" ht="15" customHeight="1">
      <c r="B8" s="382">
        <v>5</v>
      </c>
      <c r="C8" s="383" t="s">
        <v>168</v>
      </c>
      <c r="D8" s="384">
        <v>14662</v>
      </c>
      <c r="E8" s="384">
        <v>477</v>
      </c>
      <c r="F8" s="384">
        <v>5043</v>
      </c>
      <c r="G8" s="384">
        <v>0</v>
      </c>
      <c r="H8" s="384">
        <v>26421</v>
      </c>
      <c r="I8" s="384">
        <v>3</v>
      </c>
      <c r="J8" s="384">
        <v>45</v>
      </c>
      <c r="K8" s="384">
        <v>0</v>
      </c>
      <c r="L8" s="384">
        <v>712</v>
      </c>
      <c r="M8" s="384">
        <v>2</v>
      </c>
      <c r="N8" s="384">
        <v>57</v>
      </c>
      <c r="O8" s="384">
        <v>0</v>
      </c>
      <c r="P8" s="384">
        <v>0</v>
      </c>
      <c r="Q8" s="384">
        <v>0</v>
      </c>
      <c r="R8" s="384">
        <v>0</v>
      </c>
      <c r="S8" s="384">
        <v>0</v>
      </c>
      <c r="T8" s="384">
        <v>0</v>
      </c>
      <c r="U8" s="384">
        <v>0</v>
      </c>
      <c r="V8" s="384">
        <v>0</v>
      </c>
      <c r="W8" s="384">
        <v>16</v>
      </c>
      <c r="X8" s="384">
        <v>9</v>
      </c>
      <c r="Y8" s="384">
        <v>0</v>
      </c>
      <c r="Z8" s="384">
        <v>0</v>
      </c>
      <c r="AA8" s="384">
        <v>0</v>
      </c>
      <c r="AB8" s="384">
        <v>77</v>
      </c>
      <c r="AC8" s="384">
        <v>0</v>
      </c>
      <c r="AD8" s="384">
        <v>0</v>
      </c>
      <c r="AE8" s="384">
        <v>41</v>
      </c>
      <c r="AF8" s="384">
        <v>0</v>
      </c>
      <c r="AG8" s="384">
        <v>133</v>
      </c>
      <c r="AH8" s="384">
        <v>214</v>
      </c>
      <c r="AI8" s="384">
        <v>4733</v>
      </c>
      <c r="AJ8" s="384">
        <v>69</v>
      </c>
      <c r="AK8" s="384">
        <v>0</v>
      </c>
      <c r="AL8" s="384">
        <v>2</v>
      </c>
      <c r="AM8" s="384">
        <v>6142</v>
      </c>
      <c r="AN8" s="384">
        <v>34225</v>
      </c>
      <c r="AO8" s="384">
        <v>31</v>
      </c>
      <c r="AP8" s="384">
        <v>480</v>
      </c>
      <c r="AQ8" s="384">
        <v>0</v>
      </c>
      <c r="AR8" s="384">
        <v>33</v>
      </c>
      <c r="AS8" s="385">
        <v>93627</v>
      </c>
      <c r="AT8" s="384">
        <v>8521</v>
      </c>
      <c r="AU8" s="384">
        <v>208369</v>
      </c>
      <c r="AV8" s="384">
        <v>2155</v>
      </c>
      <c r="AW8" s="384">
        <v>0</v>
      </c>
      <c r="AX8" s="384">
        <v>0</v>
      </c>
      <c r="AY8" s="384">
        <v>1361</v>
      </c>
      <c r="AZ8" s="384">
        <v>73</v>
      </c>
      <c r="BA8" s="385">
        <v>220479</v>
      </c>
      <c r="BB8" s="384">
        <v>314106</v>
      </c>
      <c r="BC8" s="385">
        <v>221907</v>
      </c>
      <c r="BD8" s="384">
        <v>442386</v>
      </c>
      <c r="BE8" s="385">
        <v>536013</v>
      </c>
      <c r="BF8" s="384">
        <v>-251442</v>
      </c>
      <c r="BG8" s="385">
        <v>190944</v>
      </c>
      <c r="BH8" s="383">
        <v>284571</v>
      </c>
    </row>
    <row r="9" spans="1:60" ht="15" customHeight="1">
      <c r="B9" s="378">
        <v>6</v>
      </c>
      <c r="C9" s="379" t="s">
        <v>169</v>
      </c>
      <c r="D9" s="380">
        <v>412</v>
      </c>
      <c r="E9" s="380">
        <v>95</v>
      </c>
      <c r="F9" s="380">
        <v>564</v>
      </c>
      <c r="G9" s="380">
        <v>102</v>
      </c>
      <c r="H9" s="380">
        <v>118</v>
      </c>
      <c r="I9" s="380">
        <v>3104</v>
      </c>
      <c r="J9" s="380">
        <v>219</v>
      </c>
      <c r="K9" s="380">
        <v>10</v>
      </c>
      <c r="L9" s="380">
        <v>155</v>
      </c>
      <c r="M9" s="380">
        <v>25</v>
      </c>
      <c r="N9" s="380">
        <v>179</v>
      </c>
      <c r="O9" s="380">
        <v>216</v>
      </c>
      <c r="P9" s="380">
        <v>98</v>
      </c>
      <c r="Q9" s="380">
        <v>32</v>
      </c>
      <c r="R9" s="380">
        <v>338</v>
      </c>
      <c r="S9" s="380">
        <v>1746</v>
      </c>
      <c r="T9" s="380">
        <v>84</v>
      </c>
      <c r="U9" s="380">
        <v>194</v>
      </c>
      <c r="V9" s="380">
        <v>845</v>
      </c>
      <c r="W9" s="380">
        <v>615</v>
      </c>
      <c r="X9" s="380">
        <v>1317</v>
      </c>
      <c r="Y9" s="380">
        <v>31</v>
      </c>
      <c r="Z9" s="380">
        <v>25</v>
      </c>
      <c r="AA9" s="380">
        <v>113</v>
      </c>
      <c r="AB9" s="380">
        <v>2385</v>
      </c>
      <c r="AC9" s="380">
        <v>310</v>
      </c>
      <c r="AD9" s="380">
        <v>10</v>
      </c>
      <c r="AE9" s="380">
        <v>1331</v>
      </c>
      <c r="AF9" s="380">
        <v>144</v>
      </c>
      <c r="AG9" s="380">
        <v>1484</v>
      </c>
      <c r="AH9" s="380">
        <v>65</v>
      </c>
      <c r="AI9" s="380">
        <v>2100</v>
      </c>
      <c r="AJ9" s="380">
        <v>1264</v>
      </c>
      <c r="AK9" s="380">
        <v>105</v>
      </c>
      <c r="AL9" s="380">
        <v>448</v>
      </c>
      <c r="AM9" s="380">
        <v>502</v>
      </c>
      <c r="AN9" s="380">
        <v>88</v>
      </c>
      <c r="AO9" s="380">
        <v>2989</v>
      </c>
      <c r="AP9" s="380">
        <v>504</v>
      </c>
      <c r="AQ9" s="380">
        <v>177</v>
      </c>
      <c r="AR9" s="380">
        <v>17</v>
      </c>
      <c r="AS9" s="381">
        <v>24560</v>
      </c>
      <c r="AT9" s="380">
        <v>1055</v>
      </c>
      <c r="AU9" s="380">
        <v>31799</v>
      </c>
      <c r="AV9" s="380">
        <v>0</v>
      </c>
      <c r="AW9" s="380">
        <v>8</v>
      </c>
      <c r="AX9" s="380">
        <v>1808</v>
      </c>
      <c r="AY9" s="380">
        <v>-1408</v>
      </c>
      <c r="AZ9" s="380">
        <v>0</v>
      </c>
      <c r="BA9" s="381">
        <v>33262</v>
      </c>
      <c r="BB9" s="380">
        <v>57822</v>
      </c>
      <c r="BC9" s="381">
        <v>17417</v>
      </c>
      <c r="BD9" s="380">
        <v>50679</v>
      </c>
      <c r="BE9" s="381">
        <v>75239</v>
      </c>
      <c r="BF9" s="380">
        <v>-55833</v>
      </c>
      <c r="BG9" s="381">
        <v>-5154</v>
      </c>
      <c r="BH9" s="379">
        <v>19406</v>
      </c>
    </row>
    <row r="10" spans="1:60" ht="15" customHeight="1">
      <c r="B10" s="378">
        <v>7</v>
      </c>
      <c r="C10" s="379" t="s">
        <v>7</v>
      </c>
      <c r="D10" s="380">
        <v>3456</v>
      </c>
      <c r="E10" s="380">
        <v>254</v>
      </c>
      <c r="F10" s="380">
        <v>183</v>
      </c>
      <c r="G10" s="380">
        <v>29</v>
      </c>
      <c r="H10" s="380">
        <v>3372</v>
      </c>
      <c r="I10" s="380">
        <v>126</v>
      </c>
      <c r="J10" s="380">
        <v>11024</v>
      </c>
      <c r="K10" s="380">
        <v>1916</v>
      </c>
      <c r="L10" s="380">
        <v>1779</v>
      </c>
      <c r="M10" s="380">
        <v>14</v>
      </c>
      <c r="N10" s="380">
        <v>2127</v>
      </c>
      <c r="O10" s="380">
        <v>128</v>
      </c>
      <c r="P10" s="380">
        <v>226</v>
      </c>
      <c r="Q10" s="380">
        <v>83</v>
      </c>
      <c r="R10" s="380">
        <v>1811</v>
      </c>
      <c r="S10" s="380">
        <v>1027</v>
      </c>
      <c r="T10" s="380">
        <v>182</v>
      </c>
      <c r="U10" s="380">
        <v>1055</v>
      </c>
      <c r="V10" s="380">
        <v>702</v>
      </c>
      <c r="W10" s="380">
        <v>925</v>
      </c>
      <c r="X10" s="380">
        <v>18367</v>
      </c>
      <c r="Y10" s="380">
        <v>639</v>
      </c>
      <c r="Z10" s="380">
        <v>62</v>
      </c>
      <c r="AA10" s="380">
        <v>200</v>
      </c>
      <c r="AB10" s="380">
        <v>4349</v>
      </c>
      <c r="AC10" s="380">
        <v>897</v>
      </c>
      <c r="AD10" s="380">
        <v>217</v>
      </c>
      <c r="AE10" s="380">
        <v>1474</v>
      </c>
      <c r="AF10" s="380">
        <v>3400</v>
      </c>
      <c r="AG10" s="380">
        <v>546</v>
      </c>
      <c r="AH10" s="380">
        <v>1208</v>
      </c>
      <c r="AI10" s="380">
        <v>3638</v>
      </c>
      <c r="AJ10" s="380">
        <v>891</v>
      </c>
      <c r="AK10" s="380">
        <v>49</v>
      </c>
      <c r="AL10" s="380">
        <v>1036</v>
      </c>
      <c r="AM10" s="380">
        <v>304</v>
      </c>
      <c r="AN10" s="380">
        <v>913</v>
      </c>
      <c r="AO10" s="380">
        <v>3719</v>
      </c>
      <c r="AP10" s="380">
        <v>334</v>
      </c>
      <c r="AQ10" s="380">
        <v>4711</v>
      </c>
      <c r="AR10" s="380">
        <v>58</v>
      </c>
      <c r="AS10" s="381">
        <v>77431</v>
      </c>
      <c r="AT10" s="380">
        <v>695</v>
      </c>
      <c r="AU10" s="380">
        <v>3706</v>
      </c>
      <c r="AV10" s="380">
        <v>6</v>
      </c>
      <c r="AW10" s="380">
        <v>146</v>
      </c>
      <c r="AX10" s="380">
        <v>1862</v>
      </c>
      <c r="AY10" s="380">
        <v>-441</v>
      </c>
      <c r="AZ10" s="380">
        <v>32</v>
      </c>
      <c r="BA10" s="381">
        <v>6006</v>
      </c>
      <c r="BB10" s="380">
        <v>83437</v>
      </c>
      <c r="BC10" s="381">
        <v>59048</v>
      </c>
      <c r="BD10" s="380">
        <v>65054</v>
      </c>
      <c r="BE10" s="381">
        <v>142485</v>
      </c>
      <c r="BF10" s="380">
        <v>-69108</v>
      </c>
      <c r="BG10" s="381">
        <v>-4054</v>
      </c>
      <c r="BH10" s="379">
        <v>73377</v>
      </c>
    </row>
    <row r="11" spans="1:60" ht="15" customHeight="1">
      <c r="B11" s="378">
        <v>8</v>
      </c>
      <c r="C11" s="379" t="s">
        <v>303</v>
      </c>
      <c r="D11" s="380">
        <v>16</v>
      </c>
      <c r="E11" s="380">
        <v>1</v>
      </c>
      <c r="F11" s="380">
        <v>23</v>
      </c>
      <c r="G11" s="380">
        <v>11</v>
      </c>
      <c r="H11" s="380">
        <v>1156</v>
      </c>
      <c r="I11" s="380">
        <v>30</v>
      </c>
      <c r="J11" s="380">
        <v>95</v>
      </c>
      <c r="K11" s="380">
        <v>768</v>
      </c>
      <c r="L11" s="380">
        <v>327</v>
      </c>
      <c r="M11" s="380">
        <v>15</v>
      </c>
      <c r="N11" s="380">
        <v>43</v>
      </c>
      <c r="O11" s="380">
        <v>23</v>
      </c>
      <c r="P11" s="380">
        <v>40</v>
      </c>
      <c r="Q11" s="380">
        <v>49</v>
      </c>
      <c r="R11" s="380">
        <v>1401</v>
      </c>
      <c r="S11" s="380">
        <v>1591</v>
      </c>
      <c r="T11" s="380">
        <v>88</v>
      </c>
      <c r="U11" s="380">
        <v>3721</v>
      </c>
      <c r="V11" s="380">
        <v>417</v>
      </c>
      <c r="W11" s="380">
        <v>103</v>
      </c>
      <c r="X11" s="380">
        <v>329</v>
      </c>
      <c r="Y11" s="380">
        <v>561</v>
      </c>
      <c r="Z11" s="380">
        <v>85</v>
      </c>
      <c r="AA11" s="380">
        <v>219</v>
      </c>
      <c r="AB11" s="380">
        <v>4152</v>
      </c>
      <c r="AC11" s="380">
        <v>3673</v>
      </c>
      <c r="AD11" s="380">
        <v>18</v>
      </c>
      <c r="AE11" s="380">
        <v>731</v>
      </c>
      <c r="AF11" s="380">
        <v>3153</v>
      </c>
      <c r="AG11" s="380">
        <v>3428</v>
      </c>
      <c r="AH11" s="380">
        <v>2594</v>
      </c>
      <c r="AI11" s="380">
        <v>2413</v>
      </c>
      <c r="AJ11" s="380">
        <v>2030</v>
      </c>
      <c r="AK11" s="380">
        <v>43</v>
      </c>
      <c r="AL11" s="380">
        <v>1363</v>
      </c>
      <c r="AM11" s="380">
        <v>33</v>
      </c>
      <c r="AN11" s="380">
        <v>81</v>
      </c>
      <c r="AO11" s="380">
        <v>7054</v>
      </c>
      <c r="AP11" s="380">
        <v>252</v>
      </c>
      <c r="AQ11" s="380">
        <v>0</v>
      </c>
      <c r="AR11" s="380">
        <v>2</v>
      </c>
      <c r="AS11" s="381">
        <v>42132</v>
      </c>
      <c r="AT11" s="380">
        <v>199</v>
      </c>
      <c r="AU11" s="380">
        <v>450</v>
      </c>
      <c r="AV11" s="380">
        <v>0</v>
      </c>
      <c r="AW11" s="380">
        <v>0</v>
      </c>
      <c r="AX11" s="380">
        <v>0</v>
      </c>
      <c r="AY11" s="380">
        <v>29</v>
      </c>
      <c r="AZ11" s="380">
        <v>0</v>
      </c>
      <c r="BA11" s="381">
        <v>678</v>
      </c>
      <c r="BB11" s="380">
        <v>42810</v>
      </c>
      <c r="BC11" s="381">
        <v>3652</v>
      </c>
      <c r="BD11" s="380">
        <v>4330</v>
      </c>
      <c r="BE11" s="381">
        <v>46462</v>
      </c>
      <c r="BF11" s="380">
        <v>-32355</v>
      </c>
      <c r="BG11" s="381">
        <v>-28025</v>
      </c>
      <c r="BH11" s="379">
        <v>14107</v>
      </c>
    </row>
    <row r="12" spans="1:60" ht="15" customHeight="1">
      <c r="B12" s="378">
        <v>9</v>
      </c>
      <c r="C12" s="379" t="s">
        <v>170</v>
      </c>
      <c r="D12" s="380">
        <v>9198</v>
      </c>
      <c r="E12" s="380">
        <v>21</v>
      </c>
      <c r="F12" s="380">
        <v>653</v>
      </c>
      <c r="G12" s="380">
        <v>493</v>
      </c>
      <c r="H12" s="380">
        <v>1321</v>
      </c>
      <c r="I12" s="380">
        <v>1653</v>
      </c>
      <c r="J12" s="380">
        <v>1296</v>
      </c>
      <c r="K12" s="380">
        <v>477</v>
      </c>
      <c r="L12" s="380">
        <v>261511</v>
      </c>
      <c r="M12" s="380">
        <v>522</v>
      </c>
      <c r="N12" s="380">
        <v>1223</v>
      </c>
      <c r="O12" s="380">
        <v>2633</v>
      </c>
      <c r="P12" s="380">
        <v>1534</v>
      </c>
      <c r="Q12" s="380">
        <v>293</v>
      </c>
      <c r="R12" s="380">
        <v>4713</v>
      </c>
      <c r="S12" s="380">
        <v>4944</v>
      </c>
      <c r="T12" s="380">
        <v>359</v>
      </c>
      <c r="U12" s="380">
        <v>3387</v>
      </c>
      <c r="V12" s="380">
        <v>4015</v>
      </c>
      <c r="W12" s="380">
        <v>16085</v>
      </c>
      <c r="X12" s="380">
        <v>2545</v>
      </c>
      <c r="Y12" s="380">
        <v>218</v>
      </c>
      <c r="Z12" s="380">
        <v>430</v>
      </c>
      <c r="AA12" s="380">
        <v>931</v>
      </c>
      <c r="AB12" s="380">
        <v>6</v>
      </c>
      <c r="AC12" s="380">
        <v>4</v>
      </c>
      <c r="AD12" s="380">
        <v>13</v>
      </c>
      <c r="AE12" s="380">
        <v>168</v>
      </c>
      <c r="AF12" s="380">
        <v>347</v>
      </c>
      <c r="AG12" s="380">
        <v>406</v>
      </c>
      <c r="AH12" s="380">
        <v>769</v>
      </c>
      <c r="AI12" s="380">
        <v>85037</v>
      </c>
      <c r="AJ12" s="380">
        <v>120</v>
      </c>
      <c r="AK12" s="380">
        <v>105</v>
      </c>
      <c r="AL12" s="380">
        <v>941</v>
      </c>
      <c r="AM12" s="380">
        <v>189</v>
      </c>
      <c r="AN12" s="380">
        <v>360</v>
      </c>
      <c r="AO12" s="380">
        <v>700</v>
      </c>
      <c r="AP12" s="380">
        <v>1374</v>
      </c>
      <c r="AQ12" s="380">
        <v>174</v>
      </c>
      <c r="AR12" s="380">
        <v>338</v>
      </c>
      <c r="AS12" s="381">
        <v>411506</v>
      </c>
      <c r="AT12" s="380">
        <v>1695</v>
      </c>
      <c r="AU12" s="380">
        <v>23342</v>
      </c>
      <c r="AV12" s="380">
        <v>0</v>
      </c>
      <c r="AW12" s="380">
        <v>0</v>
      </c>
      <c r="AX12" s="380">
        <v>0</v>
      </c>
      <c r="AY12" s="380">
        <v>2099</v>
      </c>
      <c r="AZ12" s="380">
        <v>2974</v>
      </c>
      <c r="BA12" s="381">
        <v>30110</v>
      </c>
      <c r="BB12" s="380">
        <v>441616</v>
      </c>
      <c r="BC12" s="381">
        <v>508893</v>
      </c>
      <c r="BD12" s="380">
        <v>539003</v>
      </c>
      <c r="BE12" s="381">
        <v>950509</v>
      </c>
      <c r="BF12" s="380">
        <v>-270713</v>
      </c>
      <c r="BG12" s="381">
        <v>268290</v>
      </c>
      <c r="BH12" s="379">
        <v>679796</v>
      </c>
    </row>
    <row r="13" spans="1:60" ht="15" customHeight="1">
      <c r="B13" s="382">
        <v>10</v>
      </c>
      <c r="C13" s="383" t="s">
        <v>171</v>
      </c>
      <c r="D13" s="384">
        <v>1789</v>
      </c>
      <c r="E13" s="384">
        <v>671</v>
      </c>
      <c r="F13" s="384">
        <v>2628</v>
      </c>
      <c r="G13" s="384">
        <v>815</v>
      </c>
      <c r="H13" s="384">
        <v>662</v>
      </c>
      <c r="I13" s="384">
        <v>127</v>
      </c>
      <c r="J13" s="384">
        <v>333</v>
      </c>
      <c r="K13" s="384">
        <v>22</v>
      </c>
      <c r="L13" s="384">
        <v>170945</v>
      </c>
      <c r="M13" s="384">
        <v>41695</v>
      </c>
      <c r="N13" s="384">
        <v>2637</v>
      </c>
      <c r="O13" s="384">
        <v>80864</v>
      </c>
      <c r="P13" s="384">
        <v>2225</v>
      </c>
      <c r="Q13" s="384">
        <v>92</v>
      </c>
      <c r="R13" s="384">
        <v>458</v>
      </c>
      <c r="S13" s="384">
        <v>829</v>
      </c>
      <c r="T13" s="384">
        <v>48</v>
      </c>
      <c r="U13" s="384">
        <v>35</v>
      </c>
      <c r="V13" s="384">
        <v>509</v>
      </c>
      <c r="W13" s="384">
        <v>322</v>
      </c>
      <c r="X13" s="384">
        <v>9097</v>
      </c>
      <c r="Y13" s="384">
        <v>31752</v>
      </c>
      <c r="Z13" s="384">
        <v>550</v>
      </c>
      <c r="AA13" s="384">
        <v>867</v>
      </c>
      <c r="AB13" s="384">
        <v>1646</v>
      </c>
      <c r="AC13" s="384">
        <v>124</v>
      </c>
      <c r="AD13" s="384">
        <v>273</v>
      </c>
      <c r="AE13" s="384">
        <v>62590</v>
      </c>
      <c r="AF13" s="384">
        <v>256</v>
      </c>
      <c r="AG13" s="384">
        <v>4228</v>
      </c>
      <c r="AH13" s="384">
        <v>949</v>
      </c>
      <c r="AI13" s="384">
        <v>2236</v>
      </c>
      <c r="AJ13" s="384">
        <v>285</v>
      </c>
      <c r="AK13" s="384">
        <v>116</v>
      </c>
      <c r="AL13" s="384">
        <v>630</v>
      </c>
      <c r="AM13" s="384">
        <v>243</v>
      </c>
      <c r="AN13" s="384">
        <v>800</v>
      </c>
      <c r="AO13" s="384">
        <v>5970</v>
      </c>
      <c r="AP13" s="384">
        <v>804</v>
      </c>
      <c r="AQ13" s="384">
        <v>0</v>
      </c>
      <c r="AR13" s="384">
        <v>833</v>
      </c>
      <c r="AS13" s="385">
        <v>431955</v>
      </c>
      <c r="AT13" s="384">
        <v>258</v>
      </c>
      <c r="AU13" s="384">
        <v>69102</v>
      </c>
      <c r="AV13" s="384">
        <v>0</v>
      </c>
      <c r="AW13" s="384">
        <v>0</v>
      </c>
      <c r="AX13" s="384">
        <v>0</v>
      </c>
      <c r="AY13" s="384">
        <v>7741</v>
      </c>
      <c r="AZ13" s="384">
        <v>692</v>
      </c>
      <c r="BA13" s="385">
        <v>77793</v>
      </c>
      <c r="BB13" s="384">
        <v>509748</v>
      </c>
      <c r="BC13" s="385">
        <v>495719</v>
      </c>
      <c r="BD13" s="384">
        <v>573512</v>
      </c>
      <c r="BE13" s="385">
        <v>1005467</v>
      </c>
      <c r="BF13" s="384">
        <v>-258371</v>
      </c>
      <c r="BG13" s="385">
        <v>315141</v>
      </c>
      <c r="BH13" s="383">
        <v>747096</v>
      </c>
    </row>
    <row r="14" spans="1:60" ht="15" customHeight="1">
      <c r="B14" s="378">
        <v>11</v>
      </c>
      <c r="C14" s="379" t="s">
        <v>172</v>
      </c>
      <c r="D14" s="380">
        <v>409</v>
      </c>
      <c r="E14" s="380">
        <v>21</v>
      </c>
      <c r="F14" s="380">
        <v>1</v>
      </c>
      <c r="G14" s="380">
        <v>2</v>
      </c>
      <c r="H14" s="380">
        <v>1037</v>
      </c>
      <c r="I14" s="380">
        <v>14</v>
      </c>
      <c r="J14" s="380">
        <v>258</v>
      </c>
      <c r="K14" s="380">
        <v>0</v>
      </c>
      <c r="L14" s="380">
        <v>1058</v>
      </c>
      <c r="M14" s="380">
        <v>71</v>
      </c>
      <c r="N14" s="380">
        <v>5816</v>
      </c>
      <c r="O14" s="380">
        <v>4123</v>
      </c>
      <c r="P14" s="380">
        <v>497</v>
      </c>
      <c r="Q14" s="380">
        <v>117</v>
      </c>
      <c r="R14" s="380">
        <v>1390</v>
      </c>
      <c r="S14" s="380">
        <v>7158</v>
      </c>
      <c r="T14" s="380">
        <v>299</v>
      </c>
      <c r="U14" s="380">
        <v>1480</v>
      </c>
      <c r="V14" s="380">
        <v>4232</v>
      </c>
      <c r="W14" s="380">
        <v>391</v>
      </c>
      <c r="X14" s="380">
        <v>27855</v>
      </c>
      <c r="Y14" s="380">
        <v>15</v>
      </c>
      <c r="Z14" s="380">
        <v>131</v>
      </c>
      <c r="AA14" s="380">
        <v>31</v>
      </c>
      <c r="AB14" s="380">
        <v>141</v>
      </c>
      <c r="AC14" s="380">
        <v>2</v>
      </c>
      <c r="AD14" s="380">
        <v>35</v>
      </c>
      <c r="AE14" s="380">
        <v>32</v>
      </c>
      <c r="AF14" s="380">
        <v>1</v>
      </c>
      <c r="AG14" s="380">
        <v>82</v>
      </c>
      <c r="AH14" s="380">
        <v>410</v>
      </c>
      <c r="AI14" s="380">
        <v>455</v>
      </c>
      <c r="AJ14" s="380">
        <v>21</v>
      </c>
      <c r="AK14" s="380">
        <v>0</v>
      </c>
      <c r="AL14" s="380">
        <v>313</v>
      </c>
      <c r="AM14" s="380">
        <v>122</v>
      </c>
      <c r="AN14" s="380">
        <v>232</v>
      </c>
      <c r="AO14" s="380">
        <v>643</v>
      </c>
      <c r="AP14" s="380">
        <v>43</v>
      </c>
      <c r="AQ14" s="380">
        <v>60</v>
      </c>
      <c r="AR14" s="380">
        <v>203</v>
      </c>
      <c r="AS14" s="381">
        <v>59201</v>
      </c>
      <c r="AT14" s="380">
        <v>151</v>
      </c>
      <c r="AU14" s="380">
        <v>1004</v>
      </c>
      <c r="AV14" s="380">
        <v>0</v>
      </c>
      <c r="AW14" s="380">
        <v>0</v>
      </c>
      <c r="AX14" s="380">
        <v>0</v>
      </c>
      <c r="AY14" s="380">
        <v>115</v>
      </c>
      <c r="AZ14" s="380">
        <v>431</v>
      </c>
      <c r="BA14" s="381">
        <v>1701</v>
      </c>
      <c r="BB14" s="380">
        <v>60902</v>
      </c>
      <c r="BC14" s="381">
        <v>69001</v>
      </c>
      <c r="BD14" s="380">
        <v>70702</v>
      </c>
      <c r="BE14" s="381">
        <v>129903</v>
      </c>
      <c r="BF14" s="380">
        <v>-34019</v>
      </c>
      <c r="BG14" s="381">
        <v>36683</v>
      </c>
      <c r="BH14" s="379">
        <v>95884</v>
      </c>
    </row>
    <row r="15" spans="1:60" ht="15" customHeight="1">
      <c r="B15" s="378">
        <v>12</v>
      </c>
      <c r="C15" s="379" t="s">
        <v>173</v>
      </c>
      <c r="D15" s="380">
        <v>6</v>
      </c>
      <c r="E15" s="380">
        <v>0</v>
      </c>
      <c r="F15" s="380">
        <v>20</v>
      </c>
      <c r="G15" s="380">
        <v>3</v>
      </c>
      <c r="H15" s="380">
        <v>0</v>
      </c>
      <c r="I15" s="380">
        <v>4</v>
      </c>
      <c r="J15" s="380">
        <v>247</v>
      </c>
      <c r="K15" s="380">
        <v>0</v>
      </c>
      <c r="L15" s="380">
        <v>1</v>
      </c>
      <c r="M15" s="380">
        <v>-1</v>
      </c>
      <c r="N15" s="380">
        <v>684</v>
      </c>
      <c r="O15" s="380">
        <v>807729</v>
      </c>
      <c r="P15" s="380">
        <v>120</v>
      </c>
      <c r="Q15" s="380">
        <v>8972</v>
      </c>
      <c r="R15" s="380">
        <v>10081</v>
      </c>
      <c r="S15" s="380">
        <v>133</v>
      </c>
      <c r="T15" s="380">
        <v>1739</v>
      </c>
      <c r="U15" s="380">
        <v>4663</v>
      </c>
      <c r="V15" s="380">
        <v>29094</v>
      </c>
      <c r="W15" s="380">
        <v>343</v>
      </c>
      <c r="X15" s="380">
        <v>12373</v>
      </c>
      <c r="Y15" s="380">
        <v>0</v>
      </c>
      <c r="Z15" s="380">
        <v>13</v>
      </c>
      <c r="AA15" s="380">
        <v>0</v>
      </c>
      <c r="AB15" s="380">
        <v>0</v>
      </c>
      <c r="AC15" s="380">
        <v>0</v>
      </c>
      <c r="AD15" s="380">
        <v>0</v>
      </c>
      <c r="AE15" s="380">
        <v>22</v>
      </c>
      <c r="AF15" s="380">
        <v>0</v>
      </c>
      <c r="AG15" s="380">
        <v>9</v>
      </c>
      <c r="AH15" s="380">
        <v>0</v>
      </c>
      <c r="AI15" s="380">
        <v>2</v>
      </c>
      <c r="AJ15" s="380">
        <v>0</v>
      </c>
      <c r="AK15" s="380">
        <v>0</v>
      </c>
      <c r="AL15" s="380">
        <v>33</v>
      </c>
      <c r="AM15" s="380">
        <v>2</v>
      </c>
      <c r="AN15" s="380">
        <v>5</v>
      </c>
      <c r="AO15" s="380">
        <v>0</v>
      </c>
      <c r="AP15" s="380">
        <v>2</v>
      </c>
      <c r="AQ15" s="380">
        <v>0</v>
      </c>
      <c r="AR15" s="380">
        <v>288</v>
      </c>
      <c r="AS15" s="381">
        <v>876587</v>
      </c>
      <c r="AT15" s="380">
        <v>0</v>
      </c>
      <c r="AU15" s="380">
        <v>1</v>
      </c>
      <c r="AV15" s="380">
        <v>0</v>
      </c>
      <c r="AW15" s="380">
        <v>-402</v>
      </c>
      <c r="AX15" s="380">
        <v>0</v>
      </c>
      <c r="AY15" s="380">
        <v>6778</v>
      </c>
      <c r="AZ15" s="380">
        <v>321</v>
      </c>
      <c r="BA15" s="381">
        <v>6698</v>
      </c>
      <c r="BB15" s="380">
        <v>883285</v>
      </c>
      <c r="BC15" s="381">
        <v>778985</v>
      </c>
      <c r="BD15" s="380">
        <v>785683</v>
      </c>
      <c r="BE15" s="381">
        <v>1662270</v>
      </c>
      <c r="BF15" s="380">
        <v>-233913</v>
      </c>
      <c r="BG15" s="381">
        <v>551770</v>
      </c>
      <c r="BH15" s="379">
        <v>1428357</v>
      </c>
    </row>
    <row r="16" spans="1:60" ht="15" customHeight="1">
      <c r="B16" s="378">
        <v>13</v>
      </c>
      <c r="C16" s="379" t="s">
        <v>174</v>
      </c>
      <c r="D16" s="380">
        <v>0</v>
      </c>
      <c r="E16" s="380">
        <v>0</v>
      </c>
      <c r="F16" s="380">
        <v>0</v>
      </c>
      <c r="G16" s="380">
        <v>8</v>
      </c>
      <c r="H16" s="380">
        <v>264</v>
      </c>
      <c r="I16" s="380">
        <v>0</v>
      </c>
      <c r="J16" s="380">
        <v>81</v>
      </c>
      <c r="K16" s="380">
        <v>33</v>
      </c>
      <c r="L16" s="380">
        <v>1009</v>
      </c>
      <c r="M16" s="380">
        <v>6</v>
      </c>
      <c r="N16" s="380">
        <v>988</v>
      </c>
      <c r="O16" s="380">
        <v>1883</v>
      </c>
      <c r="P16" s="380">
        <v>24465</v>
      </c>
      <c r="Q16" s="380">
        <v>1608</v>
      </c>
      <c r="R16" s="380">
        <v>12355</v>
      </c>
      <c r="S16" s="380">
        <v>12054</v>
      </c>
      <c r="T16" s="380">
        <v>2240</v>
      </c>
      <c r="U16" s="380">
        <v>10942</v>
      </c>
      <c r="V16" s="380">
        <v>5795</v>
      </c>
      <c r="W16" s="380">
        <v>341</v>
      </c>
      <c r="X16" s="380">
        <v>4775</v>
      </c>
      <c r="Y16" s="380">
        <v>90</v>
      </c>
      <c r="Z16" s="380">
        <v>11</v>
      </c>
      <c r="AA16" s="380">
        <v>0</v>
      </c>
      <c r="AB16" s="380">
        <v>7</v>
      </c>
      <c r="AC16" s="380">
        <v>0</v>
      </c>
      <c r="AD16" s="380">
        <v>0</v>
      </c>
      <c r="AE16" s="380">
        <v>20</v>
      </c>
      <c r="AF16" s="380">
        <v>20</v>
      </c>
      <c r="AG16" s="380">
        <v>82</v>
      </c>
      <c r="AH16" s="380">
        <v>7</v>
      </c>
      <c r="AI16" s="380">
        <v>984</v>
      </c>
      <c r="AJ16" s="380">
        <v>12</v>
      </c>
      <c r="AK16" s="380">
        <v>0</v>
      </c>
      <c r="AL16" s="380">
        <v>121</v>
      </c>
      <c r="AM16" s="380">
        <v>44</v>
      </c>
      <c r="AN16" s="380">
        <v>56</v>
      </c>
      <c r="AO16" s="380">
        <v>0</v>
      </c>
      <c r="AP16" s="380">
        <v>41</v>
      </c>
      <c r="AQ16" s="380">
        <v>10</v>
      </c>
      <c r="AR16" s="380">
        <v>221</v>
      </c>
      <c r="AS16" s="381">
        <v>80573</v>
      </c>
      <c r="AT16" s="380">
        <v>14</v>
      </c>
      <c r="AU16" s="380">
        <v>1556</v>
      </c>
      <c r="AV16" s="380">
        <v>0</v>
      </c>
      <c r="AW16" s="380">
        <v>0</v>
      </c>
      <c r="AX16" s="380">
        <v>7525</v>
      </c>
      <c r="AY16" s="380">
        <v>7292</v>
      </c>
      <c r="AZ16" s="380">
        <v>3</v>
      </c>
      <c r="BA16" s="381">
        <v>16390</v>
      </c>
      <c r="BB16" s="380">
        <v>96963</v>
      </c>
      <c r="BC16" s="381">
        <v>410641</v>
      </c>
      <c r="BD16" s="380">
        <v>427031</v>
      </c>
      <c r="BE16" s="381">
        <v>507604</v>
      </c>
      <c r="BF16" s="380">
        <v>-79237</v>
      </c>
      <c r="BG16" s="381">
        <v>347794</v>
      </c>
      <c r="BH16" s="379">
        <v>428367</v>
      </c>
    </row>
    <row r="17" spans="2:60" ht="15" customHeight="1">
      <c r="B17" s="378">
        <v>14</v>
      </c>
      <c r="C17" s="379" t="s">
        <v>175</v>
      </c>
      <c r="D17" s="380">
        <v>166</v>
      </c>
      <c r="E17" s="380">
        <v>17</v>
      </c>
      <c r="F17" s="380">
        <v>89</v>
      </c>
      <c r="G17" s="380">
        <v>346</v>
      </c>
      <c r="H17" s="380">
        <v>4390</v>
      </c>
      <c r="I17" s="380">
        <v>28</v>
      </c>
      <c r="J17" s="380">
        <v>498</v>
      </c>
      <c r="K17" s="380">
        <v>8</v>
      </c>
      <c r="L17" s="380">
        <v>1560</v>
      </c>
      <c r="M17" s="380">
        <v>474</v>
      </c>
      <c r="N17" s="380">
        <v>861</v>
      </c>
      <c r="O17" s="380">
        <v>58</v>
      </c>
      <c r="P17" s="380">
        <v>152</v>
      </c>
      <c r="Q17" s="380">
        <v>1551</v>
      </c>
      <c r="R17" s="380">
        <v>5046</v>
      </c>
      <c r="S17" s="380">
        <v>3435</v>
      </c>
      <c r="T17" s="380">
        <v>1078</v>
      </c>
      <c r="U17" s="380">
        <v>5016</v>
      </c>
      <c r="V17" s="380">
        <v>4044</v>
      </c>
      <c r="W17" s="380">
        <v>1204</v>
      </c>
      <c r="X17" s="380">
        <v>42974</v>
      </c>
      <c r="Y17" s="380">
        <v>117</v>
      </c>
      <c r="Z17" s="380">
        <v>31</v>
      </c>
      <c r="AA17" s="380">
        <v>10</v>
      </c>
      <c r="AB17" s="380">
        <v>1551</v>
      </c>
      <c r="AC17" s="380">
        <v>22</v>
      </c>
      <c r="AD17" s="380">
        <v>166</v>
      </c>
      <c r="AE17" s="380">
        <v>822</v>
      </c>
      <c r="AF17" s="380">
        <v>104</v>
      </c>
      <c r="AG17" s="380">
        <v>1938</v>
      </c>
      <c r="AH17" s="380">
        <v>32</v>
      </c>
      <c r="AI17" s="380">
        <v>218</v>
      </c>
      <c r="AJ17" s="380">
        <v>126</v>
      </c>
      <c r="AK17" s="380">
        <v>35</v>
      </c>
      <c r="AL17" s="380">
        <v>243</v>
      </c>
      <c r="AM17" s="380">
        <v>50</v>
      </c>
      <c r="AN17" s="380">
        <v>402</v>
      </c>
      <c r="AO17" s="380">
        <v>75</v>
      </c>
      <c r="AP17" s="380">
        <v>349</v>
      </c>
      <c r="AQ17" s="380">
        <v>4</v>
      </c>
      <c r="AR17" s="380">
        <v>110</v>
      </c>
      <c r="AS17" s="381">
        <v>79400</v>
      </c>
      <c r="AT17" s="380">
        <v>311</v>
      </c>
      <c r="AU17" s="380">
        <v>2470</v>
      </c>
      <c r="AV17" s="380">
        <v>1</v>
      </c>
      <c r="AW17" s="380">
        <v>33</v>
      </c>
      <c r="AX17" s="380">
        <v>2086</v>
      </c>
      <c r="AY17" s="380">
        <v>-13</v>
      </c>
      <c r="AZ17" s="380">
        <v>64</v>
      </c>
      <c r="BA17" s="381">
        <v>4952</v>
      </c>
      <c r="BB17" s="380">
        <v>84352</v>
      </c>
      <c r="BC17" s="381">
        <v>22917</v>
      </c>
      <c r="BD17" s="380">
        <v>27869</v>
      </c>
      <c r="BE17" s="381">
        <v>107269</v>
      </c>
      <c r="BF17" s="380">
        <v>-74368</v>
      </c>
      <c r="BG17" s="381">
        <v>-46499</v>
      </c>
      <c r="BH17" s="379">
        <v>32901</v>
      </c>
    </row>
    <row r="18" spans="2:60" ht="15" customHeight="1">
      <c r="B18" s="382">
        <v>15</v>
      </c>
      <c r="C18" s="383" t="s">
        <v>176</v>
      </c>
      <c r="D18" s="384">
        <v>32</v>
      </c>
      <c r="E18" s="384">
        <v>3</v>
      </c>
      <c r="F18" s="384">
        <v>1</v>
      </c>
      <c r="G18" s="384">
        <v>49</v>
      </c>
      <c r="H18" s="384">
        <v>0</v>
      </c>
      <c r="I18" s="384">
        <v>0</v>
      </c>
      <c r="J18" s="384">
        <v>91</v>
      </c>
      <c r="K18" s="384">
        <v>0</v>
      </c>
      <c r="L18" s="384">
        <v>3</v>
      </c>
      <c r="M18" s="384">
        <v>6</v>
      </c>
      <c r="N18" s="384">
        <v>325</v>
      </c>
      <c r="O18" s="384">
        <v>11</v>
      </c>
      <c r="P18" s="384">
        <v>0</v>
      </c>
      <c r="Q18" s="384">
        <v>59</v>
      </c>
      <c r="R18" s="384">
        <v>31031</v>
      </c>
      <c r="S18" s="384">
        <v>1505</v>
      </c>
      <c r="T18" s="384">
        <v>451</v>
      </c>
      <c r="U18" s="384">
        <v>2114</v>
      </c>
      <c r="V18" s="384">
        <v>3200</v>
      </c>
      <c r="W18" s="384">
        <v>204</v>
      </c>
      <c r="X18" s="384">
        <v>3107</v>
      </c>
      <c r="Y18" s="384">
        <v>1</v>
      </c>
      <c r="Z18" s="384">
        <v>174</v>
      </c>
      <c r="AA18" s="384">
        <v>1</v>
      </c>
      <c r="AB18" s="384">
        <v>497</v>
      </c>
      <c r="AC18" s="384">
        <v>3</v>
      </c>
      <c r="AD18" s="384">
        <v>0</v>
      </c>
      <c r="AE18" s="384">
        <v>63</v>
      </c>
      <c r="AF18" s="384">
        <v>18</v>
      </c>
      <c r="AG18" s="384">
        <v>4169</v>
      </c>
      <c r="AH18" s="384">
        <v>0</v>
      </c>
      <c r="AI18" s="384">
        <v>6138</v>
      </c>
      <c r="AJ18" s="384">
        <v>0</v>
      </c>
      <c r="AK18" s="384">
        <v>156</v>
      </c>
      <c r="AL18" s="384">
        <v>4869</v>
      </c>
      <c r="AM18" s="384">
        <v>2</v>
      </c>
      <c r="AN18" s="384">
        <v>0</v>
      </c>
      <c r="AO18" s="384">
        <v>2931</v>
      </c>
      <c r="AP18" s="384">
        <v>25</v>
      </c>
      <c r="AQ18" s="384">
        <v>279</v>
      </c>
      <c r="AR18" s="384">
        <v>0</v>
      </c>
      <c r="AS18" s="385">
        <v>61518</v>
      </c>
      <c r="AT18" s="384">
        <v>26</v>
      </c>
      <c r="AU18" s="384">
        <v>1590</v>
      </c>
      <c r="AV18" s="384">
        <v>7</v>
      </c>
      <c r="AW18" s="384">
        <v>4409</v>
      </c>
      <c r="AX18" s="384">
        <v>218861</v>
      </c>
      <c r="AY18" s="384">
        <v>2016</v>
      </c>
      <c r="AZ18" s="384">
        <v>1621</v>
      </c>
      <c r="BA18" s="385">
        <v>228530</v>
      </c>
      <c r="BB18" s="384">
        <v>290048</v>
      </c>
      <c r="BC18" s="385">
        <v>227439</v>
      </c>
      <c r="BD18" s="384">
        <v>455969</v>
      </c>
      <c r="BE18" s="385">
        <v>517487</v>
      </c>
      <c r="BF18" s="384">
        <v>-236549</v>
      </c>
      <c r="BG18" s="385">
        <v>219420</v>
      </c>
      <c r="BH18" s="383">
        <v>280938</v>
      </c>
    </row>
    <row r="19" spans="2:60" ht="15" customHeight="1">
      <c r="B19" s="378">
        <v>16</v>
      </c>
      <c r="C19" s="379" t="s">
        <v>178</v>
      </c>
      <c r="D19" s="380">
        <v>0</v>
      </c>
      <c r="E19" s="380">
        <v>0</v>
      </c>
      <c r="F19" s="380">
        <v>0</v>
      </c>
      <c r="G19" s="380">
        <v>2</v>
      </c>
      <c r="H19" s="380">
        <v>0</v>
      </c>
      <c r="I19" s="380">
        <v>0</v>
      </c>
      <c r="J19" s="380">
        <v>0</v>
      </c>
      <c r="K19" s="380">
        <v>9</v>
      </c>
      <c r="L19" s="380">
        <v>0</v>
      </c>
      <c r="M19" s="380">
        <v>0</v>
      </c>
      <c r="N19" s="380">
        <v>0</v>
      </c>
      <c r="O19" s="380">
        <v>1</v>
      </c>
      <c r="P19" s="380">
        <v>25</v>
      </c>
      <c r="Q19" s="380">
        <v>39</v>
      </c>
      <c r="R19" s="380">
        <v>34832</v>
      </c>
      <c r="S19" s="380">
        <v>62088</v>
      </c>
      <c r="T19" s="380">
        <v>6044</v>
      </c>
      <c r="U19" s="380">
        <v>44464</v>
      </c>
      <c r="V19" s="380">
        <v>1166</v>
      </c>
      <c r="W19" s="380">
        <v>8</v>
      </c>
      <c r="X19" s="380">
        <v>121</v>
      </c>
      <c r="Y19" s="380">
        <v>1</v>
      </c>
      <c r="Z19" s="380">
        <v>0</v>
      </c>
      <c r="AA19" s="380">
        <v>0</v>
      </c>
      <c r="AB19" s="380">
        <v>16</v>
      </c>
      <c r="AC19" s="380">
        <v>6</v>
      </c>
      <c r="AD19" s="380">
        <v>0</v>
      </c>
      <c r="AE19" s="380">
        <v>1</v>
      </c>
      <c r="AF19" s="380">
        <v>128</v>
      </c>
      <c r="AG19" s="380">
        <v>846</v>
      </c>
      <c r="AH19" s="380">
        <v>130</v>
      </c>
      <c r="AI19" s="380">
        <v>3</v>
      </c>
      <c r="AJ19" s="380">
        <v>0</v>
      </c>
      <c r="AK19" s="380">
        <v>0</v>
      </c>
      <c r="AL19" s="380">
        <v>2484</v>
      </c>
      <c r="AM19" s="380">
        <v>0</v>
      </c>
      <c r="AN19" s="380">
        <v>0</v>
      </c>
      <c r="AO19" s="380">
        <v>0</v>
      </c>
      <c r="AP19" s="380">
        <v>2</v>
      </c>
      <c r="AQ19" s="380">
        <v>317</v>
      </c>
      <c r="AR19" s="380">
        <v>0</v>
      </c>
      <c r="AS19" s="381">
        <v>152733</v>
      </c>
      <c r="AT19" s="380">
        <v>10</v>
      </c>
      <c r="AU19" s="380">
        <v>586</v>
      </c>
      <c r="AV19" s="380">
        <v>0</v>
      </c>
      <c r="AW19" s="380">
        <v>0</v>
      </c>
      <c r="AX19" s="380">
        <v>0</v>
      </c>
      <c r="AY19" s="380">
        <v>4795</v>
      </c>
      <c r="AZ19" s="380">
        <v>6197</v>
      </c>
      <c r="BA19" s="381">
        <v>11588</v>
      </c>
      <c r="BB19" s="380">
        <v>164321</v>
      </c>
      <c r="BC19" s="381">
        <v>266586</v>
      </c>
      <c r="BD19" s="380">
        <v>278174</v>
      </c>
      <c r="BE19" s="381">
        <v>430907</v>
      </c>
      <c r="BF19" s="380">
        <v>-156272</v>
      </c>
      <c r="BG19" s="381">
        <v>121902</v>
      </c>
      <c r="BH19" s="379">
        <v>274635</v>
      </c>
    </row>
    <row r="20" spans="2:60" ht="15" customHeight="1">
      <c r="B20" s="378">
        <v>17</v>
      </c>
      <c r="C20" s="379" t="s">
        <v>304</v>
      </c>
      <c r="D20" s="380">
        <v>5</v>
      </c>
      <c r="E20" s="380">
        <v>0</v>
      </c>
      <c r="F20" s="380">
        <v>31</v>
      </c>
      <c r="G20" s="380">
        <v>14</v>
      </c>
      <c r="H20" s="380">
        <v>0</v>
      </c>
      <c r="I20" s="380">
        <v>0</v>
      </c>
      <c r="J20" s="380">
        <v>6</v>
      </c>
      <c r="K20" s="380">
        <v>0</v>
      </c>
      <c r="L20" s="380">
        <v>0</v>
      </c>
      <c r="M20" s="380">
        <v>0</v>
      </c>
      <c r="N20" s="380">
        <v>7</v>
      </c>
      <c r="O20" s="380">
        <v>0</v>
      </c>
      <c r="P20" s="380">
        <v>5</v>
      </c>
      <c r="Q20" s="380">
        <v>14</v>
      </c>
      <c r="R20" s="380">
        <v>4000</v>
      </c>
      <c r="S20" s="380">
        <v>4489</v>
      </c>
      <c r="T20" s="380">
        <v>4680</v>
      </c>
      <c r="U20" s="380">
        <v>4784</v>
      </c>
      <c r="V20" s="380">
        <v>11595</v>
      </c>
      <c r="W20" s="380">
        <v>10</v>
      </c>
      <c r="X20" s="380">
        <v>3630</v>
      </c>
      <c r="Y20" s="380">
        <v>1</v>
      </c>
      <c r="Z20" s="380">
        <v>3</v>
      </c>
      <c r="AA20" s="380">
        <v>0</v>
      </c>
      <c r="AB20" s="380">
        <v>130</v>
      </c>
      <c r="AC20" s="380">
        <v>1</v>
      </c>
      <c r="AD20" s="380">
        <v>5</v>
      </c>
      <c r="AE20" s="380">
        <v>90</v>
      </c>
      <c r="AF20" s="380">
        <v>32</v>
      </c>
      <c r="AG20" s="380">
        <v>707</v>
      </c>
      <c r="AH20" s="380">
        <v>147</v>
      </c>
      <c r="AI20" s="380">
        <v>89</v>
      </c>
      <c r="AJ20" s="380">
        <v>0</v>
      </c>
      <c r="AK20" s="380">
        <v>4</v>
      </c>
      <c r="AL20" s="380">
        <v>1551</v>
      </c>
      <c r="AM20" s="380">
        <v>7</v>
      </c>
      <c r="AN20" s="380">
        <v>7</v>
      </c>
      <c r="AO20" s="380">
        <v>145</v>
      </c>
      <c r="AP20" s="380">
        <v>7</v>
      </c>
      <c r="AQ20" s="380">
        <v>0</v>
      </c>
      <c r="AR20" s="380">
        <v>37</v>
      </c>
      <c r="AS20" s="381">
        <v>36233</v>
      </c>
      <c r="AT20" s="380">
        <v>541</v>
      </c>
      <c r="AU20" s="380">
        <v>14664</v>
      </c>
      <c r="AV20" s="380">
        <v>0</v>
      </c>
      <c r="AW20" s="380">
        <v>5059</v>
      </c>
      <c r="AX20" s="380">
        <v>52349</v>
      </c>
      <c r="AY20" s="380">
        <v>641</v>
      </c>
      <c r="AZ20" s="380">
        <v>120</v>
      </c>
      <c r="BA20" s="381">
        <v>73374</v>
      </c>
      <c r="BB20" s="380">
        <v>109607</v>
      </c>
      <c r="BC20" s="381">
        <v>36095</v>
      </c>
      <c r="BD20" s="380">
        <v>109469</v>
      </c>
      <c r="BE20" s="381">
        <v>145702</v>
      </c>
      <c r="BF20" s="380">
        <v>-102064</v>
      </c>
      <c r="BG20" s="381">
        <v>7405</v>
      </c>
      <c r="BH20" s="379">
        <v>43638</v>
      </c>
    </row>
    <row r="21" spans="2:60" ht="15" customHeight="1">
      <c r="B21" s="378">
        <v>18</v>
      </c>
      <c r="C21" s="379" t="s">
        <v>293</v>
      </c>
      <c r="D21" s="380">
        <v>0</v>
      </c>
      <c r="E21" s="380">
        <v>2</v>
      </c>
      <c r="F21" s="380">
        <v>1</v>
      </c>
      <c r="G21" s="380">
        <v>0</v>
      </c>
      <c r="H21" s="380">
        <v>9</v>
      </c>
      <c r="I21" s="380">
        <v>0</v>
      </c>
      <c r="J21" s="380">
        <v>0</v>
      </c>
      <c r="K21" s="380">
        <v>0</v>
      </c>
      <c r="L21" s="380">
        <v>6</v>
      </c>
      <c r="M21" s="380">
        <v>3</v>
      </c>
      <c r="N21" s="380">
        <v>1</v>
      </c>
      <c r="O21" s="380">
        <v>0</v>
      </c>
      <c r="P21" s="380">
        <v>1</v>
      </c>
      <c r="Q21" s="380">
        <v>2</v>
      </c>
      <c r="R21" s="380">
        <v>107</v>
      </c>
      <c r="S21" s="380">
        <v>50</v>
      </c>
      <c r="T21" s="380">
        <v>3</v>
      </c>
      <c r="U21" s="380">
        <v>7375</v>
      </c>
      <c r="V21" s="380">
        <v>4657</v>
      </c>
      <c r="W21" s="380">
        <v>2</v>
      </c>
      <c r="X21" s="380">
        <v>882</v>
      </c>
      <c r="Y21" s="380">
        <v>8</v>
      </c>
      <c r="Z21" s="380">
        <v>0</v>
      </c>
      <c r="AA21" s="380">
        <v>2</v>
      </c>
      <c r="AB21" s="380">
        <v>256</v>
      </c>
      <c r="AC21" s="380">
        <v>42</v>
      </c>
      <c r="AD21" s="380">
        <v>33</v>
      </c>
      <c r="AE21" s="380">
        <v>64</v>
      </c>
      <c r="AF21" s="380">
        <v>44</v>
      </c>
      <c r="AG21" s="380">
        <v>820</v>
      </c>
      <c r="AH21" s="380">
        <v>20</v>
      </c>
      <c r="AI21" s="380">
        <v>29</v>
      </c>
      <c r="AJ21" s="380">
        <v>6</v>
      </c>
      <c r="AK21" s="380">
        <v>5</v>
      </c>
      <c r="AL21" s="380">
        <v>266</v>
      </c>
      <c r="AM21" s="380">
        <v>1</v>
      </c>
      <c r="AN21" s="380">
        <v>46</v>
      </c>
      <c r="AO21" s="380">
        <v>170</v>
      </c>
      <c r="AP21" s="380">
        <v>2</v>
      </c>
      <c r="AQ21" s="380">
        <v>0</v>
      </c>
      <c r="AR21" s="380">
        <v>0</v>
      </c>
      <c r="AS21" s="381">
        <v>14915</v>
      </c>
      <c r="AT21" s="380">
        <v>887</v>
      </c>
      <c r="AU21" s="380">
        <v>35178</v>
      </c>
      <c r="AV21" s="380">
        <v>0</v>
      </c>
      <c r="AW21" s="380">
        <v>9893</v>
      </c>
      <c r="AX21" s="380">
        <v>24043</v>
      </c>
      <c r="AY21" s="380">
        <v>-1030</v>
      </c>
      <c r="AZ21" s="380">
        <v>0</v>
      </c>
      <c r="BA21" s="381">
        <v>68971</v>
      </c>
      <c r="BB21" s="380">
        <v>83886</v>
      </c>
      <c r="BC21" s="381">
        <v>176138</v>
      </c>
      <c r="BD21" s="380">
        <v>245109</v>
      </c>
      <c r="BE21" s="381">
        <v>260024</v>
      </c>
      <c r="BF21" s="380">
        <v>-76671</v>
      </c>
      <c r="BG21" s="381">
        <v>168438</v>
      </c>
      <c r="BH21" s="379">
        <v>183353</v>
      </c>
    </row>
    <row r="22" spans="2:60" ht="15" customHeight="1">
      <c r="B22" s="378">
        <v>19</v>
      </c>
      <c r="C22" s="379" t="s">
        <v>179</v>
      </c>
      <c r="D22" s="380">
        <v>0</v>
      </c>
      <c r="E22" s="380">
        <v>0</v>
      </c>
      <c r="F22" s="380">
        <v>1513</v>
      </c>
      <c r="G22" s="380">
        <v>0</v>
      </c>
      <c r="H22" s="380">
        <v>0</v>
      </c>
      <c r="I22" s="380">
        <v>0</v>
      </c>
      <c r="J22" s="380">
        <v>0</v>
      </c>
      <c r="K22" s="380">
        <v>0</v>
      </c>
      <c r="L22" s="380">
        <v>0</v>
      </c>
      <c r="M22" s="380">
        <v>0</v>
      </c>
      <c r="N22" s="380">
        <v>0</v>
      </c>
      <c r="O22" s="380">
        <v>0</v>
      </c>
      <c r="P22" s="380">
        <v>0</v>
      </c>
      <c r="Q22" s="380">
        <v>0</v>
      </c>
      <c r="R22" s="380">
        <v>1</v>
      </c>
      <c r="S22" s="380">
        <v>0</v>
      </c>
      <c r="T22" s="380">
        <v>0</v>
      </c>
      <c r="U22" s="380">
        <v>0</v>
      </c>
      <c r="V22" s="380">
        <v>187250</v>
      </c>
      <c r="W22" s="380">
        <v>0</v>
      </c>
      <c r="X22" s="380">
        <v>0</v>
      </c>
      <c r="Y22" s="380">
        <v>0</v>
      </c>
      <c r="Z22" s="380">
        <v>0</v>
      </c>
      <c r="AA22" s="380">
        <v>0</v>
      </c>
      <c r="AB22" s="380">
        <v>0</v>
      </c>
      <c r="AC22" s="380">
        <v>0</v>
      </c>
      <c r="AD22" s="380">
        <v>0</v>
      </c>
      <c r="AE22" s="380">
        <v>5500</v>
      </c>
      <c r="AF22" s="380">
        <v>0</v>
      </c>
      <c r="AG22" s="380">
        <v>4119</v>
      </c>
      <c r="AH22" s="380">
        <v>16</v>
      </c>
      <c r="AI22" s="380">
        <v>0</v>
      </c>
      <c r="AJ22" s="380">
        <v>0</v>
      </c>
      <c r="AK22" s="380">
        <v>0</v>
      </c>
      <c r="AL22" s="380">
        <v>7932</v>
      </c>
      <c r="AM22" s="380">
        <v>0</v>
      </c>
      <c r="AN22" s="380">
        <v>0</v>
      </c>
      <c r="AO22" s="380">
        <v>1</v>
      </c>
      <c r="AP22" s="380">
        <v>6</v>
      </c>
      <c r="AQ22" s="380">
        <v>0</v>
      </c>
      <c r="AR22" s="380">
        <v>0</v>
      </c>
      <c r="AS22" s="381">
        <v>206338</v>
      </c>
      <c r="AT22" s="380">
        <v>0</v>
      </c>
      <c r="AU22" s="380">
        <v>77185</v>
      </c>
      <c r="AV22" s="380">
        <v>0</v>
      </c>
      <c r="AW22" s="380">
        <v>2551</v>
      </c>
      <c r="AX22" s="380">
        <v>26984</v>
      </c>
      <c r="AY22" s="380">
        <v>-3969</v>
      </c>
      <c r="AZ22" s="380">
        <v>656</v>
      </c>
      <c r="BA22" s="381">
        <v>103407</v>
      </c>
      <c r="BB22" s="380">
        <v>309745</v>
      </c>
      <c r="BC22" s="381">
        <v>262243</v>
      </c>
      <c r="BD22" s="380">
        <v>365650</v>
      </c>
      <c r="BE22" s="381">
        <v>571988</v>
      </c>
      <c r="BF22" s="380">
        <v>-173069</v>
      </c>
      <c r="BG22" s="381">
        <v>192581</v>
      </c>
      <c r="BH22" s="379">
        <v>398919</v>
      </c>
    </row>
    <row r="23" spans="2:60" ht="15" customHeight="1">
      <c r="B23" s="382">
        <v>20</v>
      </c>
      <c r="C23" s="383" t="s">
        <v>180</v>
      </c>
      <c r="D23" s="384">
        <v>1401</v>
      </c>
      <c r="E23" s="384">
        <v>664</v>
      </c>
      <c r="F23" s="384">
        <v>872</v>
      </c>
      <c r="G23" s="384">
        <v>224</v>
      </c>
      <c r="H23" s="384">
        <v>4857</v>
      </c>
      <c r="I23" s="384">
        <v>381</v>
      </c>
      <c r="J23" s="384">
        <v>1072</v>
      </c>
      <c r="K23" s="384">
        <v>673</v>
      </c>
      <c r="L23" s="384">
        <v>3325</v>
      </c>
      <c r="M23" s="384">
        <v>4165</v>
      </c>
      <c r="N23" s="384">
        <v>1672</v>
      </c>
      <c r="O23" s="384">
        <v>14992</v>
      </c>
      <c r="P23" s="384">
        <v>3853</v>
      </c>
      <c r="Q23" s="384">
        <v>108</v>
      </c>
      <c r="R23" s="384">
        <v>13399</v>
      </c>
      <c r="S23" s="384">
        <v>9148</v>
      </c>
      <c r="T23" s="384">
        <v>1726</v>
      </c>
      <c r="U23" s="384">
        <v>5927</v>
      </c>
      <c r="V23" s="384">
        <v>14048</v>
      </c>
      <c r="W23" s="384">
        <v>18268</v>
      </c>
      <c r="X23" s="384">
        <v>7676</v>
      </c>
      <c r="Y23" s="384">
        <v>1872</v>
      </c>
      <c r="Z23" s="384">
        <v>1062</v>
      </c>
      <c r="AA23" s="384">
        <v>616</v>
      </c>
      <c r="AB23" s="384">
        <v>4167</v>
      </c>
      <c r="AC23" s="384">
        <v>693</v>
      </c>
      <c r="AD23" s="384">
        <v>298</v>
      </c>
      <c r="AE23" s="384">
        <v>1732</v>
      </c>
      <c r="AF23" s="384">
        <v>1177</v>
      </c>
      <c r="AG23" s="384">
        <v>1400</v>
      </c>
      <c r="AH23" s="384">
        <v>1439</v>
      </c>
      <c r="AI23" s="384">
        <v>2035</v>
      </c>
      <c r="AJ23" s="384">
        <v>677</v>
      </c>
      <c r="AK23" s="384">
        <v>268</v>
      </c>
      <c r="AL23" s="384">
        <v>3419</v>
      </c>
      <c r="AM23" s="384">
        <v>302</v>
      </c>
      <c r="AN23" s="384">
        <v>407</v>
      </c>
      <c r="AO23" s="384">
        <v>5937</v>
      </c>
      <c r="AP23" s="384">
        <v>763</v>
      </c>
      <c r="AQ23" s="384">
        <v>2155</v>
      </c>
      <c r="AR23" s="384">
        <v>256</v>
      </c>
      <c r="AS23" s="385">
        <v>139126</v>
      </c>
      <c r="AT23" s="384">
        <v>2342</v>
      </c>
      <c r="AU23" s="384">
        <v>26945</v>
      </c>
      <c r="AV23" s="384">
        <v>19</v>
      </c>
      <c r="AW23" s="384">
        <v>1086</v>
      </c>
      <c r="AX23" s="384">
        <v>6249</v>
      </c>
      <c r="AY23" s="384">
        <v>181</v>
      </c>
      <c r="AZ23" s="384">
        <v>187</v>
      </c>
      <c r="BA23" s="385">
        <v>37009</v>
      </c>
      <c r="BB23" s="384">
        <v>176135</v>
      </c>
      <c r="BC23" s="385">
        <v>67262</v>
      </c>
      <c r="BD23" s="384">
        <v>104271</v>
      </c>
      <c r="BE23" s="385">
        <v>243397</v>
      </c>
      <c r="BF23" s="384">
        <v>-140761</v>
      </c>
      <c r="BG23" s="385">
        <v>-36490</v>
      </c>
      <c r="BH23" s="383">
        <v>102636</v>
      </c>
    </row>
    <row r="24" spans="2:60" ht="15" customHeight="1">
      <c r="B24" s="378">
        <v>21</v>
      </c>
      <c r="C24" s="379" t="s">
        <v>181</v>
      </c>
      <c r="D24" s="380">
        <v>1005</v>
      </c>
      <c r="E24" s="380">
        <v>111</v>
      </c>
      <c r="F24" s="380">
        <v>129</v>
      </c>
      <c r="G24" s="380">
        <v>148</v>
      </c>
      <c r="H24" s="380">
        <v>264</v>
      </c>
      <c r="I24" s="380">
        <v>49</v>
      </c>
      <c r="J24" s="380">
        <v>429</v>
      </c>
      <c r="K24" s="380">
        <v>48</v>
      </c>
      <c r="L24" s="380">
        <v>4156</v>
      </c>
      <c r="M24" s="380">
        <v>573</v>
      </c>
      <c r="N24" s="380">
        <v>1196</v>
      </c>
      <c r="O24" s="380">
        <v>8155</v>
      </c>
      <c r="P24" s="380">
        <v>2769</v>
      </c>
      <c r="Q24" s="380">
        <v>230</v>
      </c>
      <c r="R24" s="380">
        <v>775</v>
      </c>
      <c r="S24" s="380">
        <v>851</v>
      </c>
      <c r="T24" s="380">
        <v>167</v>
      </c>
      <c r="U24" s="380">
        <v>114</v>
      </c>
      <c r="V24" s="380">
        <v>473</v>
      </c>
      <c r="W24" s="380">
        <v>582</v>
      </c>
      <c r="X24" s="380">
        <v>579</v>
      </c>
      <c r="Y24" s="380">
        <v>11326</v>
      </c>
      <c r="Z24" s="380">
        <v>2171</v>
      </c>
      <c r="AA24" s="380">
        <v>423</v>
      </c>
      <c r="AB24" s="380">
        <v>4372</v>
      </c>
      <c r="AC24" s="380">
        <v>1299</v>
      </c>
      <c r="AD24" s="380">
        <v>21897</v>
      </c>
      <c r="AE24" s="380">
        <v>5441</v>
      </c>
      <c r="AF24" s="380">
        <v>2535</v>
      </c>
      <c r="AG24" s="380">
        <v>8525</v>
      </c>
      <c r="AH24" s="380">
        <v>3104</v>
      </c>
      <c r="AI24" s="380">
        <v>3412</v>
      </c>
      <c r="AJ24" s="380">
        <v>207</v>
      </c>
      <c r="AK24" s="380">
        <v>136</v>
      </c>
      <c r="AL24" s="380">
        <v>592</v>
      </c>
      <c r="AM24" s="380">
        <v>261</v>
      </c>
      <c r="AN24" s="380">
        <v>435</v>
      </c>
      <c r="AO24" s="380">
        <v>3444</v>
      </c>
      <c r="AP24" s="380">
        <v>571</v>
      </c>
      <c r="AQ24" s="380">
        <v>0</v>
      </c>
      <c r="AR24" s="380">
        <v>0</v>
      </c>
      <c r="AS24" s="381">
        <v>92954</v>
      </c>
      <c r="AT24" s="380">
        <v>0</v>
      </c>
      <c r="AU24" s="380">
        <v>0</v>
      </c>
      <c r="AV24" s="380">
        <v>0</v>
      </c>
      <c r="AW24" s="380">
        <v>195510</v>
      </c>
      <c r="AX24" s="380">
        <v>209991</v>
      </c>
      <c r="AY24" s="380">
        <v>0</v>
      </c>
      <c r="AZ24" s="380">
        <v>0</v>
      </c>
      <c r="BA24" s="381">
        <v>405501</v>
      </c>
      <c r="BB24" s="380">
        <v>498455</v>
      </c>
      <c r="BC24" s="381">
        <v>0</v>
      </c>
      <c r="BD24" s="380">
        <v>405501</v>
      </c>
      <c r="BE24" s="381">
        <v>498455</v>
      </c>
      <c r="BF24" s="380">
        <v>0</v>
      </c>
      <c r="BG24" s="381">
        <v>405501</v>
      </c>
      <c r="BH24" s="379">
        <v>498455</v>
      </c>
    </row>
    <row r="25" spans="2:60" ht="15" customHeight="1">
      <c r="B25" s="378">
        <v>22</v>
      </c>
      <c r="C25" s="379" t="s">
        <v>182</v>
      </c>
      <c r="D25" s="380">
        <v>1533</v>
      </c>
      <c r="E25" s="380">
        <v>259</v>
      </c>
      <c r="F25" s="380">
        <v>329</v>
      </c>
      <c r="G25" s="380">
        <v>940</v>
      </c>
      <c r="H25" s="380">
        <v>2153</v>
      </c>
      <c r="I25" s="380">
        <v>281</v>
      </c>
      <c r="J25" s="380">
        <v>2386</v>
      </c>
      <c r="K25" s="380">
        <v>177</v>
      </c>
      <c r="L25" s="380">
        <v>14883</v>
      </c>
      <c r="M25" s="380">
        <v>4528</v>
      </c>
      <c r="N25" s="380">
        <v>6023</v>
      </c>
      <c r="O25" s="380">
        <v>18489</v>
      </c>
      <c r="P25" s="380">
        <v>12438</v>
      </c>
      <c r="Q25" s="380">
        <v>504</v>
      </c>
      <c r="R25" s="380">
        <v>2732</v>
      </c>
      <c r="S25" s="380">
        <v>9578</v>
      </c>
      <c r="T25" s="380">
        <v>345</v>
      </c>
      <c r="U25" s="380">
        <v>1028</v>
      </c>
      <c r="V25" s="380">
        <v>3522</v>
      </c>
      <c r="W25" s="380">
        <v>2001</v>
      </c>
      <c r="X25" s="380">
        <v>1991</v>
      </c>
      <c r="Y25" s="380">
        <v>34075</v>
      </c>
      <c r="Z25" s="380">
        <v>1373</v>
      </c>
      <c r="AA25" s="380">
        <v>2320</v>
      </c>
      <c r="AB25" s="380">
        <v>17381</v>
      </c>
      <c r="AC25" s="380">
        <v>881</v>
      </c>
      <c r="AD25" s="380">
        <v>1735</v>
      </c>
      <c r="AE25" s="380">
        <v>4125</v>
      </c>
      <c r="AF25" s="380">
        <v>2055</v>
      </c>
      <c r="AG25" s="380">
        <v>3991</v>
      </c>
      <c r="AH25" s="380">
        <v>4902</v>
      </c>
      <c r="AI25" s="380">
        <v>7239</v>
      </c>
      <c r="AJ25" s="380">
        <v>205</v>
      </c>
      <c r="AK25" s="380">
        <v>170</v>
      </c>
      <c r="AL25" s="380">
        <v>1468</v>
      </c>
      <c r="AM25" s="380">
        <v>2641</v>
      </c>
      <c r="AN25" s="380">
        <v>3859</v>
      </c>
      <c r="AO25" s="380">
        <v>13640</v>
      </c>
      <c r="AP25" s="380">
        <v>2668</v>
      </c>
      <c r="AQ25" s="380">
        <v>0</v>
      </c>
      <c r="AR25" s="380">
        <v>256</v>
      </c>
      <c r="AS25" s="381">
        <v>191104</v>
      </c>
      <c r="AT25" s="380">
        <v>52</v>
      </c>
      <c r="AU25" s="380">
        <v>49492</v>
      </c>
      <c r="AV25" s="380">
        <v>0</v>
      </c>
      <c r="AW25" s="380">
        <v>0</v>
      </c>
      <c r="AX25" s="380">
        <v>0</v>
      </c>
      <c r="AY25" s="380">
        <v>0</v>
      </c>
      <c r="AZ25" s="380">
        <v>0</v>
      </c>
      <c r="BA25" s="381">
        <v>49544</v>
      </c>
      <c r="BB25" s="380">
        <v>240648</v>
      </c>
      <c r="BC25" s="381">
        <v>101561</v>
      </c>
      <c r="BD25" s="380">
        <v>151105</v>
      </c>
      <c r="BE25" s="381">
        <v>342209</v>
      </c>
      <c r="BF25" s="380">
        <v>-28884</v>
      </c>
      <c r="BG25" s="381">
        <v>122221</v>
      </c>
      <c r="BH25" s="379">
        <v>313325</v>
      </c>
    </row>
    <row r="26" spans="2:60" ht="15" customHeight="1">
      <c r="B26" s="378">
        <v>23</v>
      </c>
      <c r="C26" s="379" t="s">
        <v>356</v>
      </c>
      <c r="D26" s="380">
        <v>170</v>
      </c>
      <c r="E26" s="380">
        <v>12</v>
      </c>
      <c r="F26" s="380">
        <v>21</v>
      </c>
      <c r="G26" s="380">
        <v>59</v>
      </c>
      <c r="H26" s="380">
        <v>587</v>
      </c>
      <c r="I26" s="380">
        <v>19</v>
      </c>
      <c r="J26" s="380">
        <v>215</v>
      </c>
      <c r="K26" s="380">
        <v>7</v>
      </c>
      <c r="L26" s="380">
        <v>1332</v>
      </c>
      <c r="M26" s="380">
        <v>566</v>
      </c>
      <c r="N26" s="380">
        <v>121</v>
      </c>
      <c r="O26" s="380">
        <v>1034</v>
      </c>
      <c r="P26" s="380">
        <v>332</v>
      </c>
      <c r="Q26" s="380">
        <v>19</v>
      </c>
      <c r="R26" s="380">
        <v>160</v>
      </c>
      <c r="S26" s="380">
        <v>387</v>
      </c>
      <c r="T26" s="380">
        <v>28</v>
      </c>
      <c r="U26" s="380">
        <v>28</v>
      </c>
      <c r="V26" s="380">
        <v>138</v>
      </c>
      <c r="W26" s="380">
        <v>128</v>
      </c>
      <c r="X26" s="380">
        <v>384</v>
      </c>
      <c r="Y26" s="380">
        <v>180</v>
      </c>
      <c r="Z26" s="380">
        <v>3081</v>
      </c>
      <c r="AA26" s="380">
        <v>610</v>
      </c>
      <c r="AB26" s="380">
        <v>2018</v>
      </c>
      <c r="AC26" s="380">
        <v>340</v>
      </c>
      <c r="AD26" s="380">
        <v>166</v>
      </c>
      <c r="AE26" s="380">
        <v>1639</v>
      </c>
      <c r="AF26" s="380">
        <v>842</v>
      </c>
      <c r="AG26" s="380">
        <v>1512</v>
      </c>
      <c r="AH26" s="380">
        <v>2411</v>
      </c>
      <c r="AI26" s="380">
        <v>3701</v>
      </c>
      <c r="AJ26" s="380">
        <v>137</v>
      </c>
      <c r="AK26" s="380">
        <v>13</v>
      </c>
      <c r="AL26" s="380">
        <v>204</v>
      </c>
      <c r="AM26" s="380">
        <v>749</v>
      </c>
      <c r="AN26" s="380">
        <v>1592</v>
      </c>
      <c r="AO26" s="380">
        <v>2968</v>
      </c>
      <c r="AP26" s="380">
        <v>1000</v>
      </c>
      <c r="AQ26" s="380">
        <v>0</v>
      </c>
      <c r="AR26" s="380">
        <v>86</v>
      </c>
      <c r="AS26" s="381">
        <v>28996</v>
      </c>
      <c r="AT26" s="380">
        <v>28</v>
      </c>
      <c r="AU26" s="380">
        <v>8177</v>
      </c>
      <c r="AV26" s="380">
        <v>-2634</v>
      </c>
      <c r="AW26" s="380">
        <v>0</v>
      </c>
      <c r="AX26" s="380">
        <v>0</v>
      </c>
      <c r="AY26" s="380">
        <v>0</v>
      </c>
      <c r="AZ26" s="380">
        <v>0</v>
      </c>
      <c r="BA26" s="381">
        <v>5571</v>
      </c>
      <c r="BB26" s="380">
        <v>34567</v>
      </c>
      <c r="BC26" s="381">
        <v>95</v>
      </c>
      <c r="BD26" s="380">
        <v>5666</v>
      </c>
      <c r="BE26" s="381">
        <v>34662</v>
      </c>
      <c r="BF26" s="380">
        <v>-5</v>
      </c>
      <c r="BG26" s="381">
        <v>5661</v>
      </c>
      <c r="BH26" s="379">
        <v>34657</v>
      </c>
    </row>
    <row r="27" spans="2:60" ht="15" customHeight="1">
      <c r="B27" s="378">
        <v>24</v>
      </c>
      <c r="C27" s="379" t="s">
        <v>357</v>
      </c>
      <c r="D27" s="380">
        <v>40</v>
      </c>
      <c r="E27" s="380">
        <v>0</v>
      </c>
      <c r="F27" s="380">
        <v>0</v>
      </c>
      <c r="G27" s="380">
        <v>16</v>
      </c>
      <c r="H27" s="380">
        <v>87</v>
      </c>
      <c r="I27" s="380">
        <v>0</v>
      </c>
      <c r="J27" s="380">
        <v>85</v>
      </c>
      <c r="K27" s="380">
        <v>6</v>
      </c>
      <c r="L27" s="380">
        <v>829</v>
      </c>
      <c r="M27" s="380">
        <v>32</v>
      </c>
      <c r="N27" s="380">
        <v>181</v>
      </c>
      <c r="O27" s="380">
        <v>184</v>
      </c>
      <c r="P27" s="380">
        <v>21</v>
      </c>
      <c r="Q27" s="380">
        <v>1</v>
      </c>
      <c r="R27" s="380">
        <v>20</v>
      </c>
      <c r="S27" s="380">
        <v>172</v>
      </c>
      <c r="T27" s="380">
        <v>13</v>
      </c>
      <c r="U27" s="380">
        <v>3</v>
      </c>
      <c r="V27" s="380">
        <v>43</v>
      </c>
      <c r="W27" s="380">
        <v>4</v>
      </c>
      <c r="X27" s="380">
        <v>731</v>
      </c>
      <c r="Y27" s="380">
        <v>2695</v>
      </c>
      <c r="Z27" s="380">
        <v>48</v>
      </c>
      <c r="AA27" s="380">
        <v>0</v>
      </c>
      <c r="AB27" s="380">
        <v>792</v>
      </c>
      <c r="AC27" s="380">
        <v>475</v>
      </c>
      <c r="AD27" s="380">
        <v>4</v>
      </c>
      <c r="AE27" s="380">
        <v>727</v>
      </c>
      <c r="AF27" s="380">
        <v>905</v>
      </c>
      <c r="AG27" s="380">
        <v>8963</v>
      </c>
      <c r="AH27" s="380">
        <v>949</v>
      </c>
      <c r="AI27" s="380">
        <v>1780</v>
      </c>
      <c r="AJ27" s="380">
        <v>2</v>
      </c>
      <c r="AK27" s="380">
        <v>13</v>
      </c>
      <c r="AL27" s="380">
        <v>50</v>
      </c>
      <c r="AM27" s="380">
        <v>2017</v>
      </c>
      <c r="AN27" s="380">
        <v>1637</v>
      </c>
      <c r="AO27" s="380">
        <v>3640</v>
      </c>
      <c r="AP27" s="380">
        <v>798</v>
      </c>
      <c r="AQ27" s="380">
        <v>0</v>
      </c>
      <c r="AR27" s="380">
        <v>98</v>
      </c>
      <c r="AS27" s="381">
        <v>28061</v>
      </c>
      <c r="AT27" s="380">
        <v>0</v>
      </c>
      <c r="AU27" s="380">
        <v>5764</v>
      </c>
      <c r="AV27" s="380">
        <v>6237</v>
      </c>
      <c r="AW27" s="380">
        <v>0</v>
      </c>
      <c r="AX27" s="380">
        <v>0</v>
      </c>
      <c r="AY27" s="380">
        <v>0</v>
      </c>
      <c r="AZ27" s="380">
        <v>0</v>
      </c>
      <c r="BA27" s="381">
        <v>12001</v>
      </c>
      <c r="BB27" s="380">
        <v>40062</v>
      </c>
      <c r="BC27" s="381">
        <v>20217</v>
      </c>
      <c r="BD27" s="380">
        <v>32218</v>
      </c>
      <c r="BE27" s="381">
        <v>60279</v>
      </c>
      <c r="BF27" s="380">
        <v>-1</v>
      </c>
      <c r="BG27" s="381">
        <v>32217</v>
      </c>
      <c r="BH27" s="379">
        <v>60278</v>
      </c>
    </row>
    <row r="28" spans="2:60" ht="15" customHeight="1">
      <c r="B28" s="382">
        <v>25</v>
      </c>
      <c r="C28" s="383" t="s">
        <v>183</v>
      </c>
      <c r="D28" s="384">
        <v>8123</v>
      </c>
      <c r="E28" s="384">
        <v>773</v>
      </c>
      <c r="F28" s="384">
        <v>2699</v>
      </c>
      <c r="G28" s="384">
        <v>600</v>
      </c>
      <c r="H28" s="384">
        <v>15770</v>
      </c>
      <c r="I28" s="384">
        <v>1594</v>
      </c>
      <c r="J28" s="384">
        <v>6186</v>
      </c>
      <c r="K28" s="384">
        <v>1198</v>
      </c>
      <c r="L28" s="384">
        <v>16205</v>
      </c>
      <c r="M28" s="384">
        <v>6156</v>
      </c>
      <c r="N28" s="384">
        <v>3666</v>
      </c>
      <c r="O28" s="384">
        <v>13444</v>
      </c>
      <c r="P28" s="384">
        <v>6833</v>
      </c>
      <c r="Q28" s="384">
        <v>2204</v>
      </c>
      <c r="R28" s="384">
        <v>17832</v>
      </c>
      <c r="S28" s="384">
        <v>14418</v>
      </c>
      <c r="T28" s="384">
        <v>2479</v>
      </c>
      <c r="U28" s="384">
        <v>10589</v>
      </c>
      <c r="V28" s="384">
        <v>15779</v>
      </c>
      <c r="W28" s="384">
        <v>7397</v>
      </c>
      <c r="X28" s="384">
        <v>34532</v>
      </c>
      <c r="Y28" s="384">
        <v>5156</v>
      </c>
      <c r="Z28" s="384">
        <v>676</v>
      </c>
      <c r="AA28" s="384">
        <v>881</v>
      </c>
      <c r="AB28" s="384">
        <v>9821</v>
      </c>
      <c r="AC28" s="384">
        <v>1443</v>
      </c>
      <c r="AD28" s="384">
        <v>753</v>
      </c>
      <c r="AE28" s="384">
        <v>13850</v>
      </c>
      <c r="AF28" s="384">
        <v>2674</v>
      </c>
      <c r="AG28" s="384">
        <v>5130</v>
      </c>
      <c r="AH28" s="384">
        <v>3176</v>
      </c>
      <c r="AI28" s="384">
        <v>33416</v>
      </c>
      <c r="AJ28" s="384">
        <v>2335</v>
      </c>
      <c r="AK28" s="384">
        <v>455</v>
      </c>
      <c r="AL28" s="384">
        <v>4917</v>
      </c>
      <c r="AM28" s="384">
        <v>4174</v>
      </c>
      <c r="AN28" s="384">
        <v>17453</v>
      </c>
      <c r="AO28" s="384">
        <v>10906</v>
      </c>
      <c r="AP28" s="384">
        <v>2959</v>
      </c>
      <c r="AQ28" s="384">
        <v>2610</v>
      </c>
      <c r="AR28" s="384">
        <v>402</v>
      </c>
      <c r="AS28" s="385">
        <v>311664</v>
      </c>
      <c r="AT28" s="384">
        <v>15821</v>
      </c>
      <c r="AU28" s="384">
        <v>259213</v>
      </c>
      <c r="AV28" s="384">
        <v>67</v>
      </c>
      <c r="AW28" s="384">
        <v>5041</v>
      </c>
      <c r="AX28" s="384">
        <v>60749</v>
      </c>
      <c r="AY28" s="384">
        <v>1066</v>
      </c>
      <c r="AZ28" s="384">
        <v>0</v>
      </c>
      <c r="BA28" s="385">
        <v>341957</v>
      </c>
      <c r="BB28" s="384">
        <v>653621</v>
      </c>
      <c r="BC28" s="385">
        <v>127260</v>
      </c>
      <c r="BD28" s="384">
        <v>469217</v>
      </c>
      <c r="BE28" s="385">
        <v>780881</v>
      </c>
      <c r="BF28" s="384">
        <v>-203645</v>
      </c>
      <c r="BG28" s="385">
        <v>265572</v>
      </c>
      <c r="BH28" s="383">
        <v>577236</v>
      </c>
    </row>
    <row r="29" spans="2:60" ht="15" customHeight="1">
      <c r="B29" s="378">
        <v>26</v>
      </c>
      <c r="C29" s="379" t="s">
        <v>184</v>
      </c>
      <c r="D29" s="380">
        <v>813</v>
      </c>
      <c r="E29" s="380">
        <v>180</v>
      </c>
      <c r="F29" s="380">
        <v>397</v>
      </c>
      <c r="G29" s="380">
        <v>905</v>
      </c>
      <c r="H29" s="380">
        <v>1669</v>
      </c>
      <c r="I29" s="380">
        <v>211</v>
      </c>
      <c r="J29" s="380">
        <v>570</v>
      </c>
      <c r="K29" s="380">
        <v>109</v>
      </c>
      <c r="L29" s="380">
        <v>3611</v>
      </c>
      <c r="M29" s="380">
        <v>2100</v>
      </c>
      <c r="N29" s="380">
        <v>933</v>
      </c>
      <c r="O29" s="380">
        <v>3894</v>
      </c>
      <c r="P29" s="380">
        <v>2207</v>
      </c>
      <c r="Q29" s="380">
        <v>325</v>
      </c>
      <c r="R29" s="380">
        <v>2235</v>
      </c>
      <c r="S29" s="380">
        <v>2004</v>
      </c>
      <c r="T29" s="380">
        <v>189</v>
      </c>
      <c r="U29" s="380">
        <v>528</v>
      </c>
      <c r="V29" s="380">
        <v>1761</v>
      </c>
      <c r="W29" s="380">
        <v>400</v>
      </c>
      <c r="X29" s="380">
        <v>6793</v>
      </c>
      <c r="Y29" s="380">
        <v>6575</v>
      </c>
      <c r="Z29" s="380">
        <v>147</v>
      </c>
      <c r="AA29" s="380">
        <v>586</v>
      </c>
      <c r="AB29" s="380">
        <v>9229</v>
      </c>
      <c r="AC29" s="380">
        <v>11610</v>
      </c>
      <c r="AD29" s="380">
        <v>34569</v>
      </c>
      <c r="AE29" s="380">
        <v>9407</v>
      </c>
      <c r="AF29" s="380">
        <v>1523</v>
      </c>
      <c r="AG29" s="380">
        <v>16480</v>
      </c>
      <c r="AH29" s="380">
        <v>318</v>
      </c>
      <c r="AI29" s="380">
        <v>3811</v>
      </c>
      <c r="AJ29" s="380">
        <v>3241</v>
      </c>
      <c r="AK29" s="380">
        <v>1862</v>
      </c>
      <c r="AL29" s="380">
        <v>1006</v>
      </c>
      <c r="AM29" s="380">
        <v>987</v>
      </c>
      <c r="AN29" s="380">
        <v>718</v>
      </c>
      <c r="AO29" s="380">
        <v>4389</v>
      </c>
      <c r="AP29" s="380">
        <v>294</v>
      </c>
      <c r="AQ29" s="380">
        <v>0</v>
      </c>
      <c r="AR29" s="380">
        <v>129</v>
      </c>
      <c r="AS29" s="381">
        <v>138715</v>
      </c>
      <c r="AT29" s="380">
        <v>2</v>
      </c>
      <c r="AU29" s="380">
        <v>135396</v>
      </c>
      <c r="AV29" s="380">
        <v>0</v>
      </c>
      <c r="AW29" s="380">
        <v>0</v>
      </c>
      <c r="AX29" s="380">
        <v>0</v>
      </c>
      <c r="AY29" s="380">
        <v>0</v>
      </c>
      <c r="AZ29" s="380">
        <v>0</v>
      </c>
      <c r="BA29" s="381">
        <v>135398</v>
      </c>
      <c r="BB29" s="380">
        <v>274113</v>
      </c>
      <c r="BC29" s="381">
        <v>16503</v>
      </c>
      <c r="BD29" s="380">
        <v>151901</v>
      </c>
      <c r="BE29" s="381">
        <v>290616</v>
      </c>
      <c r="BF29" s="380">
        <v>-82947</v>
      </c>
      <c r="BG29" s="381">
        <v>68954</v>
      </c>
      <c r="BH29" s="379">
        <v>207669</v>
      </c>
    </row>
    <row r="30" spans="2:60" ht="15" customHeight="1">
      <c r="B30" s="378">
        <v>27</v>
      </c>
      <c r="C30" s="379" t="s">
        <v>185</v>
      </c>
      <c r="D30" s="380">
        <v>124</v>
      </c>
      <c r="E30" s="380">
        <v>16</v>
      </c>
      <c r="F30" s="380">
        <v>21</v>
      </c>
      <c r="G30" s="380">
        <v>46</v>
      </c>
      <c r="H30" s="380">
        <v>190</v>
      </c>
      <c r="I30" s="380">
        <v>17</v>
      </c>
      <c r="J30" s="380">
        <v>53</v>
      </c>
      <c r="K30" s="380">
        <v>24</v>
      </c>
      <c r="L30" s="380">
        <v>440</v>
      </c>
      <c r="M30" s="380">
        <v>89</v>
      </c>
      <c r="N30" s="380">
        <v>118</v>
      </c>
      <c r="O30" s="380">
        <v>581</v>
      </c>
      <c r="P30" s="380">
        <v>60</v>
      </c>
      <c r="Q30" s="380">
        <v>63</v>
      </c>
      <c r="R30" s="380">
        <v>303</v>
      </c>
      <c r="S30" s="380">
        <v>238</v>
      </c>
      <c r="T30" s="380">
        <v>40</v>
      </c>
      <c r="U30" s="380">
        <v>421</v>
      </c>
      <c r="V30" s="380">
        <v>268</v>
      </c>
      <c r="W30" s="380">
        <v>168</v>
      </c>
      <c r="X30" s="380">
        <v>993</v>
      </c>
      <c r="Y30" s="380">
        <v>1218</v>
      </c>
      <c r="Z30" s="380">
        <v>41</v>
      </c>
      <c r="AA30" s="380">
        <v>105</v>
      </c>
      <c r="AB30" s="380">
        <v>10080</v>
      </c>
      <c r="AC30" s="380">
        <v>2855</v>
      </c>
      <c r="AD30" s="380">
        <v>7011</v>
      </c>
      <c r="AE30" s="380">
        <v>8016</v>
      </c>
      <c r="AF30" s="380">
        <v>1829</v>
      </c>
      <c r="AG30" s="380">
        <v>260</v>
      </c>
      <c r="AH30" s="380">
        <v>697</v>
      </c>
      <c r="AI30" s="380">
        <v>6433</v>
      </c>
      <c r="AJ30" s="380">
        <v>739</v>
      </c>
      <c r="AK30" s="380">
        <v>256</v>
      </c>
      <c r="AL30" s="380">
        <v>1053</v>
      </c>
      <c r="AM30" s="380">
        <v>512</v>
      </c>
      <c r="AN30" s="380">
        <v>1173</v>
      </c>
      <c r="AO30" s="380">
        <v>2461</v>
      </c>
      <c r="AP30" s="380">
        <v>1535</v>
      </c>
      <c r="AQ30" s="380">
        <v>0</v>
      </c>
      <c r="AR30" s="380">
        <v>556</v>
      </c>
      <c r="AS30" s="381">
        <v>51103</v>
      </c>
      <c r="AT30" s="380">
        <v>0</v>
      </c>
      <c r="AU30" s="380">
        <v>421781</v>
      </c>
      <c r="AV30" s="380">
        <v>239</v>
      </c>
      <c r="AW30" s="380">
        <v>0</v>
      </c>
      <c r="AX30" s="380">
        <v>0</v>
      </c>
      <c r="AY30" s="380">
        <v>0</v>
      </c>
      <c r="AZ30" s="380">
        <v>0</v>
      </c>
      <c r="BA30" s="381">
        <v>422020</v>
      </c>
      <c r="BB30" s="380">
        <v>473123</v>
      </c>
      <c r="BC30" s="381">
        <v>425</v>
      </c>
      <c r="BD30" s="380">
        <v>422445</v>
      </c>
      <c r="BE30" s="381">
        <v>473548</v>
      </c>
      <c r="BF30" s="380">
        <v>-8405</v>
      </c>
      <c r="BG30" s="381">
        <v>414040</v>
      </c>
      <c r="BH30" s="379">
        <v>465143</v>
      </c>
    </row>
    <row r="31" spans="2:60" ht="15" customHeight="1">
      <c r="B31" s="378">
        <v>28</v>
      </c>
      <c r="C31" s="379" t="s">
        <v>305</v>
      </c>
      <c r="D31" s="380">
        <v>7655</v>
      </c>
      <c r="E31" s="380">
        <v>1652</v>
      </c>
      <c r="F31" s="380">
        <v>1736</v>
      </c>
      <c r="G31" s="380">
        <v>7999</v>
      </c>
      <c r="H31" s="380">
        <v>7514</v>
      </c>
      <c r="I31" s="380">
        <v>354</v>
      </c>
      <c r="J31" s="380">
        <v>2546</v>
      </c>
      <c r="K31" s="380">
        <v>420</v>
      </c>
      <c r="L31" s="380">
        <v>11733</v>
      </c>
      <c r="M31" s="380">
        <v>17124</v>
      </c>
      <c r="N31" s="380">
        <v>5080</v>
      </c>
      <c r="O31" s="380">
        <v>19166</v>
      </c>
      <c r="P31" s="380">
        <v>22282</v>
      </c>
      <c r="Q31" s="380">
        <v>979</v>
      </c>
      <c r="R31" s="380">
        <v>6584</v>
      </c>
      <c r="S31" s="380">
        <v>5764</v>
      </c>
      <c r="T31" s="380">
        <v>799</v>
      </c>
      <c r="U31" s="380">
        <v>2422</v>
      </c>
      <c r="V31" s="380">
        <v>7239</v>
      </c>
      <c r="W31" s="380">
        <v>7083</v>
      </c>
      <c r="X31" s="380">
        <v>21497</v>
      </c>
      <c r="Y31" s="380">
        <v>13271</v>
      </c>
      <c r="Z31" s="380">
        <v>548</v>
      </c>
      <c r="AA31" s="380">
        <v>3594</v>
      </c>
      <c r="AB31" s="380">
        <v>29379</v>
      </c>
      <c r="AC31" s="380">
        <v>7182</v>
      </c>
      <c r="AD31" s="380">
        <v>1139</v>
      </c>
      <c r="AE31" s="380">
        <v>78589</v>
      </c>
      <c r="AF31" s="380">
        <v>5442</v>
      </c>
      <c r="AG31" s="380">
        <v>13573</v>
      </c>
      <c r="AH31" s="380">
        <v>5430</v>
      </c>
      <c r="AI31" s="380">
        <v>10207</v>
      </c>
      <c r="AJ31" s="380">
        <v>1841</v>
      </c>
      <c r="AK31" s="380">
        <v>763</v>
      </c>
      <c r="AL31" s="380">
        <v>3218</v>
      </c>
      <c r="AM31" s="380">
        <v>4609</v>
      </c>
      <c r="AN31" s="380">
        <v>3575</v>
      </c>
      <c r="AO31" s="380">
        <v>12950</v>
      </c>
      <c r="AP31" s="380">
        <v>2817</v>
      </c>
      <c r="AQ31" s="380">
        <v>530</v>
      </c>
      <c r="AR31" s="380">
        <v>3013</v>
      </c>
      <c r="AS31" s="381">
        <v>359298</v>
      </c>
      <c r="AT31" s="380">
        <v>4070</v>
      </c>
      <c r="AU31" s="380">
        <v>86531</v>
      </c>
      <c r="AV31" s="380">
        <v>-296</v>
      </c>
      <c r="AW31" s="380">
        <v>392</v>
      </c>
      <c r="AX31" s="380">
        <v>7159</v>
      </c>
      <c r="AY31" s="380">
        <v>442</v>
      </c>
      <c r="AZ31" s="380">
        <v>0</v>
      </c>
      <c r="BA31" s="381">
        <v>98298</v>
      </c>
      <c r="BB31" s="380">
        <v>457596</v>
      </c>
      <c r="BC31" s="381">
        <v>204802</v>
      </c>
      <c r="BD31" s="380">
        <v>303100</v>
      </c>
      <c r="BE31" s="381">
        <v>662398</v>
      </c>
      <c r="BF31" s="380">
        <v>-173122</v>
      </c>
      <c r="BG31" s="381">
        <v>129978</v>
      </c>
      <c r="BH31" s="379">
        <v>489276</v>
      </c>
    </row>
    <row r="32" spans="2:60" ht="15" customHeight="1">
      <c r="B32" s="378">
        <v>29</v>
      </c>
      <c r="C32" s="379" t="s">
        <v>186</v>
      </c>
      <c r="D32" s="380">
        <v>423</v>
      </c>
      <c r="E32" s="380">
        <v>51</v>
      </c>
      <c r="F32" s="380">
        <v>241</v>
      </c>
      <c r="G32" s="380">
        <v>251</v>
      </c>
      <c r="H32" s="380">
        <v>1107</v>
      </c>
      <c r="I32" s="380">
        <v>99</v>
      </c>
      <c r="J32" s="380">
        <v>290</v>
      </c>
      <c r="K32" s="380">
        <v>95</v>
      </c>
      <c r="L32" s="380">
        <v>3026</v>
      </c>
      <c r="M32" s="380">
        <v>460</v>
      </c>
      <c r="N32" s="380">
        <v>685</v>
      </c>
      <c r="O32" s="380">
        <v>1964</v>
      </c>
      <c r="P32" s="380">
        <v>1049</v>
      </c>
      <c r="Q32" s="380">
        <v>192</v>
      </c>
      <c r="R32" s="380">
        <v>1755</v>
      </c>
      <c r="S32" s="380">
        <v>2730</v>
      </c>
      <c r="T32" s="380">
        <v>603</v>
      </c>
      <c r="U32" s="380">
        <v>2236</v>
      </c>
      <c r="V32" s="380">
        <v>1071</v>
      </c>
      <c r="W32" s="380">
        <v>582</v>
      </c>
      <c r="X32" s="380">
        <v>4585</v>
      </c>
      <c r="Y32" s="380">
        <v>3949</v>
      </c>
      <c r="Z32" s="380">
        <v>1357</v>
      </c>
      <c r="AA32" s="380">
        <v>587</v>
      </c>
      <c r="AB32" s="380">
        <v>24659</v>
      </c>
      <c r="AC32" s="380">
        <v>12486</v>
      </c>
      <c r="AD32" s="380">
        <v>1671</v>
      </c>
      <c r="AE32" s="380">
        <v>6701</v>
      </c>
      <c r="AF32" s="380">
        <v>46858</v>
      </c>
      <c r="AG32" s="380">
        <v>10614</v>
      </c>
      <c r="AH32" s="380">
        <v>4042</v>
      </c>
      <c r="AI32" s="380">
        <v>9750</v>
      </c>
      <c r="AJ32" s="380">
        <v>3456</v>
      </c>
      <c r="AK32" s="380">
        <v>551</v>
      </c>
      <c r="AL32" s="380">
        <v>12860</v>
      </c>
      <c r="AM32" s="380">
        <v>1168</v>
      </c>
      <c r="AN32" s="380">
        <v>2652</v>
      </c>
      <c r="AO32" s="380">
        <v>9094</v>
      </c>
      <c r="AP32" s="380">
        <v>1287</v>
      </c>
      <c r="AQ32" s="380">
        <v>0</v>
      </c>
      <c r="AR32" s="380">
        <v>1121</v>
      </c>
      <c r="AS32" s="381">
        <v>178358</v>
      </c>
      <c r="AT32" s="380">
        <v>1645</v>
      </c>
      <c r="AU32" s="380">
        <v>132330</v>
      </c>
      <c r="AV32" s="380">
        <v>76</v>
      </c>
      <c r="AW32" s="380">
        <v>13570</v>
      </c>
      <c r="AX32" s="380">
        <v>70790</v>
      </c>
      <c r="AY32" s="380">
        <v>-114</v>
      </c>
      <c r="AZ32" s="380">
        <v>1</v>
      </c>
      <c r="BA32" s="381">
        <v>218298</v>
      </c>
      <c r="BB32" s="380">
        <v>396656</v>
      </c>
      <c r="BC32" s="381">
        <v>29552</v>
      </c>
      <c r="BD32" s="380">
        <v>247850</v>
      </c>
      <c r="BE32" s="381">
        <v>426208</v>
      </c>
      <c r="BF32" s="380">
        <v>-195413</v>
      </c>
      <c r="BG32" s="381">
        <v>52437</v>
      </c>
      <c r="BH32" s="379">
        <v>230795</v>
      </c>
    </row>
    <row r="33" spans="2:60" ht="15" customHeight="1">
      <c r="B33" s="382">
        <v>30</v>
      </c>
      <c r="C33" s="383" t="s">
        <v>187</v>
      </c>
      <c r="D33" s="384">
        <v>0</v>
      </c>
      <c r="E33" s="384">
        <v>0</v>
      </c>
      <c r="F33" s="384">
        <v>0</v>
      </c>
      <c r="G33" s="384">
        <v>0</v>
      </c>
      <c r="H33" s="384">
        <v>0</v>
      </c>
      <c r="I33" s="384">
        <v>0</v>
      </c>
      <c r="J33" s="384">
        <v>0</v>
      </c>
      <c r="K33" s="384">
        <v>0</v>
      </c>
      <c r="L33" s="384">
        <v>0</v>
      </c>
      <c r="M33" s="384">
        <v>0</v>
      </c>
      <c r="N33" s="384">
        <v>0</v>
      </c>
      <c r="O33" s="384">
        <v>0</v>
      </c>
      <c r="P33" s="384">
        <v>0</v>
      </c>
      <c r="Q33" s="384">
        <v>0</v>
      </c>
      <c r="R33" s="384">
        <v>0</v>
      </c>
      <c r="S33" s="384">
        <v>0</v>
      </c>
      <c r="T33" s="384">
        <v>0</v>
      </c>
      <c r="U33" s="384">
        <v>0</v>
      </c>
      <c r="V33" s="384">
        <v>0</v>
      </c>
      <c r="W33" s="384">
        <v>0</v>
      </c>
      <c r="X33" s="384">
        <v>0</v>
      </c>
      <c r="Y33" s="384">
        <v>0</v>
      </c>
      <c r="Z33" s="384">
        <v>0</v>
      </c>
      <c r="AA33" s="384">
        <v>0</v>
      </c>
      <c r="AB33" s="384">
        <v>0</v>
      </c>
      <c r="AC33" s="384">
        <v>0</v>
      </c>
      <c r="AD33" s="384">
        <v>0</v>
      </c>
      <c r="AE33" s="384">
        <v>0</v>
      </c>
      <c r="AF33" s="384">
        <v>0</v>
      </c>
      <c r="AG33" s="384">
        <v>0</v>
      </c>
      <c r="AH33" s="384">
        <v>0</v>
      </c>
      <c r="AI33" s="384">
        <v>0</v>
      </c>
      <c r="AJ33" s="384">
        <v>0</v>
      </c>
      <c r="AK33" s="384">
        <v>0</v>
      </c>
      <c r="AL33" s="384">
        <v>0</v>
      </c>
      <c r="AM33" s="384">
        <v>0</v>
      </c>
      <c r="AN33" s="384">
        <v>0</v>
      </c>
      <c r="AO33" s="384">
        <v>0</v>
      </c>
      <c r="AP33" s="384">
        <v>0</v>
      </c>
      <c r="AQ33" s="384">
        <v>0</v>
      </c>
      <c r="AR33" s="384">
        <v>6003</v>
      </c>
      <c r="AS33" s="385">
        <v>6003</v>
      </c>
      <c r="AT33" s="384">
        <v>0</v>
      </c>
      <c r="AU33" s="384">
        <v>9728</v>
      </c>
      <c r="AV33" s="384">
        <v>384796</v>
      </c>
      <c r="AW33" s="384">
        <v>0</v>
      </c>
      <c r="AX33" s="384">
        <v>0</v>
      </c>
      <c r="AY33" s="384">
        <v>0</v>
      </c>
      <c r="AZ33" s="384">
        <v>0</v>
      </c>
      <c r="BA33" s="385">
        <v>394524</v>
      </c>
      <c r="BB33" s="384">
        <v>400527</v>
      </c>
      <c r="BC33" s="385">
        <v>0</v>
      </c>
      <c r="BD33" s="384">
        <v>394524</v>
      </c>
      <c r="BE33" s="385">
        <v>400527</v>
      </c>
      <c r="BF33" s="384">
        <v>0</v>
      </c>
      <c r="BG33" s="385">
        <v>394524</v>
      </c>
      <c r="BH33" s="383">
        <v>400527</v>
      </c>
    </row>
    <row r="34" spans="2:60" ht="15" customHeight="1">
      <c r="B34" s="378">
        <v>31</v>
      </c>
      <c r="C34" s="379" t="s">
        <v>188</v>
      </c>
      <c r="D34" s="380">
        <v>56</v>
      </c>
      <c r="E34" s="380">
        <v>156</v>
      </c>
      <c r="F34" s="380">
        <v>63</v>
      </c>
      <c r="G34" s="380">
        <v>92</v>
      </c>
      <c r="H34" s="380">
        <v>941</v>
      </c>
      <c r="I34" s="380">
        <v>183</v>
      </c>
      <c r="J34" s="380">
        <v>211</v>
      </c>
      <c r="K34" s="380">
        <v>79</v>
      </c>
      <c r="L34" s="380">
        <v>20946</v>
      </c>
      <c r="M34" s="380">
        <v>1434</v>
      </c>
      <c r="N34" s="380">
        <v>1789</v>
      </c>
      <c r="O34" s="380">
        <v>5761</v>
      </c>
      <c r="P34" s="380">
        <v>2819</v>
      </c>
      <c r="Q34" s="380">
        <v>260</v>
      </c>
      <c r="R34" s="380">
        <v>11504</v>
      </c>
      <c r="S34" s="380">
        <v>19060</v>
      </c>
      <c r="T34" s="380">
        <v>2110</v>
      </c>
      <c r="U34" s="380">
        <v>6351</v>
      </c>
      <c r="V34" s="380">
        <v>15215</v>
      </c>
      <c r="W34" s="380">
        <v>2234</v>
      </c>
      <c r="X34" s="380">
        <v>916</v>
      </c>
      <c r="Y34" s="380">
        <v>1777</v>
      </c>
      <c r="Z34" s="380">
        <v>6</v>
      </c>
      <c r="AA34" s="380">
        <v>15</v>
      </c>
      <c r="AB34" s="380">
        <v>1856</v>
      </c>
      <c r="AC34" s="380">
        <v>153</v>
      </c>
      <c r="AD34" s="380">
        <v>0</v>
      </c>
      <c r="AE34" s="380">
        <v>894</v>
      </c>
      <c r="AF34" s="380">
        <v>4083</v>
      </c>
      <c r="AG34" s="380">
        <v>83</v>
      </c>
      <c r="AH34" s="380">
        <v>414</v>
      </c>
      <c r="AI34" s="380">
        <v>2089</v>
      </c>
      <c r="AJ34" s="380">
        <v>0</v>
      </c>
      <c r="AK34" s="380">
        <v>241</v>
      </c>
      <c r="AL34" s="380">
        <v>424</v>
      </c>
      <c r="AM34" s="380">
        <v>23</v>
      </c>
      <c r="AN34" s="380">
        <v>53</v>
      </c>
      <c r="AO34" s="380">
        <v>98</v>
      </c>
      <c r="AP34" s="380">
        <v>99</v>
      </c>
      <c r="AQ34" s="380">
        <v>0</v>
      </c>
      <c r="AR34" s="380">
        <v>664</v>
      </c>
      <c r="AS34" s="381">
        <v>105152</v>
      </c>
      <c r="AT34" s="380">
        <v>0</v>
      </c>
      <c r="AU34" s="380">
        <v>33152</v>
      </c>
      <c r="AV34" s="380">
        <v>173598</v>
      </c>
      <c r="AW34" s="380">
        <v>0</v>
      </c>
      <c r="AX34" s="380">
        <v>0</v>
      </c>
      <c r="AY34" s="380">
        <v>0</v>
      </c>
      <c r="AZ34" s="380">
        <v>0</v>
      </c>
      <c r="BA34" s="381">
        <v>206750</v>
      </c>
      <c r="BB34" s="380">
        <v>311902</v>
      </c>
      <c r="BC34" s="381">
        <v>17815</v>
      </c>
      <c r="BD34" s="380">
        <v>224565</v>
      </c>
      <c r="BE34" s="381">
        <v>329717</v>
      </c>
      <c r="BF34" s="380">
        <v>-86259</v>
      </c>
      <c r="BG34" s="381">
        <v>138306</v>
      </c>
      <c r="BH34" s="379">
        <v>243458</v>
      </c>
    </row>
    <row r="35" spans="2:60" ht="15" customHeight="1">
      <c r="B35" s="378">
        <v>32</v>
      </c>
      <c r="C35" s="379" t="s">
        <v>306</v>
      </c>
      <c r="D35" s="380">
        <v>37</v>
      </c>
      <c r="E35" s="380">
        <v>0</v>
      </c>
      <c r="F35" s="380">
        <v>0</v>
      </c>
      <c r="G35" s="380">
        <v>0</v>
      </c>
      <c r="H35" s="380">
        <v>0</v>
      </c>
      <c r="I35" s="380">
        <v>0</v>
      </c>
      <c r="J35" s="380">
        <v>0</v>
      </c>
      <c r="K35" s="380">
        <v>0</v>
      </c>
      <c r="L35" s="380">
        <v>2</v>
      </c>
      <c r="M35" s="380">
        <v>0</v>
      </c>
      <c r="N35" s="380">
        <v>0</v>
      </c>
      <c r="O35" s="380">
        <v>2</v>
      </c>
      <c r="P35" s="380">
        <v>0</v>
      </c>
      <c r="Q35" s="380">
        <v>0</v>
      </c>
      <c r="R35" s="380">
        <v>0</v>
      </c>
      <c r="S35" s="380">
        <v>0</v>
      </c>
      <c r="T35" s="380">
        <v>0</v>
      </c>
      <c r="U35" s="380">
        <v>0</v>
      </c>
      <c r="V35" s="380">
        <v>0</v>
      </c>
      <c r="W35" s="380">
        <v>0</v>
      </c>
      <c r="X35" s="380">
        <v>0</v>
      </c>
      <c r="Y35" s="380">
        <v>0</v>
      </c>
      <c r="Z35" s="380">
        <v>9</v>
      </c>
      <c r="AA35" s="380">
        <v>0</v>
      </c>
      <c r="AB35" s="380">
        <v>14</v>
      </c>
      <c r="AC35" s="380">
        <v>24</v>
      </c>
      <c r="AD35" s="380">
        <v>3</v>
      </c>
      <c r="AE35" s="380">
        <v>1139</v>
      </c>
      <c r="AF35" s="380">
        <v>174</v>
      </c>
      <c r="AG35" s="380">
        <v>9</v>
      </c>
      <c r="AH35" s="380">
        <v>7</v>
      </c>
      <c r="AI35" s="380">
        <v>19041</v>
      </c>
      <c r="AJ35" s="380">
        <v>0</v>
      </c>
      <c r="AK35" s="380">
        <v>0</v>
      </c>
      <c r="AL35" s="380">
        <v>4</v>
      </c>
      <c r="AM35" s="380">
        <v>0</v>
      </c>
      <c r="AN35" s="380">
        <v>11</v>
      </c>
      <c r="AO35" s="380">
        <v>3</v>
      </c>
      <c r="AP35" s="380">
        <v>2</v>
      </c>
      <c r="AQ35" s="380">
        <v>0</v>
      </c>
      <c r="AR35" s="380">
        <v>85</v>
      </c>
      <c r="AS35" s="381">
        <v>20566</v>
      </c>
      <c r="AT35" s="380">
        <v>6063</v>
      </c>
      <c r="AU35" s="380">
        <v>115397</v>
      </c>
      <c r="AV35" s="380">
        <v>510389</v>
      </c>
      <c r="AW35" s="380">
        <v>0</v>
      </c>
      <c r="AX35" s="380">
        <v>0</v>
      </c>
      <c r="AY35" s="380">
        <v>0</v>
      </c>
      <c r="AZ35" s="380">
        <v>0</v>
      </c>
      <c r="BA35" s="381">
        <v>631849</v>
      </c>
      <c r="BB35" s="380">
        <v>652415</v>
      </c>
      <c r="BC35" s="381">
        <v>39997</v>
      </c>
      <c r="BD35" s="380">
        <v>671846</v>
      </c>
      <c r="BE35" s="381">
        <v>692412</v>
      </c>
      <c r="BF35" s="380">
        <v>-26787</v>
      </c>
      <c r="BG35" s="381">
        <v>645059</v>
      </c>
      <c r="BH35" s="379">
        <v>665625</v>
      </c>
    </row>
    <row r="36" spans="2:60" ht="15" customHeight="1">
      <c r="B36" s="378">
        <v>33</v>
      </c>
      <c r="C36" s="379" t="s">
        <v>307</v>
      </c>
      <c r="D36" s="380">
        <v>9</v>
      </c>
      <c r="E36" s="380">
        <v>3</v>
      </c>
      <c r="F36" s="380">
        <v>380</v>
      </c>
      <c r="G36" s="380">
        <v>80</v>
      </c>
      <c r="H36" s="380">
        <v>265</v>
      </c>
      <c r="I36" s="380">
        <v>22</v>
      </c>
      <c r="J36" s="380">
        <v>37</v>
      </c>
      <c r="K36" s="380">
        <v>10</v>
      </c>
      <c r="L36" s="380">
        <v>572</v>
      </c>
      <c r="M36" s="380">
        <v>119</v>
      </c>
      <c r="N36" s="380">
        <v>109</v>
      </c>
      <c r="O36" s="380">
        <v>1172</v>
      </c>
      <c r="P36" s="380">
        <v>159</v>
      </c>
      <c r="Q36" s="380">
        <v>29</v>
      </c>
      <c r="R36" s="380">
        <v>330</v>
      </c>
      <c r="S36" s="380">
        <v>249</v>
      </c>
      <c r="T36" s="380">
        <v>22</v>
      </c>
      <c r="U36" s="380">
        <v>7</v>
      </c>
      <c r="V36" s="380">
        <v>122</v>
      </c>
      <c r="W36" s="380">
        <v>59</v>
      </c>
      <c r="X36" s="380">
        <v>606</v>
      </c>
      <c r="Y36" s="380">
        <v>374</v>
      </c>
      <c r="Z36" s="380">
        <v>324</v>
      </c>
      <c r="AA36" s="380">
        <v>126</v>
      </c>
      <c r="AB36" s="380">
        <v>395</v>
      </c>
      <c r="AC36" s="380">
        <v>649</v>
      </c>
      <c r="AD36" s="380">
        <v>169</v>
      </c>
      <c r="AE36" s="380">
        <v>804</v>
      </c>
      <c r="AF36" s="380">
        <v>322</v>
      </c>
      <c r="AG36" s="380">
        <v>1</v>
      </c>
      <c r="AH36" s="380">
        <v>214</v>
      </c>
      <c r="AI36" s="380">
        <v>703</v>
      </c>
      <c r="AJ36" s="380">
        <v>0</v>
      </c>
      <c r="AK36" s="380">
        <v>88</v>
      </c>
      <c r="AL36" s="380">
        <v>531</v>
      </c>
      <c r="AM36" s="380">
        <v>86</v>
      </c>
      <c r="AN36" s="380">
        <v>226</v>
      </c>
      <c r="AO36" s="380">
        <v>7113</v>
      </c>
      <c r="AP36" s="380">
        <v>149</v>
      </c>
      <c r="AQ36" s="380">
        <v>0</v>
      </c>
      <c r="AR36" s="380">
        <v>54</v>
      </c>
      <c r="AS36" s="381">
        <v>16689</v>
      </c>
      <c r="AT36" s="380">
        <v>0</v>
      </c>
      <c r="AU36" s="380">
        <v>40229</v>
      </c>
      <c r="AV36" s="380">
        <v>0</v>
      </c>
      <c r="AW36" s="380">
        <v>0</v>
      </c>
      <c r="AX36" s="380">
        <v>0</v>
      </c>
      <c r="AY36" s="380">
        <v>0</v>
      </c>
      <c r="AZ36" s="380">
        <v>0</v>
      </c>
      <c r="BA36" s="381">
        <v>40229</v>
      </c>
      <c r="BB36" s="380">
        <v>56918</v>
      </c>
      <c r="BC36" s="381">
        <v>832</v>
      </c>
      <c r="BD36" s="380">
        <v>41061</v>
      </c>
      <c r="BE36" s="381">
        <v>57750</v>
      </c>
      <c r="BF36" s="380">
        <v>-3448</v>
      </c>
      <c r="BG36" s="381">
        <v>37613</v>
      </c>
      <c r="BH36" s="379">
        <v>54302</v>
      </c>
    </row>
    <row r="37" spans="2:60" ht="15" customHeight="1">
      <c r="B37" s="378">
        <v>34</v>
      </c>
      <c r="C37" s="379" t="s">
        <v>308</v>
      </c>
      <c r="D37" s="380">
        <v>795</v>
      </c>
      <c r="E37" s="380">
        <v>126</v>
      </c>
      <c r="F37" s="380">
        <v>116</v>
      </c>
      <c r="G37" s="380">
        <v>144</v>
      </c>
      <c r="H37" s="380">
        <v>781</v>
      </c>
      <c r="I37" s="380">
        <v>57</v>
      </c>
      <c r="J37" s="380">
        <v>335</v>
      </c>
      <c r="K37" s="380">
        <v>154</v>
      </c>
      <c r="L37" s="380">
        <v>1189</v>
      </c>
      <c r="M37" s="380">
        <v>288</v>
      </c>
      <c r="N37" s="380">
        <v>517</v>
      </c>
      <c r="O37" s="380">
        <v>1131</v>
      </c>
      <c r="P37" s="380">
        <v>283</v>
      </c>
      <c r="Q37" s="380">
        <v>91</v>
      </c>
      <c r="R37" s="380">
        <v>985</v>
      </c>
      <c r="S37" s="380">
        <v>4197</v>
      </c>
      <c r="T37" s="380">
        <v>452</v>
      </c>
      <c r="U37" s="380">
        <v>829</v>
      </c>
      <c r="V37" s="380">
        <v>1712</v>
      </c>
      <c r="W37" s="380">
        <v>1004</v>
      </c>
      <c r="X37" s="380">
        <v>13731</v>
      </c>
      <c r="Y37" s="380">
        <v>1595</v>
      </c>
      <c r="Z37" s="380">
        <v>111</v>
      </c>
      <c r="AA37" s="380">
        <v>341</v>
      </c>
      <c r="AB37" s="380">
        <v>5972</v>
      </c>
      <c r="AC37" s="380">
        <v>1835</v>
      </c>
      <c r="AD37" s="380">
        <v>309</v>
      </c>
      <c r="AE37" s="380">
        <v>14869</v>
      </c>
      <c r="AF37" s="380">
        <v>3110</v>
      </c>
      <c r="AG37" s="380">
        <v>5423</v>
      </c>
      <c r="AH37" s="380">
        <v>623</v>
      </c>
      <c r="AI37" s="380">
        <v>7055</v>
      </c>
      <c r="AJ37" s="380">
        <v>267</v>
      </c>
      <c r="AK37" s="380">
        <v>105</v>
      </c>
      <c r="AL37" s="380">
        <v>2550</v>
      </c>
      <c r="AM37" s="380">
        <v>586</v>
      </c>
      <c r="AN37" s="380">
        <v>278</v>
      </c>
      <c r="AO37" s="380">
        <v>2087</v>
      </c>
      <c r="AP37" s="380">
        <v>339</v>
      </c>
      <c r="AQ37" s="380">
        <v>0</v>
      </c>
      <c r="AR37" s="380">
        <v>146</v>
      </c>
      <c r="AS37" s="381">
        <v>76518</v>
      </c>
      <c r="AT37" s="380">
        <v>320</v>
      </c>
      <c r="AU37" s="380">
        <v>4233</v>
      </c>
      <c r="AV37" s="380">
        <v>0</v>
      </c>
      <c r="AW37" s="380">
        <v>0</v>
      </c>
      <c r="AX37" s="380">
        <v>0</v>
      </c>
      <c r="AY37" s="380">
        <v>0</v>
      </c>
      <c r="AZ37" s="380">
        <v>0</v>
      </c>
      <c r="BA37" s="381">
        <v>4553</v>
      </c>
      <c r="BB37" s="380">
        <v>81071</v>
      </c>
      <c r="BC37" s="381">
        <v>6016</v>
      </c>
      <c r="BD37" s="380">
        <v>10569</v>
      </c>
      <c r="BE37" s="381">
        <v>87087</v>
      </c>
      <c r="BF37" s="380">
        <v>-50818</v>
      </c>
      <c r="BG37" s="381">
        <v>-40249</v>
      </c>
      <c r="BH37" s="379">
        <v>36269</v>
      </c>
    </row>
    <row r="38" spans="2:60" ht="15" customHeight="1">
      <c r="B38" s="382">
        <v>35</v>
      </c>
      <c r="C38" s="383" t="s">
        <v>62</v>
      </c>
      <c r="D38" s="384">
        <v>2694</v>
      </c>
      <c r="E38" s="384">
        <v>855</v>
      </c>
      <c r="F38" s="384">
        <v>441</v>
      </c>
      <c r="G38" s="384">
        <v>842</v>
      </c>
      <c r="H38" s="384">
        <v>7364</v>
      </c>
      <c r="I38" s="384">
        <v>330</v>
      </c>
      <c r="J38" s="384">
        <v>1110</v>
      </c>
      <c r="K38" s="384">
        <v>410</v>
      </c>
      <c r="L38" s="384">
        <v>12015</v>
      </c>
      <c r="M38" s="384">
        <v>3107</v>
      </c>
      <c r="N38" s="384">
        <v>3487</v>
      </c>
      <c r="O38" s="384">
        <v>7979</v>
      </c>
      <c r="P38" s="384">
        <v>3750</v>
      </c>
      <c r="Q38" s="384">
        <v>678</v>
      </c>
      <c r="R38" s="384">
        <v>7203</v>
      </c>
      <c r="S38" s="384">
        <v>10602</v>
      </c>
      <c r="T38" s="384">
        <v>1195</v>
      </c>
      <c r="U38" s="384">
        <v>3361</v>
      </c>
      <c r="V38" s="384">
        <v>7846</v>
      </c>
      <c r="W38" s="384">
        <v>3205</v>
      </c>
      <c r="X38" s="384">
        <v>37611</v>
      </c>
      <c r="Y38" s="384">
        <v>20239</v>
      </c>
      <c r="Z38" s="384">
        <v>4490</v>
      </c>
      <c r="AA38" s="384">
        <v>2994</v>
      </c>
      <c r="AB38" s="384">
        <v>40930</v>
      </c>
      <c r="AC38" s="384">
        <v>20665</v>
      </c>
      <c r="AD38" s="384">
        <v>11533</v>
      </c>
      <c r="AE38" s="384">
        <v>37874</v>
      </c>
      <c r="AF38" s="384">
        <v>25662</v>
      </c>
      <c r="AG38" s="384">
        <v>25095</v>
      </c>
      <c r="AH38" s="384">
        <v>10772</v>
      </c>
      <c r="AI38" s="384">
        <v>27573</v>
      </c>
      <c r="AJ38" s="384">
        <v>3811</v>
      </c>
      <c r="AK38" s="384">
        <v>6218</v>
      </c>
      <c r="AL38" s="384">
        <v>20493</v>
      </c>
      <c r="AM38" s="384">
        <v>885</v>
      </c>
      <c r="AN38" s="384">
        <v>3806</v>
      </c>
      <c r="AO38" s="384">
        <v>15215</v>
      </c>
      <c r="AP38" s="384">
        <v>3100</v>
      </c>
      <c r="AQ38" s="384">
        <v>0</v>
      </c>
      <c r="AR38" s="384">
        <v>1248</v>
      </c>
      <c r="AS38" s="385">
        <v>398688</v>
      </c>
      <c r="AT38" s="384">
        <v>395</v>
      </c>
      <c r="AU38" s="384">
        <v>44917</v>
      </c>
      <c r="AV38" s="384">
        <v>0</v>
      </c>
      <c r="AW38" s="384">
        <v>2204</v>
      </c>
      <c r="AX38" s="384">
        <v>34849</v>
      </c>
      <c r="AY38" s="384">
        <v>0</v>
      </c>
      <c r="AZ38" s="384">
        <v>0</v>
      </c>
      <c r="BA38" s="385">
        <v>82365</v>
      </c>
      <c r="BB38" s="384">
        <v>481053</v>
      </c>
      <c r="BC38" s="385">
        <v>20285</v>
      </c>
      <c r="BD38" s="384">
        <v>102650</v>
      </c>
      <c r="BE38" s="385">
        <v>501338</v>
      </c>
      <c r="BF38" s="384">
        <v>-290355</v>
      </c>
      <c r="BG38" s="385">
        <v>-187705</v>
      </c>
      <c r="BH38" s="383">
        <v>210983</v>
      </c>
    </row>
    <row r="39" spans="2:60" ht="15" customHeight="1">
      <c r="B39" s="378">
        <v>36</v>
      </c>
      <c r="C39" s="379" t="s">
        <v>63</v>
      </c>
      <c r="D39" s="380">
        <v>0</v>
      </c>
      <c r="E39" s="380">
        <v>0</v>
      </c>
      <c r="F39" s="380">
        <v>0</v>
      </c>
      <c r="G39" s="380">
        <v>0</v>
      </c>
      <c r="H39" s="380">
        <v>0</v>
      </c>
      <c r="I39" s="380">
        <v>0</v>
      </c>
      <c r="J39" s="380">
        <v>0</v>
      </c>
      <c r="K39" s="380">
        <v>0</v>
      </c>
      <c r="L39" s="380">
        <v>0</v>
      </c>
      <c r="M39" s="380">
        <v>0</v>
      </c>
      <c r="N39" s="380">
        <v>0</v>
      </c>
      <c r="O39" s="380">
        <v>0</v>
      </c>
      <c r="P39" s="380">
        <v>0</v>
      </c>
      <c r="Q39" s="380">
        <v>0</v>
      </c>
      <c r="R39" s="380">
        <v>0</v>
      </c>
      <c r="S39" s="380">
        <v>0</v>
      </c>
      <c r="T39" s="380">
        <v>0</v>
      </c>
      <c r="U39" s="380">
        <v>0</v>
      </c>
      <c r="V39" s="380">
        <v>0</v>
      </c>
      <c r="W39" s="380">
        <v>0</v>
      </c>
      <c r="X39" s="380">
        <v>0</v>
      </c>
      <c r="Y39" s="380">
        <v>0</v>
      </c>
      <c r="Z39" s="380">
        <v>0</v>
      </c>
      <c r="AA39" s="380">
        <v>0</v>
      </c>
      <c r="AB39" s="380">
        <v>0</v>
      </c>
      <c r="AC39" s="380">
        <v>0</v>
      </c>
      <c r="AD39" s="380">
        <v>0</v>
      </c>
      <c r="AE39" s="380">
        <v>0</v>
      </c>
      <c r="AF39" s="380">
        <v>0</v>
      </c>
      <c r="AG39" s="380">
        <v>0</v>
      </c>
      <c r="AH39" s="380">
        <v>0</v>
      </c>
      <c r="AI39" s="380">
        <v>0</v>
      </c>
      <c r="AJ39" s="380">
        <v>0</v>
      </c>
      <c r="AK39" s="380">
        <v>0</v>
      </c>
      <c r="AL39" s="380">
        <v>0</v>
      </c>
      <c r="AM39" s="380">
        <v>0</v>
      </c>
      <c r="AN39" s="380">
        <v>0</v>
      </c>
      <c r="AO39" s="380">
        <v>0</v>
      </c>
      <c r="AP39" s="380">
        <v>0</v>
      </c>
      <c r="AQ39" s="380">
        <v>0</v>
      </c>
      <c r="AR39" s="380">
        <v>0</v>
      </c>
      <c r="AS39" s="381">
        <v>0</v>
      </c>
      <c r="AT39" s="380">
        <v>15164</v>
      </c>
      <c r="AU39" s="380">
        <v>22863</v>
      </c>
      <c r="AV39" s="380">
        <v>0</v>
      </c>
      <c r="AW39" s="380">
        <v>0</v>
      </c>
      <c r="AX39" s="380">
        <v>0</v>
      </c>
      <c r="AY39" s="380">
        <v>0</v>
      </c>
      <c r="AZ39" s="380">
        <v>0</v>
      </c>
      <c r="BA39" s="381">
        <v>38027</v>
      </c>
      <c r="BB39" s="380">
        <v>38027</v>
      </c>
      <c r="BC39" s="381">
        <v>34931</v>
      </c>
      <c r="BD39" s="380">
        <v>72958</v>
      </c>
      <c r="BE39" s="381">
        <v>72958</v>
      </c>
      <c r="BF39" s="380">
        <v>-15165</v>
      </c>
      <c r="BG39" s="381">
        <v>57793</v>
      </c>
      <c r="BH39" s="379">
        <v>57793</v>
      </c>
    </row>
    <row r="40" spans="2:60" ht="15" customHeight="1">
      <c r="B40" s="378">
        <v>37</v>
      </c>
      <c r="C40" s="379" t="s">
        <v>364</v>
      </c>
      <c r="D40" s="380">
        <v>0</v>
      </c>
      <c r="E40" s="380">
        <v>0</v>
      </c>
      <c r="F40" s="380">
        <v>0</v>
      </c>
      <c r="G40" s="380">
        <v>0</v>
      </c>
      <c r="H40" s="380">
        <v>1336</v>
      </c>
      <c r="I40" s="380">
        <v>0</v>
      </c>
      <c r="J40" s="380">
        <v>0</v>
      </c>
      <c r="K40" s="380">
        <v>0</v>
      </c>
      <c r="L40" s="380">
        <v>0</v>
      </c>
      <c r="M40" s="380">
        <v>0</v>
      </c>
      <c r="N40" s="380">
        <v>0</v>
      </c>
      <c r="O40" s="380">
        <v>0</v>
      </c>
      <c r="P40" s="380">
        <v>0</v>
      </c>
      <c r="Q40" s="380">
        <v>0</v>
      </c>
      <c r="R40" s="380">
        <v>0</v>
      </c>
      <c r="S40" s="380">
        <v>0</v>
      </c>
      <c r="T40" s="380">
        <v>0</v>
      </c>
      <c r="U40" s="380">
        <v>0</v>
      </c>
      <c r="V40" s="380">
        <v>0</v>
      </c>
      <c r="W40" s="380">
        <v>0</v>
      </c>
      <c r="X40" s="380">
        <v>0</v>
      </c>
      <c r="Y40" s="380">
        <v>0</v>
      </c>
      <c r="Z40" s="380">
        <v>0</v>
      </c>
      <c r="AA40" s="380">
        <v>0</v>
      </c>
      <c r="AB40" s="380">
        <v>0</v>
      </c>
      <c r="AC40" s="380">
        <v>0</v>
      </c>
      <c r="AD40" s="380">
        <v>0</v>
      </c>
      <c r="AE40" s="380">
        <v>0</v>
      </c>
      <c r="AF40" s="380">
        <v>0</v>
      </c>
      <c r="AG40" s="380">
        <v>0</v>
      </c>
      <c r="AH40" s="380">
        <v>0</v>
      </c>
      <c r="AI40" s="380">
        <v>6339</v>
      </c>
      <c r="AJ40" s="380">
        <v>0</v>
      </c>
      <c r="AK40" s="380">
        <v>0</v>
      </c>
      <c r="AL40" s="380">
        <v>0</v>
      </c>
      <c r="AM40" s="380">
        <v>626</v>
      </c>
      <c r="AN40" s="380">
        <v>781</v>
      </c>
      <c r="AO40" s="380">
        <v>0</v>
      </c>
      <c r="AP40" s="380">
        <v>0</v>
      </c>
      <c r="AQ40" s="380">
        <v>0</v>
      </c>
      <c r="AR40" s="380">
        <v>9</v>
      </c>
      <c r="AS40" s="381">
        <v>9091</v>
      </c>
      <c r="AT40" s="380">
        <v>65627</v>
      </c>
      <c r="AU40" s="380">
        <v>122728</v>
      </c>
      <c r="AV40" s="380">
        <v>0</v>
      </c>
      <c r="AW40" s="380">
        <v>0</v>
      </c>
      <c r="AX40" s="380">
        <v>0</v>
      </c>
      <c r="AY40" s="380">
        <v>0</v>
      </c>
      <c r="AZ40" s="380">
        <v>0</v>
      </c>
      <c r="BA40" s="381">
        <v>188355</v>
      </c>
      <c r="BB40" s="380">
        <v>197446</v>
      </c>
      <c r="BC40" s="381">
        <v>43750</v>
      </c>
      <c r="BD40" s="380">
        <v>232105</v>
      </c>
      <c r="BE40" s="381">
        <v>241196</v>
      </c>
      <c r="BF40" s="380">
        <v>-95420</v>
      </c>
      <c r="BG40" s="381">
        <v>136685</v>
      </c>
      <c r="BH40" s="379">
        <v>145776</v>
      </c>
    </row>
    <row r="41" spans="2:60" ht="15" customHeight="1">
      <c r="B41" s="378">
        <v>38</v>
      </c>
      <c r="C41" s="379" t="s">
        <v>310</v>
      </c>
      <c r="D41" s="380">
        <v>0</v>
      </c>
      <c r="E41" s="380">
        <v>0</v>
      </c>
      <c r="F41" s="380">
        <v>0</v>
      </c>
      <c r="G41" s="380">
        <v>0</v>
      </c>
      <c r="H41" s="380">
        <v>0</v>
      </c>
      <c r="I41" s="380">
        <v>0</v>
      </c>
      <c r="J41" s="380">
        <v>0</v>
      </c>
      <c r="K41" s="380">
        <v>0</v>
      </c>
      <c r="L41" s="380">
        <v>0</v>
      </c>
      <c r="M41" s="380">
        <v>0</v>
      </c>
      <c r="N41" s="380">
        <v>0</v>
      </c>
      <c r="O41" s="380">
        <v>0</v>
      </c>
      <c r="P41" s="380">
        <v>0</v>
      </c>
      <c r="Q41" s="380">
        <v>0</v>
      </c>
      <c r="R41" s="380">
        <v>0</v>
      </c>
      <c r="S41" s="380">
        <v>0</v>
      </c>
      <c r="T41" s="380">
        <v>0</v>
      </c>
      <c r="U41" s="380">
        <v>0</v>
      </c>
      <c r="V41" s="380">
        <v>0</v>
      </c>
      <c r="W41" s="380">
        <v>0</v>
      </c>
      <c r="X41" s="380">
        <v>0</v>
      </c>
      <c r="Y41" s="380">
        <v>0</v>
      </c>
      <c r="Z41" s="380">
        <v>0</v>
      </c>
      <c r="AA41" s="380">
        <v>0</v>
      </c>
      <c r="AB41" s="380">
        <v>15</v>
      </c>
      <c r="AC41" s="380">
        <v>0</v>
      </c>
      <c r="AD41" s="380">
        <v>0</v>
      </c>
      <c r="AE41" s="380">
        <v>0</v>
      </c>
      <c r="AF41" s="380">
        <v>1516</v>
      </c>
      <c r="AG41" s="380">
        <v>0</v>
      </c>
      <c r="AH41" s="380">
        <v>25</v>
      </c>
      <c r="AI41" s="380">
        <v>0</v>
      </c>
      <c r="AJ41" s="380">
        <v>0</v>
      </c>
      <c r="AK41" s="380">
        <v>0</v>
      </c>
      <c r="AL41" s="380">
        <v>67</v>
      </c>
      <c r="AM41" s="380">
        <v>140</v>
      </c>
      <c r="AN41" s="380">
        <v>34</v>
      </c>
      <c r="AO41" s="380">
        <v>129</v>
      </c>
      <c r="AP41" s="380">
        <v>109</v>
      </c>
      <c r="AQ41" s="380">
        <v>0</v>
      </c>
      <c r="AR41" s="380">
        <v>13</v>
      </c>
      <c r="AS41" s="381">
        <v>2048</v>
      </c>
      <c r="AT41" s="380">
        <v>11527</v>
      </c>
      <c r="AU41" s="380">
        <v>96127</v>
      </c>
      <c r="AV41" s="380">
        <v>0</v>
      </c>
      <c r="AW41" s="380">
        <v>0</v>
      </c>
      <c r="AX41" s="380">
        <v>0</v>
      </c>
      <c r="AY41" s="380">
        <v>0</v>
      </c>
      <c r="AZ41" s="380">
        <v>0</v>
      </c>
      <c r="BA41" s="381">
        <v>107654</v>
      </c>
      <c r="BB41" s="380">
        <v>109702</v>
      </c>
      <c r="BC41" s="381">
        <v>313451</v>
      </c>
      <c r="BD41" s="380">
        <v>421105</v>
      </c>
      <c r="BE41" s="381">
        <v>423153</v>
      </c>
      <c r="BF41" s="380">
        <v>-31666</v>
      </c>
      <c r="BG41" s="381">
        <v>389439</v>
      </c>
      <c r="BH41" s="379">
        <v>391487</v>
      </c>
    </row>
    <row r="42" spans="2:60" ht="15" customHeight="1">
      <c r="B42" s="378">
        <v>39</v>
      </c>
      <c r="C42" s="379" t="s">
        <v>311</v>
      </c>
      <c r="D42" s="380">
        <v>17</v>
      </c>
      <c r="E42" s="380">
        <v>10</v>
      </c>
      <c r="F42" s="380">
        <v>39</v>
      </c>
      <c r="G42" s="380">
        <v>3</v>
      </c>
      <c r="H42" s="380">
        <v>33</v>
      </c>
      <c r="I42" s="380">
        <v>0</v>
      </c>
      <c r="J42" s="380">
        <v>3</v>
      </c>
      <c r="K42" s="380">
        <v>2</v>
      </c>
      <c r="L42" s="380">
        <v>39</v>
      </c>
      <c r="M42" s="380">
        <v>12</v>
      </c>
      <c r="N42" s="380">
        <v>4</v>
      </c>
      <c r="O42" s="380">
        <v>69</v>
      </c>
      <c r="P42" s="380">
        <v>18</v>
      </c>
      <c r="Q42" s="380">
        <v>0</v>
      </c>
      <c r="R42" s="380">
        <v>44</v>
      </c>
      <c r="S42" s="380">
        <v>76</v>
      </c>
      <c r="T42" s="380">
        <v>1</v>
      </c>
      <c r="U42" s="380">
        <v>42</v>
      </c>
      <c r="V42" s="380">
        <v>36</v>
      </c>
      <c r="W42" s="380">
        <v>7</v>
      </c>
      <c r="X42" s="380">
        <v>134</v>
      </c>
      <c r="Y42" s="380">
        <v>25</v>
      </c>
      <c r="Z42" s="380">
        <v>9</v>
      </c>
      <c r="AA42" s="380">
        <v>4</v>
      </c>
      <c r="AB42" s="380">
        <v>495</v>
      </c>
      <c r="AC42" s="380">
        <v>50</v>
      </c>
      <c r="AD42" s="380">
        <v>270</v>
      </c>
      <c r="AE42" s="380">
        <v>176</v>
      </c>
      <c r="AF42" s="380">
        <v>314</v>
      </c>
      <c r="AG42" s="380">
        <v>219</v>
      </c>
      <c r="AH42" s="380">
        <v>173</v>
      </c>
      <c r="AI42" s="380">
        <v>7864</v>
      </c>
      <c r="AJ42" s="380">
        <v>147</v>
      </c>
      <c r="AK42" s="380">
        <v>40</v>
      </c>
      <c r="AL42" s="380">
        <v>248</v>
      </c>
      <c r="AM42" s="380">
        <v>664</v>
      </c>
      <c r="AN42" s="380">
        <v>525</v>
      </c>
      <c r="AO42" s="380">
        <v>1300</v>
      </c>
      <c r="AP42" s="380">
        <v>1413</v>
      </c>
      <c r="AQ42" s="380">
        <v>0</v>
      </c>
      <c r="AR42" s="380">
        <v>58</v>
      </c>
      <c r="AS42" s="381">
        <v>14583</v>
      </c>
      <c r="AT42" s="380">
        <v>933</v>
      </c>
      <c r="AU42" s="380">
        <v>122541</v>
      </c>
      <c r="AV42" s="380">
        <v>0</v>
      </c>
      <c r="AW42" s="380">
        <v>0</v>
      </c>
      <c r="AX42" s="380">
        <v>0</v>
      </c>
      <c r="AY42" s="380">
        <v>0</v>
      </c>
      <c r="AZ42" s="380">
        <v>12</v>
      </c>
      <c r="BA42" s="381">
        <v>123486</v>
      </c>
      <c r="BB42" s="380">
        <v>138069</v>
      </c>
      <c r="BC42" s="381">
        <v>5357</v>
      </c>
      <c r="BD42" s="380">
        <v>128843</v>
      </c>
      <c r="BE42" s="381">
        <v>143426</v>
      </c>
      <c r="BF42" s="380">
        <v>-60963</v>
      </c>
      <c r="BG42" s="381">
        <v>67880</v>
      </c>
      <c r="BH42" s="379">
        <v>82463</v>
      </c>
    </row>
    <row r="43" spans="2:60" ht="15" customHeight="1">
      <c r="B43" s="382">
        <v>40</v>
      </c>
      <c r="C43" s="383" t="s">
        <v>194</v>
      </c>
      <c r="D43" s="384">
        <v>54</v>
      </c>
      <c r="E43" s="384">
        <v>37</v>
      </c>
      <c r="F43" s="384">
        <v>45</v>
      </c>
      <c r="G43" s="384">
        <v>45</v>
      </c>
      <c r="H43" s="384">
        <v>122</v>
      </c>
      <c r="I43" s="384">
        <v>16</v>
      </c>
      <c r="J43" s="384">
        <v>24</v>
      </c>
      <c r="K43" s="384">
        <v>12</v>
      </c>
      <c r="L43" s="384">
        <v>135</v>
      </c>
      <c r="M43" s="384">
        <v>15</v>
      </c>
      <c r="N43" s="384">
        <v>81</v>
      </c>
      <c r="O43" s="384">
        <v>111</v>
      </c>
      <c r="P43" s="384">
        <v>55</v>
      </c>
      <c r="Q43" s="384">
        <v>9</v>
      </c>
      <c r="R43" s="384">
        <v>404</v>
      </c>
      <c r="S43" s="384">
        <v>163</v>
      </c>
      <c r="T43" s="384">
        <v>44</v>
      </c>
      <c r="U43" s="384">
        <v>55</v>
      </c>
      <c r="V43" s="384">
        <v>84</v>
      </c>
      <c r="W43" s="384">
        <v>31</v>
      </c>
      <c r="X43" s="384">
        <v>489</v>
      </c>
      <c r="Y43" s="384">
        <v>11</v>
      </c>
      <c r="Z43" s="384">
        <v>26</v>
      </c>
      <c r="AA43" s="384">
        <v>201</v>
      </c>
      <c r="AB43" s="384">
        <v>1447</v>
      </c>
      <c r="AC43" s="384">
        <v>789</v>
      </c>
      <c r="AD43" s="384">
        <v>136</v>
      </c>
      <c r="AE43" s="384">
        <v>1023</v>
      </c>
      <c r="AF43" s="384">
        <v>499</v>
      </c>
      <c r="AG43" s="384">
        <v>1165</v>
      </c>
      <c r="AH43" s="384">
        <v>680</v>
      </c>
      <c r="AI43" s="384">
        <v>1495</v>
      </c>
      <c r="AJ43" s="384">
        <v>248</v>
      </c>
      <c r="AK43" s="384">
        <v>33</v>
      </c>
      <c r="AL43" s="384">
        <v>345</v>
      </c>
      <c r="AM43" s="384">
        <v>133</v>
      </c>
      <c r="AN43" s="384">
        <v>124</v>
      </c>
      <c r="AO43" s="384">
        <v>362</v>
      </c>
      <c r="AP43" s="384">
        <v>274</v>
      </c>
      <c r="AQ43" s="384">
        <v>0</v>
      </c>
      <c r="AR43" s="384">
        <v>10</v>
      </c>
      <c r="AS43" s="385">
        <v>11032</v>
      </c>
      <c r="AT43" s="384">
        <v>0</v>
      </c>
      <c r="AU43" s="384">
        <v>0</v>
      </c>
      <c r="AV43" s="384">
        <v>0</v>
      </c>
      <c r="AW43" s="384">
        <v>0</v>
      </c>
      <c r="AX43" s="384">
        <v>0</v>
      </c>
      <c r="AY43" s="384">
        <v>0</v>
      </c>
      <c r="AZ43" s="384">
        <v>0</v>
      </c>
      <c r="BA43" s="385">
        <v>0</v>
      </c>
      <c r="BB43" s="384">
        <v>11032</v>
      </c>
      <c r="BC43" s="385">
        <v>0</v>
      </c>
      <c r="BD43" s="384">
        <v>0</v>
      </c>
      <c r="BE43" s="385">
        <v>11032</v>
      </c>
      <c r="BF43" s="384">
        <v>0</v>
      </c>
      <c r="BG43" s="385">
        <v>0</v>
      </c>
      <c r="BH43" s="383">
        <v>11032</v>
      </c>
    </row>
    <row r="44" spans="2:60" ht="15" customHeight="1">
      <c r="B44" s="386">
        <v>41</v>
      </c>
      <c r="C44" s="379" t="s">
        <v>195</v>
      </c>
      <c r="D44" s="380">
        <v>2164</v>
      </c>
      <c r="E44" s="380">
        <v>387</v>
      </c>
      <c r="F44" s="380">
        <v>615</v>
      </c>
      <c r="G44" s="380">
        <v>211</v>
      </c>
      <c r="H44" s="380">
        <v>992</v>
      </c>
      <c r="I44" s="380">
        <v>66</v>
      </c>
      <c r="J44" s="380">
        <v>325</v>
      </c>
      <c r="K44" s="380">
        <v>59</v>
      </c>
      <c r="L44" s="380">
        <v>1455</v>
      </c>
      <c r="M44" s="380">
        <v>367</v>
      </c>
      <c r="N44" s="380">
        <v>743</v>
      </c>
      <c r="O44" s="380">
        <v>2680</v>
      </c>
      <c r="P44" s="380">
        <v>1602</v>
      </c>
      <c r="Q44" s="380">
        <v>167</v>
      </c>
      <c r="R44" s="380">
        <v>1876</v>
      </c>
      <c r="S44" s="380">
        <v>511</v>
      </c>
      <c r="T44" s="380">
        <v>253</v>
      </c>
      <c r="U44" s="380">
        <v>955</v>
      </c>
      <c r="V44" s="380">
        <v>783</v>
      </c>
      <c r="W44" s="380">
        <v>457</v>
      </c>
      <c r="X44" s="380">
        <v>8699</v>
      </c>
      <c r="Y44" s="380">
        <v>1807</v>
      </c>
      <c r="Z44" s="380">
        <v>337</v>
      </c>
      <c r="AA44" s="380">
        <v>85</v>
      </c>
      <c r="AB44" s="380">
        <v>11188</v>
      </c>
      <c r="AC44" s="380">
        <v>2153</v>
      </c>
      <c r="AD44" s="380">
        <v>6138</v>
      </c>
      <c r="AE44" s="380">
        <v>12580</v>
      </c>
      <c r="AF44" s="380">
        <v>3166</v>
      </c>
      <c r="AG44" s="380">
        <v>666</v>
      </c>
      <c r="AH44" s="380">
        <v>3549</v>
      </c>
      <c r="AI44" s="380">
        <v>7289</v>
      </c>
      <c r="AJ44" s="380">
        <v>596</v>
      </c>
      <c r="AK44" s="380">
        <v>457</v>
      </c>
      <c r="AL44" s="380">
        <v>2971</v>
      </c>
      <c r="AM44" s="380">
        <v>356</v>
      </c>
      <c r="AN44" s="380">
        <v>861</v>
      </c>
      <c r="AO44" s="380">
        <v>1792</v>
      </c>
      <c r="AP44" s="380">
        <v>1798</v>
      </c>
      <c r="AQ44" s="380">
        <v>5</v>
      </c>
      <c r="AR44" s="380">
        <v>0</v>
      </c>
      <c r="AS44" s="381">
        <v>83161</v>
      </c>
      <c r="AT44" s="380">
        <v>0</v>
      </c>
      <c r="AU44" s="380">
        <v>160</v>
      </c>
      <c r="AV44" s="380">
        <v>0</v>
      </c>
      <c r="AW44" s="380">
        <v>0</v>
      </c>
      <c r="AX44" s="380">
        <v>0</v>
      </c>
      <c r="AY44" s="380">
        <v>0</v>
      </c>
      <c r="AZ44" s="380">
        <v>0</v>
      </c>
      <c r="BA44" s="381">
        <v>160</v>
      </c>
      <c r="BB44" s="380">
        <v>83321</v>
      </c>
      <c r="BC44" s="381">
        <v>3081</v>
      </c>
      <c r="BD44" s="380">
        <v>3241</v>
      </c>
      <c r="BE44" s="381">
        <v>86402</v>
      </c>
      <c r="BF44" s="380">
        <v>-59940</v>
      </c>
      <c r="BG44" s="381">
        <v>-56699</v>
      </c>
      <c r="BH44" s="379">
        <v>26462</v>
      </c>
    </row>
    <row r="45" spans="2:60" ht="15" customHeight="1">
      <c r="B45" s="387">
        <v>42</v>
      </c>
      <c r="C45" s="388" t="s">
        <v>42</v>
      </c>
      <c r="D45" s="389">
        <v>77470</v>
      </c>
      <c r="E45" s="389">
        <v>11603</v>
      </c>
      <c r="F45" s="389">
        <v>21061</v>
      </c>
      <c r="G45" s="389">
        <v>14650</v>
      </c>
      <c r="H45" s="389">
        <v>147305</v>
      </c>
      <c r="I45" s="389">
        <v>9019</v>
      </c>
      <c r="J45" s="389">
        <v>41081</v>
      </c>
      <c r="K45" s="389">
        <v>6726</v>
      </c>
      <c r="L45" s="389">
        <v>537150</v>
      </c>
      <c r="M45" s="389">
        <v>576217</v>
      </c>
      <c r="N45" s="389">
        <v>50793</v>
      </c>
      <c r="O45" s="389">
        <v>1146977</v>
      </c>
      <c r="P45" s="389">
        <v>338041</v>
      </c>
      <c r="Q45" s="389">
        <v>18776</v>
      </c>
      <c r="R45" s="389">
        <v>175734</v>
      </c>
      <c r="S45" s="389">
        <v>181199</v>
      </c>
      <c r="T45" s="389">
        <v>27763</v>
      </c>
      <c r="U45" s="389">
        <v>124126</v>
      </c>
      <c r="V45" s="389">
        <v>327680</v>
      </c>
      <c r="W45" s="389">
        <v>65514</v>
      </c>
      <c r="X45" s="389">
        <v>273273</v>
      </c>
      <c r="Y45" s="389">
        <v>259066</v>
      </c>
      <c r="Z45" s="389">
        <v>17331</v>
      </c>
      <c r="AA45" s="389">
        <v>15862</v>
      </c>
      <c r="AB45" s="389">
        <v>189512</v>
      </c>
      <c r="AC45" s="389">
        <v>70666</v>
      </c>
      <c r="AD45" s="389">
        <v>88572</v>
      </c>
      <c r="AE45" s="389">
        <v>272546</v>
      </c>
      <c r="AF45" s="389">
        <v>112333</v>
      </c>
      <c r="AG45" s="389">
        <v>126125</v>
      </c>
      <c r="AH45" s="389">
        <v>49681</v>
      </c>
      <c r="AI45" s="389">
        <v>270852</v>
      </c>
      <c r="AJ45" s="389">
        <v>22823</v>
      </c>
      <c r="AK45" s="389">
        <v>12290</v>
      </c>
      <c r="AL45" s="389">
        <v>78652</v>
      </c>
      <c r="AM45" s="389">
        <v>30186</v>
      </c>
      <c r="AN45" s="389">
        <v>82998</v>
      </c>
      <c r="AO45" s="389">
        <v>122012</v>
      </c>
      <c r="AP45" s="389">
        <v>26602</v>
      </c>
      <c r="AQ45" s="389">
        <v>11032</v>
      </c>
      <c r="AR45" s="389">
        <v>16349</v>
      </c>
      <c r="AS45" s="390">
        <v>6047648</v>
      </c>
      <c r="AT45" s="389">
        <v>138943</v>
      </c>
      <c r="AU45" s="389">
        <v>2234831</v>
      </c>
      <c r="AV45" s="389">
        <v>1074660</v>
      </c>
      <c r="AW45" s="389">
        <v>239500</v>
      </c>
      <c r="AX45" s="389">
        <v>726967</v>
      </c>
      <c r="AY45" s="389">
        <v>31636</v>
      </c>
      <c r="AZ45" s="389">
        <v>13459</v>
      </c>
      <c r="BA45" s="390">
        <v>4459996</v>
      </c>
      <c r="BB45" s="389">
        <v>10507644</v>
      </c>
      <c r="BC45" s="390">
        <v>4743127</v>
      </c>
      <c r="BD45" s="389">
        <v>9203123</v>
      </c>
      <c r="BE45" s="390">
        <v>15250771</v>
      </c>
      <c r="BF45" s="389">
        <v>-4718881</v>
      </c>
      <c r="BG45" s="390">
        <v>4484242</v>
      </c>
      <c r="BH45" s="388">
        <v>10531890</v>
      </c>
    </row>
    <row r="46" spans="2:60" ht="15" customHeight="1">
      <c r="B46" s="378">
        <v>43</v>
      </c>
      <c r="C46" s="364" t="s">
        <v>48</v>
      </c>
      <c r="D46" s="376">
        <v>343</v>
      </c>
      <c r="E46" s="376">
        <v>298</v>
      </c>
      <c r="F46" s="376">
        <v>913</v>
      </c>
      <c r="G46" s="376">
        <v>1792</v>
      </c>
      <c r="H46" s="376">
        <v>3246</v>
      </c>
      <c r="I46" s="376">
        <v>463</v>
      </c>
      <c r="J46" s="376">
        <v>1299</v>
      </c>
      <c r="K46" s="376">
        <v>322</v>
      </c>
      <c r="L46" s="376">
        <v>6852</v>
      </c>
      <c r="M46" s="376">
        <v>3255</v>
      </c>
      <c r="N46" s="376">
        <v>1999</v>
      </c>
      <c r="O46" s="376">
        <v>9242</v>
      </c>
      <c r="P46" s="376">
        <v>7179</v>
      </c>
      <c r="Q46" s="376">
        <v>904</v>
      </c>
      <c r="R46" s="376">
        <v>4151</v>
      </c>
      <c r="S46" s="376">
        <v>6638</v>
      </c>
      <c r="T46" s="376">
        <v>676</v>
      </c>
      <c r="U46" s="376">
        <v>573</v>
      </c>
      <c r="V46" s="376">
        <v>3525</v>
      </c>
      <c r="W46" s="376">
        <v>1818</v>
      </c>
      <c r="X46" s="376">
        <v>9119</v>
      </c>
      <c r="Y46" s="376">
        <v>2616</v>
      </c>
      <c r="Z46" s="376">
        <v>448</v>
      </c>
      <c r="AA46" s="376">
        <v>1395</v>
      </c>
      <c r="AB46" s="376">
        <v>11729</v>
      </c>
      <c r="AC46" s="376">
        <v>6467</v>
      </c>
      <c r="AD46" s="376">
        <v>1736</v>
      </c>
      <c r="AE46" s="376">
        <v>8662</v>
      </c>
      <c r="AF46" s="376">
        <v>3098</v>
      </c>
      <c r="AG46" s="376">
        <v>3945</v>
      </c>
      <c r="AH46" s="376">
        <v>2970</v>
      </c>
      <c r="AI46" s="376">
        <v>7226</v>
      </c>
      <c r="AJ46" s="376">
        <v>3635</v>
      </c>
      <c r="AK46" s="376">
        <v>383</v>
      </c>
      <c r="AL46" s="376">
        <v>3995</v>
      </c>
      <c r="AM46" s="376">
        <v>1382</v>
      </c>
      <c r="AN46" s="376">
        <v>2358</v>
      </c>
      <c r="AO46" s="376">
        <v>9735</v>
      </c>
      <c r="AP46" s="376">
        <v>2479</v>
      </c>
      <c r="AQ46" s="376">
        <v>0</v>
      </c>
      <c r="AR46" s="364">
        <v>77</v>
      </c>
      <c r="AS46" s="377">
        <v>138943</v>
      </c>
      <c r="AT46" s="391"/>
      <c r="AU46" s="391"/>
      <c r="AV46" s="391"/>
      <c r="AW46" s="391"/>
      <c r="AX46" s="391"/>
      <c r="AY46" s="391"/>
      <c r="AZ46" s="391"/>
      <c r="BA46" s="391"/>
      <c r="BB46" s="391"/>
      <c r="BC46" s="391"/>
      <c r="BD46" s="391"/>
      <c r="BE46" s="391"/>
      <c r="BF46" s="391"/>
      <c r="BG46" s="391"/>
      <c r="BH46" s="391"/>
    </row>
    <row r="47" spans="2:60" ht="15" customHeight="1">
      <c r="B47" s="378">
        <v>44</v>
      </c>
      <c r="C47" s="379" t="s">
        <v>49</v>
      </c>
      <c r="D47" s="380">
        <v>12515</v>
      </c>
      <c r="E47" s="380">
        <v>4168</v>
      </c>
      <c r="F47" s="380">
        <v>4591</v>
      </c>
      <c r="G47" s="380">
        <v>8578</v>
      </c>
      <c r="H47" s="380">
        <v>42129</v>
      </c>
      <c r="I47" s="380">
        <v>3774</v>
      </c>
      <c r="J47" s="380">
        <v>15170</v>
      </c>
      <c r="K47" s="380">
        <v>4394</v>
      </c>
      <c r="L47" s="380">
        <v>15398</v>
      </c>
      <c r="M47" s="380">
        <v>3320</v>
      </c>
      <c r="N47" s="380">
        <v>17488</v>
      </c>
      <c r="O47" s="380">
        <v>23869</v>
      </c>
      <c r="P47" s="380">
        <v>9191</v>
      </c>
      <c r="Q47" s="380">
        <v>12155</v>
      </c>
      <c r="R47" s="380">
        <v>30551</v>
      </c>
      <c r="S47" s="380">
        <v>58003</v>
      </c>
      <c r="T47" s="380">
        <v>9537</v>
      </c>
      <c r="U47" s="380">
        <v>36377</v>
      </c>
      <c r="V47" s="380">
        <v>41303</v>
      </c>
      <c r="W47" s="380">
        <v>22575</v>
      </c>
      <c r="X47" s="380">
        <v>173921</v>
      </c>
      <c r="Y47" s="380">
        <v>23569</v>
      </c>
      <c r="Z47" s="380">
        <v>4432</v>
      </c>
      <c r="AA47" s="380">
        <v>12869</v>
      </c>
      <c r="AB47" s="380">
        <v>247744</v>
      </c>
      <c r="AC47" s="380">
        <v>66976</v>
      </c>
      <c r="AD47" s="380">
        <v>17696</v>
      </c>
      <c r="AE47" s="380">
        <v>112400</v>
      </c>
      <c r="AF47" s="380">
        <v>37670</v>
      </c>
      <c r="AG47" s="380">
        <v>147311</v>
      </c>
      <c r="AH47" s="380">
        <v>154320</v>
      </c>
      <c r="AI47" s="380">
        <v>324609</v>
      </c>
      <c r="AJ47" s="380">
        <v>17466</v>
      </c>
      <c r="AK47" s="380">
        <v>8831</v>
      </c>
      <c r="AL47" s="380">
        <v>108534</v>
      </c>
      <c r="AM47" s="380">
        <v>15830</v>
      </c>
      <c r="AN47" s="380">
        <v>43110</v>
      </c>
      <c r="AO47" s="380">
        <v>12950</v>
      </c>
      <c r="AP47" s="380">
        <v>23515</v>
      </c>
      <c r="AQ47" s="380">
        <v>0</v>
      </c>
      <c r="AR47" s="379">
        <v>945</v>
      </c>
      <c r="AS47" s="381">
        <v>1929784</v>
      </c>
      <c r="AT47" s="391"/>
      <c r="AU47" s="391"/>
      <c r="AV47" s="391"/>
      <c r="AW47" s="391"/>
      <c r="AX47" s="391"/>
      <c r="AY47" s="391"/>
      <c r="AZ47" s="391"/>
      <c r="BA47" s="391"/>
      <c r="BB47" s="391"/>
      <c r="BC47" s="391"/>
      <c r="BD47" s="391"/>
      <c r="BE47" s="391"/>
      <c r="BF47" s="391"/>
      <c r="BG47" s="391"/>
      <c r="BH47" s="391"/>
    </row>
    <row r="48" spans="2:60" ht="15" customHeight="1">
      <c r="B48" s="378">
        <v>45</v>
      </c>
      <c r="C48" s="379" t="s">
        <v>50</v>
      </c>
      <c r="D48" s="380">
        <v>34342</v>
      </c>
      <c r="E48" s="380">
        <v>11822</v>
      </c>
      <c r="F48" s="380">
        <v>7343</v>
      </c>
      <c r="G48" s="380">
        <v>-2120</v>
      </c>
      <c r="H48" s="380">
        <v>19456</v>
      </c>
      <c r="I48" s="380">
        <v>2319</v>
      </c>
      <c r="J48" s="380">
        <v>8792</v>
      </c>
      <c r="K48" s="380">
        <v>910</v>
      </c>
      <c r="L48" s="380">
        <v>58735</v>
      </c>
      <c r="M48" s="380">
        <v>-9222</v>
      </c>
      <c r="N48" s="380">
        <v>11742</v>
      </c>
      <c r="O48" s="380">
        <v>115310</v>
      </c>
      <c r="P48" s="380">
        <v>60069</v>
      </c>
      <c r="Q48" s="380">
        <v>-2242</v>
      </c>
      <c r="R48" s="380">
        <v>45180</v>
      </c>
      <c r="S48" s="380">
        <v>-23857</v>
      </c>
      <c r="T48" s="380">
        <v>1629</v>
      </c>
      <c r="U48" s="380">
        <v>-9154</v>
      </c>
      <c r="V48" s="380">
        <v>6282</v>
      </c>
      <c r="W48" s="380">
        <v>1281</v>
      </c>
      <c r="X48" s="380">
        <v>9686</v>
      </c>
      <c r="Y48" s="380">
        <v>-42819</v>
      </c>
      <c r="Z48" s="380">
        <v>4586</v>
      </c>
      <c r="AA48" s="380">
        <v>19950</v>
      </c>
      <c r="AB48" s="380">
        <v>66468</v>
      </c>
      <c r="AC48" s="380">
        <v>43349</v>
      </c>
      <c r="AD48" s="380">
        <v>206237</v>
      </c>
      <c r="AE48" s="380">
        <v>30542</v>
      </c>
      <c r="AF48" s="380">
        <v>47913</v>
      </c>
      <c r="AG48" s="380">
        <v>0</v>
      </c>
      <c r="AH48" s="380">
        <v>614</v>
      </c>
      <c r="AI48" s="380">
        <v>11871</v>
      </c>
      <c r="AJ48" s="380">
        <v>1876</v>
      </c>
      <c r="AK48" s="380">
        <v>-415</v>
      </c>
      <c r="AL48" s="380">
        <v>-3994</v>
      </c>
      <c r="AM48" s="380">
        <v>1779</v>
      </c>
      <c r="AN48" s="380">
        <v>4698</v>
      </c>
      <c r="AO48" s="380">
        <v>182911</v>
      </c>
      <c r="AP48" s="380">
        <v>14066</v>
      </c>
      <c r="AQ48" s="380">
        <v>0</v>
      </c>
      <c r="AR48" s="379">
        <v>7393</v>
      </c>
      <c r="AS48" s="381">
        <v>945328</v>
      </c>
      <c r="AT48" s="391"/>
      <c r="AU48" s="391"/>
      <c r="AV48" s="391"/>
      <c r="AW48" s="391"/>
      <c r="AX48" s="391"/>
      <c r="AY48" s="391"/>
      <c r="AZ48" s="391"/>
      <c r="BA48" s="391"/>
      <c r="BB48" s="391"/>
      <c r="BC48" s="391"/>
      <c r="BD48" s="391"/>
      <c r="BE48" s="391"/>
      <c r="BF48" s="391"/>
      <c r="BG48" s="391"/>
      <c r="BH48" s="391"/>
    </row>
    <row r="49" spans="2:60" ht="15" customHeight="1">
      <c r="B49" s="378">
        <v>46</v>
      </c>
      <c r="C49" s="379" t="s">
        <v>51</v>
      </c>
      <c r="D49" s="380">
        <v>21425</v>
      </c>
      <c r="E49" s="380">
        <v>3486</v>
      </c>
      <c r="F49" s="380">
        <v>4470</v>
      </c>
      <c r="G49" s="380">
        <v>1819</v>
      </c>
      <c r="H49" s="380">
        <v>18331</v>
      </c>
      <c r="I49" s="380">
        <v>2629</v>
      </c>
      <c r="J49" s="380">
        <v>4139</v>
      </c>
      <c r="K49" s="380">
        <v>1322</v>
      </c>
      <c r="L49" s="380">
        <v>47610</v>
      </c>
      <c r="M49" s="380">
        <v>46128</v>
      </c>
      <c r="N49" s="380">
        <v>10335</v>
      </c>
      <c r="O49" s="380">
        <v>116873</v>
      </c>
      <c r="P49" s="380">
        <v>9581</v>
      </c>
      <c r="Q49" s="380">
        <v>2197</v>
      </c>
      <c r="R49" s="380">
        <v>20996</v>
      </c>
      <c r="S49" s="380">
        <v>47976</v>
      </c>
      <c r="T49" s="380">
        <v>3666</v>
      </c>
      <c r="U49" s="380">
        <v>30147</v>
      </c>
      <c r="V49" s="380">
        <v>21318</v>
      </c>
      <c r="W49" s="380">
        <v>7672</v>
      </c>
      <c r="X49" s="380">
        <v>16122</v>
      </c>
      <c r="Y49" s="380">
        <v>58915</v>
      </c>
      <c r="Z49" s="380">
        <v>8531</v>
      </c>
      <c r="AA49" s="380">
        <v>6139</v>
      </c>
      <c r="AB49" s="380">
        <v>41104</v>
      </c>
      <c r="AC49" s="380">
        <v>22422</v>
      </c>
      <c r="AD49" s="380">
        <v>126569</v>
      </c>
      <c r="AE49" s="380">
        <v>44976</v>
      </c>
      <c r="AF49" s="380">
        <v>25585</v>
      </c>
      <c r="AG49" s="380">
        <v>122001</v>
      </c>
      <c r="AH49" s="380">
        <v>32858</v>
      </c>
      <c r="AI49" s="380">
        <v>50428</v>
      </c>
      <c r="AJ49" s="380">
        <v>7048</v>
      </c>
      <c r="AK49" s="380">
        <v>14570</v>
      </c>
      <c r="AL49" s="380">
        <v>15425</v>
      </c>
      <c r="AM49" s="380">
        <v>6958</v>
      </c>
      <c r="AN49" s="380">
        <v>8666</v>
      </c>
      <c r="AO49" s="380">
        <v>53678</v>
      </c>
      <c r="AP49" s="380">
        <v>10824</v>
      </c>
      <c r="AQ49" s="380">
        <v>0</v>
      </c>
      <c r="AR49" s="379">
        <v>1453</v>
      </c>
      <c r="AS49" s="381">
        <v>1096392</v>
      </c>
      <c r="AT49" s="391"/>
      <c r="AU49" s="391"/>
      <c r="AV49" s="391"/>
      <c r="AW49" s="391"/>
      <c r="AX49" s="391"/>
      <c r="AY49" s="391"/>
      <c r="AZ49" s="391"/>
      <c r="BA49" s="391"/>
      <c r="BB49" s="391"/>
      <c r="BC49" s="391"/>
      <c r="BD49" s="391"/>
      <c r="BE49" s="391"/>
      <c r="BF49" s="391"/>
      <c r="BG49" s="391"/>
      <c r="BH49" s="391"/>
    </row>
    <row r="50" spans="2:60" ht="15" customHeight="1">
      <c r="B50" s="378">
        <v>47</v>
      </c>
      <c r="C50" s="392" t="s">
        <v>358</v>
      </c>
      <c r="D50" s="380">
        <v>6378</v>
      </c>
      <c r="E50" s="380">
        <v>882</v>
      </c>
      <c r="F50" s="380">
        <v>1726</v>
      </c>
      <c r="G50" s="380">
        <v>765</v>
      </c>
      <c r="H50" s="380">
        <v>54652</v>
      </c>
      <c r="I50" s="380">
        <v>1202</v>
      </c>
      <c r="J50" s="380">
        <v>2898</v>
      </c>
      <c r="K50" s="380">
        <v>433</v>
      </c>
      <c r="L50" s="380">
        <v>14055</v>
      </c>
      <c r="M50" s="380">
        <v>129009</v>
      </c>
      <c r="N50" s="380">
        <v>3529</v>
      </c>
      <c r="O50" s="380">
        <v>16098</v>
      </c>
      <c r="P50" s="380">
        <v>4307</v>
      </c>
      <c r="Q50" s="380">
        <v>1111</v>
      </c>
      <c r="R50" s="380">
        <v>4332</v>
      </c>
      <c r="S50" s="380">
        <v>4682</v>
      </c>
      <c r="T50" s="380">
        <v>367</v>
      </c>
      <c r="U50" s="380">
        <v>1289</v>
      </c>
      <c r="V50" s="380">
        <v>-1183</v>
      </c>
      <c r="W50" s="380">
        <v>3778</v>
      </c>
      <c r="X50" s="380">
        <v>18454</v>
      </c>
      <c r="Y50" s="380">
        <v>12086</v>
      </c>
      <c r="Z50" s="380">
        <v>1383</v>
      </c>
      <c r="AA50" s="380">
        <v>4064</v>
      </c>
      <c r="AB50" s="380">
        <v>20890</v>
      </c>
      <c r="AC50" s="380">
        <v>3394</v>
      </c>
      <c r="AD50" s="380">
        <v>24718</v>
      </c>
      <c r="AE50" s="380">
        <v>22067</v>
      </c>
      <c r="AF50" s="380">
        <v>4202</v>
      </c>
      <c r="AG50" s="380">
        <v>1145</v>
      </c>
      <c r="AH50" s="380">
        <v>3030</v>
      </c>
      <c r="AI50" s="380">
        <v>10159</v>
      </c>
      <c r="AJ50" s="380">
        <v>2827</v>
      </c>
      <c r="AK50" s="380">
        <v>610</v>
      </c>
      <c r="AL50" s="380">
        <v>8421</v>
      </c>
      <c r="AM50" s="380">
        <v>1661</v>
      </c>
      <c r="AN50" s="380">
        <v>3947</v>
      </c>
      <c r="AO50" s="380">
        <v>10209</v>
      </c>
      <c r="AP50" s="380">
        <v>4981</v>
      </c>
      <c r="AQ50" s="380">
        <v>0</v>
      </c>
      <c r="AR50" s="379">
        <v>245</v>
      </c>
      <c r="AS50" s="381">
        <v>408803</v>
      </c>
      <c r="AT50" s="391"/>
      <c r="AU50" s="391"/>
      <c r="AV50" s="391"/>
      <c r="AW50" s="391"/>
      <c r="AX50" s="391"/>
      <c r="AY50" s="391"/>
      <c r="AZ50" s="391"/>
      <c r="BA50" s="391"/>
      <c r="BB50" s="391"/>
      <c r="BC50" s="391"/>
      <c r="BD50" s="391"/>
      <c r="BE50" s="391"/>
      <c r="BF50" s="391"/>
      <c r="BG50" s="391"/>
      <c r="BH50" s="391"/>
    </row>
    <row r="51" spans="2:60" ht="15" customHeight="1">
      <c r="B51" s="378">
        <v>48</v>
      </c>
      <c r="C51" s="379" t="s">
        <v>53</v>
      </c>
      <c r="D51" s="380">
        <v>-7394</v>
      </c>
      <c r="E51" s="380">
        <v>-2020</v>
      </c>
      <c r="F51" s="380">
        <v>-7</v>
      </c>
      <c r="G51" s="380">
        <v>-1</v>
      </c>
      <c r="H51" s="380">
        <v>-548</v>
      </c>
      <c r="I51" s="380">
        <v>0</v>
      </c>
      <c r="J51" s="380">
        <v>-2</v>
      </c>
      <c r="K51" s="380">
        <v>0</v>
      </c>
      <c r="L51" s="380">
        <v>-4</v>
      </c>
      <c r="M51" s="380">
        <v>-1611</v>
      </c>
      <c r="N51" s="380">
        <v>-2</v>
      </c>
      <c r="O51" s="380">
        <v>-12</v>
      </c>
      <c r="P51" s="380">
        <v>-1</v>
      </c>
      <c r="Q51" s="380">
        <v>0</v>
      </c>
      <c r="R51" s="380">
        <v>-6</v>
      </c>
      <c r="S51" s="380">
        <v>-6</v>
      </c>
      <c r="T51" s="380">
        <v>0</v>
      </c>
      <c r="U51" s="380">
        <v>-5</v>
      </c>
      <c r="V51" s="380">
        <v>-6</v>
      </c>
      <c r="W51" s="380">
        <v>-2</v>
      </c>
      <c r="X51" s="380">
        <v>-2120</v>
      </c>
      <c r="Y51" s="380">
        <v>-108</v>
      </c>
      <c r="Z51" s="380">
        <v>-2054</v>
      </c>
      <c r="AA51" s="380">
        <v>-1</v>
      </c>
      <c r="AB51" s="380">
        <v>-211</v>
      </c>
      <c r="AC51" s="380">
        <v>-5605</v>
      </c>
      <c r="AD51" s="380">
        <v>-385</v>
      </c>
      <c r="AE51" s="380">
        <v>-1917</v>
      </c>
      <c r="AF51" s="380">
        <v>-6</v>
      </c>
      <c r="AG51" s="380">
        <v>0</v>
      </c>
      <c r="AH51" s="380">
        <v>-15</v>
      </c>
      <c r="AI51" s="380">
        <v>-9520</v>
      </c>
      <c r="AJ51" s="380">
        <v>-1373</v>
      </c>
      <c r="AK51" s="380">
        <v>0</v>
      </c>
      <c r="AL51" s="380">
        <v>-50</v>
      </c>
      <c r="AM51" s="380">
        <v>-3</v>
      </c>
      <c r="AN51" s="380">
        <v>-1</v>
      </c>
      <c r="AO51" s="380">
        <v>-8</v>
      </c>
      <c r="AP51" s="380">
        <v>-4</v>
      </c>
      <c r="AQ51" s="380">
        <v>0</v>
      </c>
      <c r="AR51" s="379">
        <v>0</v>
      </c>
      <c r="AS51" s="381">
        <v>-35008</v>
      </c>
      <c r="AT51" s="391"/>
      <c r="AU51" s="391"/>
      <c r="AV51" s="391"/>
      <c r="AW51" s="391"/>
      <c r="AX51" s="391"/>
      <c r="AY51" s="391"/>
      <c r="AZ51" s="391"/>
      <c r="BA51" s="391"/>
      <c r="BB51" s="391"/>
      <c r="BC51" s="391"/>
      <c r="BD51" s="391"/>
      <c r="BE51" s="391"/>
      <c r="BF51" s="391"/>
      <c r="BG51" s="391"/>
      <c r="BH51" s="391"/>
    </row>
    <row r="52" spans="2:60" ht="15" customHeight="1">
      <c r="B52" s="387">
        <v>49</v>
      </c>
      <c r="C52" s="388" t="s">
        <v>54</v>
      </c>
      <c r="D52" s="389">
        <v>67609</v>
      </c>
      <c r="E52" s="389">
        <v>18636</v>
      </c>
      <c r="F52" s="389">
        <v>19036</v>
      </c>
      <c r="G52" s="389">
        <v>10833</v>
      </c>
      <c r="H52" s="389">
        <v>137266</v>
      </c>
      <c r="I52" s="389">
        <v>10387</v>
      </c>
      <c r="J52" s="389">
        <v>32296</v>
      </c>
      <c r="K52" s="389">
        <v>7381</v>
      </c>
      <c r="L52" s="389">
        <v>142646</v>
      </c>
      <c r="M52" s="389">
        <v>170879</v>
      </c>
      <c r="N52" s="389">
        <v>45091</v>
      </c>
      <c r="O52" s="389">
        <v>281380</v>
      </c>
      <c r="P52" s="389">
        <v>90326</v>
      </c>
      <c r="Q52" s="389">
        <v>14125</v>
      </c>
      <c r="R52" s="389">
        <v>105204</v>
      </c>
      <c r="S52" s="389">
        <v>93436</v>
      </c>
      <c r="T52" s="389">
        <v>15875</v>
      </c>
      <c r="U52" s="389">
        <v>59227</v>
      </c>
      <c r="V52" s="389">
        <v>71239</v>
      </c>
      <c r="W52" s="389">
        <v>37122</v>
      </c>
      <c r="X52" s="389">
        <v>225182</v>
      </c>
      <c r="Y52" s="389">
        <v>54259</v>
      </c>
      <c r="Z52" s="389">
        <v>17326</v>
      </c>
      <c r="AA52" s="389">
        <v>44416</v>
      </c>
      <c r="AB52" s="389">
        <v>387724</v>
      </c>
      <c r="AC52" s="389">
        <v>137003</v>
      </c>
      <c r="AD52" s="389">
        <v>376571</v>
      </c>
      <c r="AE52" s="389">
        <v>216730</v>
      </c>
      <c r="AF52" s="389">
        <v>118462</v>
      </c>
      <c r="AG52" s="389">
        <v>274402</v>
      </c>
      <c r="AH52" s="389">
        <v>193777</v>
      </c>
      <c r="AI52" s="389">
        <v>394773</v>
      </c>
      <c r="AJ52" s="389">
        <v>31479</v>
      </c>
      <c r="AK52" s="389">
        <v>23979</v>
      </c>
      <c r="AL52" s="389">
        <v>132331</v>
      </c>
      <c r="AM52" s="389">
        <v>27607</v>
      </c>
      <c r="AN52" s="389">
        <v>62778</v>
      </c>
      <c r="AO52" s="389">
        <v>269475</v>
      </c>
      <c r="AP52" s="389">
        <v>55861</v>
      </c>
      <c r="AQ52" s="389">
        <v>0</v>
      </c>
      <c r="AR52" s="388">
        <v>10113</v>
      </c>
      <c r="AS52" s="390">
        <v>4484242</v>
      </c>
      <c r="AT52" s="391"/>
      <c r="AU52" s="391"/>
      <c r="AV52" s="391"/>
      <c r="AW52" s="391"/>
      <c r="AX52" s="391"/>
      <c r="AY52" s="391"/>
      <c r="AZ52" s="391"/>
      <c r="BA52" s="391"/>
      <c r="BB52" s="391"/>
      <c r="BC52" s="391"/>
      <c r="BD52" s="391"/>
      <c r="BE52" s="391"/>
      <c r="BF52" s="391"/>
      <c r="BG52" s="391"/>
      <c r="BH52" s="391"/>
    </row>
    <row r="53" spans="2:60" ht="15" customHeight="1">
      <c r="B53" s="393">
        <v>50</v>
      </c>
      <c r="C53" s="370" t="s">
        <v>47</v>
      </c>
      <c r="D53" s="394">
        <v>145079</v>
      </c>
      <c r="E53" s="394">
        <v>30239</v>
      </c>
      <c r="F53" s="394">
        <v>40097</v>
      </c>
      <c r="G53" s="394">
        <v>25483</v>
      </c>
      <c r="H53" s="394">
        <v>284571</v>
      </c>
      <c r="I53" s="394">
        <v>19406</v>
      </c>
      <c r="J53" s="394">
        <v>73377</v>
      </c>
      <c r="K53" s="394">
        <v>14107</v>
      </c>
      <c r="L53" s="394">
        <v>679796</v>
      </c>
      <c r="M53" s="394">
        <v>747096</v>
      </c>
      <c r="N53" s="394">
        <v>95884</v>
      </c>
      <c r="O53" s="394">
        <v>1428357</v>
      </c>
      <c r="P53" s="394">
        <v>428367</v>
      </c>
      <c r="Q53" s="394">
        <v>32901</v>
      </c>
      <c r="R53" s="394">
        <v>280938</v>
      </c>
      <c r="S53" s="394">
        <v>274635</v>
      </c>
      <c r="T53" s="394">
        <v>43638</v>
      </c>
      <c r="U53" s="394">
        <v>183353</v>
      </c>
      <c r="V53" s="394">
        <v>398919</v>
      </c>
      <c r="W53" s="394">
        <v>102636</v>
      </c>
      <c r="X53" s="394">
        <v>498455</v>
      </c>
      <c r="Y53" s="394">
        <v>313325</v>
      </c>
      <c r="Z53" s="394">
        <v>34657</v>
      </c>
      <c r="AA53" s="394">
        <v>60278</v>
      </c>
      <c r="AB53" s="394">
        <v>577236</v>
      </c>
      <c r="AC53" s="394">
        <v>207669</v>
      </c>
      <c r="AD53" s="394">
        <v>465143</v>
      </c>
      <c r="AE53" s="394">
        <v>489276</v>
      </c>
      <c r="AF53" s="394">
        <v>230795</v>
      </c>
      <c r="AG53" s="394">
        <v>400527</v>
      </c>
      <c r="AH53" s="394">
        <v>243458</v>
      </c>
      <c r="AI53" s="394">
        <v>665625</v>
      </c>
      <c r="AJ53" s="394">
        <v>54302</v>
      </c>
      <c r="AK53" s="394">
        <v>36269</v>
      </c>
      <c r="AL53" s="394">
        <v>210983</v>
      </c>
      <c r="AM53" s="394">
        <v>57793</v>
      </c>
      <c r="AN53" s="394">
        <v>145776</v>
      </c>
      <c r="AO53" s="394">
        <v>391487</v>
      </c>
      <c r="AP53" s="394">
        <v>82463</v>
      </c>
      <c r="AQ53" s="394">
        <v>11032</v>
      </c>
      <c r="AR53" s="370">
        <v>26462</v>
      </c>
      <c r="AS53" s="395">
        <v>10531890</v>
      </c>
      <c r="AT53" s="391"/>
      <c r="AU53" s="391"/>
      <c r="AV53" s="391"/>
      <c r="AW53" s="391"/>
      <c r="AX53" s="391"/>
      <c r="AY53" s="391"/>
      <c r="AZ53" s="391"/>
      <c r="BA53" s="391"/>
      <c r="BB53" s="391"/>
      <c r="BC53" s="391"/>
      <c r="BD53" s="391"/>
      <c r="BE53" s="391"/>
      <c r="BF53" s="391"/>
      <c r="BG53" s="391"/>
      <c r="BH53" s="391"/>
    </row>
  </sheetData>
  <sheetProtection sheet="1" objects="1" scenarios="1"/>
  <phoneticPr fontId="4"/>
  <pageMargins left="0.39370078740157483" right="0.39370078740157483" top="0.70866141732283472" bottom="0.39370078740157483" header="0.31496062992125984" footer="0.31496062992125984"/>
  <pageSetup paperSize="8" scale="34"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12</vt:i4>
      </vt:variant>
    </vt:vector>
  </HeadingPairs>
  <TitlesOfParts>
    <vt:vector size="32" baseType="lpstr">
      <vt:lpstr>ご利用にあたって（必ずお読みください）</vt:lpstr>
      <vt:lpstr>データ入力表</vt:lpstr>
      <vt:lpstr>与件データ作成</vt:lpstr>
      <vt:lpstr>①結果</vt:lpstr>
      <vt:lpstr>②表</vt:lpstr>
      <vt:lpstr>③フロー</vt:lpstr>
      <vt:lpstr>④グラフ</vt:lpstr>
      <vt:lpstr>与件データ計算</vt:lpstr>
      <vt:lpstr>按分データ</vt:lpstr>
      <vt:lpstr>宿泊</vt:lpstr>
      <vt:lpstr>日帰り</vt:lpstr>
      <vt:lpstr>T18</vt:lpstr>
      <vt:lpstr>部門別消費額</vt:lpstr>
      <vt:lpstr>計算</vt:lpstr>
      <vt:lpstr>価格変換</vt:lpstr>
      <vt:lpstr>各種係数</vt:lpstr>
      <vt:lpstr>マージン</vt:lpstr>
      <vt:lpstr>逆行列係数</vt:lpstr>
      <vt:lpstr>投入係数</vt:lpstr>
      <vt:lpstr>H23取引基本表（生産者）</vt:lpstr>
      <vt:lpstr>②表!Print_Area</vt:lpstr>
      <vt:lpstr>④グラフ!Print_Area</vt:lpstr>
      <vt:lpstr>'T18'!Print_Area</vt:lpstr>
      <vt:lpstr>'ご利用にあたって（必ずお読みください）'!Print_Area</vt:lpstr>
      <vt:lpstr>データ入力表!Print_Area</vt:lpstr>
      <vt:lpstr>宿泊!Print_Area</vt:lpstr>
      <vt:lpstr>日帰り!Print_Area</vt:lpstr>
      <vt:lpstr>部門別消費額!Print_Area</vt:lpstr>
      <vt:lpstr>②表!Print_Titles</vt:lpstr>
      <vt:lpstr>'T18'!Print_Titles</vt:lpstr>
      <vt:lpstr>価格変換!Print_Titles</vt:lpstr>
      <vt:lpstr>計算!Print_Titles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2017-04-04T04:13:41Z</cp:lastPrinted>
  <dcterms:created xsi:type="dcterms:W3CDTF">2011-09-06T06:45:53Z</dcterms:created>
  <dcterms:modified xsi:type="dcterms:W3CDTF">2017-04-18T02:28:59Z</dcterms:modified>
</cp:coreProperties>
</file>