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36" sheetId="1" r:id="rId1"/>
  </sheets>
  <definedNames>
    <definedName name="_10.電気_ガスおよび水道" localSheetId="0">'136'!$B$1:$K$19</definedName>
    <definedName name="_10.電気_ガスおよび水道">#REF!</definedName>
    <definedName name="_xlnm.Print_Area" localSheetId="0">'136'!$A$1:$L$21</definedName>
    <definedName name="ﾃﾞｰﾀ表">'136'!$N$24:$AE$46</definedName>
  </definedNames>
  <calcPr fullCalcOnLoad="1"/>
</workbook>
</file>

<file path=xl/sharedStrings.xml><?xml version="1.0" encoding="utf-8"?>
<sst xmlns="http://schemas.openxmlformats.org/spreadsheetml/2006/main" count="83" uniqueCount="42">
  <si>
    <t>　136．主 要 港 入 港 船 舶 状 況</t>
  </si>
  <si>
    <t>(単位  隻、千t)</t>
  </si>
  <si>
    <t>年次 および</t>
  </si>
  <si>
    <t>大分港</t>
  </si>
  <si>
    <t>津久見港</t>
  </si>
  <si>
    <t>別府港</t>
  </si>
  <si>
    <t>佐伯港</t>
  </si>
  <si>
    <t>佐賀関港</t>
  </si>
  <si>
    <t>船 舶 区 分</t>
  </si>
  <si>
    <t>隻  数</t>
  </si>
  <si>
    <t>総トン数</t>
  </si>
  <si>
    <t>平成7年</t>
  </si>
  <si>
    <t xml:space="preserve">  8</t>
  </si>
  <si>
    <t>外  航  船  舶</t>
  </si>
  <si>
    <t>総数</t>
  </si>
  <si>
    <t>総トン数500未満</t>
  </si>
  <si>
    <t xml:space="preserve">   〃    以上</t>
  </si>
  <si>
    <t>内  航  船  舶</t>
  </si>
  <si>
    <t xml:space="preserve">    〃     以上</t>
  </si>
  <si>
    <t>そ    の    他</t>
  </si>
  <si>
    <t>資料:運輸省｢港湾統計年報｣</t>
  </si>
  <si>
    <t>合計</t>
  </si>
  <si>
    <t>10,000以上</t>
  </si>
  <si>
    <t>隻数</t>
  </si>
  <si>
    <t>大分</t>
  </si>
  <si>
    <t>計</t>
  </si>
  <si>
    <t>外航商船</t>
  </si>
  <si>
    <t>内航商船</t>
  </si>
  <si>
    <t>内航自航</t>
  </si>
  <si>
    <t>避難船</t>
  </si>
  <si>
    <t>その他</t>
  </si>
  <si>
    <t>津久見</t>
  </si>
  <si>
    <t>漁船</t>
  </si>
  <si>
    <t>別府</t>
  </si>
  <si>
    <t>佐賀関</t>
  </si>
  <si>
    <t>佐伯</t>
  </si>
  <si>
    <r>
      <t>6</t>
    </r>
    <r>
      <rPr>
        <sz val="10"/>
        <rFont val="ＭＳ 明朝"/>
        <family val="1"/>
      </rPr>
      <t>,000</t>
    </r>
    <r>
      <rPr>
        <sz val="10"/>
        <rFont val="ＭＳ 明朝"/>
        <family val="1"/>
      </rPr>
      <t>～10,000</t>
    </r>
  </si>
  <si>
    <r>
      <t>3,000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,000</t>
    </r>
  </si>
  <si>
    <r>
      <t>1,000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,000</t>
    </r>
  </si>
  <si>
    <r>
      <t>500</t>
    </r>
    <r>
      <rPr>
        <sz val="10"/>
        <rFont val="ＭＳ 明朝"/>
        <family val="1"/>
      </rPr>
      <t>～1,000</t>
    </r>
  </si>
  <si>
    <r>
      <t>100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00</t>
    </r>
  </si>
  <si>
    <r>
      <t>5～</t>
    </r>
    <r>
      <rPr>
        <sz val="10"/>
        <rFont val="ＭＳ 明朝"/>
        <family val="1"/>
      </rPr>
      <t>100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</si>
</sst>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1">
    <xf numFmtId="0" fontId="0" fillId="0" borderId="0" xfId="0" applyAlignment="1">
      <alignment/>
    </xf>
    <xf numFmtId="177" fontId="0" fillId="0" borderId="0" xfId="0" applyNumberFormat="1" applyFont="1" applyAlignment="1">
      <alignment horizontal="centerContinuous"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 horizontal="centerContinuous"/>
    </xf>
    <xf numFmtId="177" fontId="0" fillId="0" borderId="0" xfId="0" applyNumberFormat="1" applyFont="1" applyAlignment="1">
      <alignment horizontal="centerContinuous" vertical="center"/>
    </xf>
    <xf numFmtId="177" fontId="6" fillId="0" borderId="0" xfId="0" applyNumberFormat="1" applyFont="1" applyBorder="1" applyAlignment="1" applyProtection="1">
      <alignment horizontal="centerContinuous" vertical="center"/>
      <protection/>
    </xf>
    <xf numFmtId="177" fontId="6" fillId="0" borderId="2" xfId="0" applyNumberFormat="1" applyFont="1" applyBorder="1" applyAlignment="1" applyProtection="1">
      <alignment horizontal="centerContinuous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0" fillId="0" borderId="3" xfId="0" applyNumberFormat="1" applyFont="1" applyBorder="1" applyAlignment="1">
      <alignment horizontal="centerContinuous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 applyProtection="1">
      <alignment horizontal="centerContinuous"/>
      <protection locked="0"/>
    </xf>
    <xf numFmtId="41" fontId="7" fillId="0" borderId="4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0" xfId="0" applyNumberFormat="1" applyFont="1" applyBorder="1" applyAlignment="1" applyProtection="1" quotePrefix="1">
      <alignment/>
      <protection locked="0"/>
    </xf>
    <xf numFmtId="177" fontId="7" fillId="0" borderId="0" xfId="0" applyNumberFormat="1" applyFont="1" applyBorder="1" applyAlignment="1" applyProtection="1" quotePrefix="1">
      <alignment horizontal="centerContinuous"/>
      <protection locked="0"/>
    </xf>
    <xf numFmtId="177" fontId="8" fillId="0" borderId="0" xfId="0" applyNumberFormat="1" applyFont="1" applyBorder="1" applyAlignment="1" applyProtection="1" quotePrefix="1">
      <alignment horizontal="centerContinuous"/>
      <protection/>
    </xf>
    <xf numFmtId="177" fontId="0" fillId="0" borderId="0" xfId="0" applyNumberFormat="1" applyFont="1" applyBorder="1" applyAlignment="1" applyProtection="1" quotePrefix="1">
      <alignment horizontal="centerContinuous"/>
      <protection/>
    </xf>
    <xf numFmtId="41" fontId="0" fillId="0" borderId="4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quotePrefix="1">
      <alignment/>
    </xf>
    <xf numFmtId="41" fontId="0" fillId="0" borderId="0" xfId="0" applyNumberFormat="1" applyFont="1" applyAlignment="1">
      <alignment/>
    </xf>
    <xf numFmtId="41" fontId="8" fillId="0" borderId="4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/>
      <protection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6" fillId="0" borderId="0" xfId="0" applyNumberFormat="1" applyFont="1" applyBorder="1" applyAlignment="1" applyProtection="1">
      <alignment horizontal="distributed"/>
      <protection/>
    </xf>
    <xf numFmtId="41" fontId="0" fillId="0" borderId="0" xfId="0" applyNumberFormat="1" applyFont="1" applyFill="1" applyBorder="1" applyAlignment="1">
      <alignment/>
    </xf>
    <xf numFmtId="177" fontId="0" fillId="0" borderId="0" xfId="0" applyNumberFormat="1" applyFont="1" applyBorder="1" applyAlignment="1" applyProtection="1">
      <alignment horizontal="distributed"/>
      <protection/>
    </xf>
    <xf numFmtId="41" fontId="0" fillId="0" borderId="3" xfId="0" applyNumberFormat="1" applyFont="1" applyBorder="1" applyAlignment="1">
      <alignment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6" xfId="0" applyNumberFormat="1" applyFont="1" applyBorder="1" applyAlignment="1">
      <alignment/>
    </xf>
    <xf numFmtId="177" fontId="0" fillId="0" borderId="7" xfId="0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177" fontId="0" fillId="0" borderId="9" xfId="0" applyNumberFormat="1" applyFont="1" applyBorder="1" applyAlignment="1">
      <alignment/>
    </xf>
    <xf numFmtId="177" fontId="7" fillId="0" borderId="0" xfId="0" applyNumberFormat="1" applyFont="1" applyAlignment="1" applyProtection="1">
      <alignment/>
      <protection locked="0"/>
    </xf>
    <xf numFmtId="177" fontId="0" fillId="0" borderId="10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8" fillId="0" borderId="8" xfId="0" applyNumberFormat="1" applyFont="1" applyBorder="1" applyAlignment="1">
      <alignment/>
    </xf>
    <xf numFmtId="177" fontId="8" fillId="0" borderId="9" xfId="0" applyNumberFormat="1" applyFont="1" applyBorder="1" applyAlignment="1">
      <alignment/>
    </xf>
    <xf numFmtId="177" fontId="10" fillId="0" borderId="0" xfId="0" applyNumberFormat="1" applyFont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SheetLayoutView="100" workbookViewId="0" topLeftCell="A1">
      <selection activeCell="C1" sqref="C1"/>
    </sheetView>
  </sheetViews>
  <sheetFormatPr defaultColWidth="13.375" defaultRowHeight="12" customHeight="1"/>
  <cols>
    <col min="1" max="1" width="2.875" style="3" customWidth="1"/>
    <col min="2" max="2" width="15.625" style="3" bestFit="1" customWidth="1"/>
    <col min="3" max="3" width="8.75390625" style="3" customWidth="1"/>
    <col min="4" max="4" width="10.375" style="3" bestFit="1" customWidth="1"/>
    <col min="5" max="6" width="9.875" style="3" bestFit="1" customWidth="1"/>
    <col min="7" max="7" width="9.00390625" style="3" bestFit="1" customWidth="1"/>
    <col min="8" max="8" width="10.25390625" style="3" bestFit="1" customWidth="1"/>
    <col min="9" max="10" width="9.875" style="3" bestFit="1" customWidth="1"/>
    <col min="11" max="12" width="9.00390625" style="3" bestFit="1" customWidth="1"/>
    <col min="13" max="13" width="13.375" style="3" customWidth="1"/>
    <col min="14" max="14" width="6.875" style="3" bestFit="1" customWidth="1"/>
    <col min="15" max="15" width="8.75390625" style="3" bestFit="1" customWidth="1"/>
    <col min="16" max="16" width="9.00390625" style="3" bestFit="1" customWidth="1"/>
    <col min="17" max="17" width="13.25390625" style="3" bestFit="1" customWidth="1"/>
    <col min="18" max="18" width="6.125" style="3" bestFit="1" customWidth="1"/>
    <col min="19" max="19" width="13.25390625" style="3" bestFit="1" customWidth="1"/>
    <col min="20" max="20" width="5.25390625" style="3" customWidth="1"/>
    <col min="21" max="21" width="12.00390625" style="3" bestFit="1" customWidth="1"/>
    <col min="22" max="22" width="8.00390625" style="3" bestFit="1" customWidth="1"/>
    <col min="23" max="23" width="12.00390625" style="3" bestFit="1" customWidth="1"/>
    <col min="24" max="24" width="8.00390625" style="3" bestFit="1" customWidth="1"/>
    <col min="25" max="25" width="12.00390625" style="3" bestFit="1" customWidth="1"/>
    <col min="26" max="26" width="8.00390625" style="3" bestFit="1" customWidth="1"/>
    <col min="27" max="27" width="11.875" style="3" bestFit="1" customWidth="1"/>
    <col min="28" max="28" width="8.75390625" style="3" bestFit="1" customWidth="1"/>
    <col min="29" max="29" width="13.00390625" style="3" bestFit="1" customWidth="1"/>
    <col min="30" max="30" width="8.75390625" style="3" bestFit="1" customWidth="1"/>
    <col min="31" max="31" width="9.75390625" style="3" bestFit="1" customWidth="1"/>
    <col min="32" max="16384" width="13.375" style="3" customWidth="1"/>
  </cols>
  <sheetData>
    <row r="1" spans="1:12" ht="15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thickBot="1">
      <c r="A2" s="4"/>
      <c r="B2" s="5" t="s">
        <v>1</v>
      </c>
      <c r="C2" s="4"/>
      <c r="D2" s="4"/>
      <c r="E2" s="4"/>
      <c r="F2" s="4"/>
      <c r="G2" s="4"/>
      <c r="H2" s="4"/>
      <c r="I2" s="4"/>
      <c r="J2" s="4"/>
      <c r="K2" s="6"/>
      <c r="L2" s="6"/>
    </row>
    <row r="3" spans="1:12" s="11" customFormat="1" ht="12" customHeight="1" thickTop="1">
      <c r="A3" s="7" t="s">
        <v>2</v>
      </c>
      <c r="B3" s="8"/>
      <c r="C3" s="9" t="s">
        <v>3</v>
      </c>
      <c r="D3" s="10"/>
      <c r="E3" s="9" t="s">
        <v>4</v>
      </c>
      <c r="F3" s="10"/>
      <c r="G3" s="9" t="s">
        <v>5</v>
      </c>
      <c r="H3" s="10"/>
      <c r="I3" s="9" t="s">
        <v>6</v>
      </c>
      <c r="J3" s="10"/>
      <c r="K3" s="9" t="s">
        <v>7</v>
      </c>
      <c r="L3" s="10"/>
    </row>
    <row r="4" spans="1:12" s="11" customFormat="1" ht="12" customHeight="1">
      <c r="A4" s="12" t="s">
        <v>8</v>
      </c>
      <c r="B4" s="10"/>
      <c r="C4" s="13" t="s">
        <v>9</v>
      </c>
      <c r="D4" s="14" t="s">
        <v>10</v>
      </c>
      <c r="E4" s="13" t="s">
        <v>9</v>
      </c>
      <c r="F4" s="14" t="s">
        <v>10</v>
      </c>
      <c r="G4" s="13" t="s">
        <v>9</v>
      </c>
      <c r="H4" s="14" t="s">
        <v>10</v>
      </c>
      <c r="I4" s="13" t="s">
        <v>9</v>
      </c>
      <c r="J4" s="14" t="s">
        <v>10</v>
      </c>
      <c r="K4" s="13" t="s">
        <v>9</v>
      </c>
      <c r="L4" s="14" t="s">
        <v>10</v>
      </c>
    </row>
    <row r="5" spans="1:12" ht="12" customHeight="1">
      <c r="A5" s="1" t="s">
        <v>11</v>
      </c>
      <c r="B5" s="15"/>
      <c r="C5" s="16">
        <v>46305</v>
      </c>
      <c r="D5" s="17">
        <v>56585.465</v>
      </c>
      <c r="E5" s="18">
        <v>19311</v>
      </c>
      <c r="F5" s="17">
        <v>16266.89</v>
      </c>
      <c r="G5" s="17">
        <v>5931</v>
      </c>
      <c r="H5" s="17">
        <v>14811.773</v>
      </c>
      <c r="I5" s="17">
        <v>16345</v>
      </c>
      <c r="J5" s="19">
        <v>12908.693</v>
      </c>
      <c r="K5" s="17">
        <v>5544</v>
      </c>
      <c r="L5" s="18">
        <v>5052.623</v>
      </c>
    </row>
    <row r="6" spans="1:12" ht="12" customHeight="1">
      <c r="A6" s="1" t="s">
        <v>12</v>
      </c>
      <c r="B6" s="20"/>
      <c r="C6" s="16">
        <v>45988</v>
      </c>
      <c r="D6" s="17">
        <v>57734</v>
      </c>
      <c r="E6" s="18">
        <v>18498</v>
      </c>
      <c r="F6" s="17">
        <v>15654</v>
      </c>
      <c r="G6" s="17">
        <v>5308</v>
      </c>
      <c r="H6" s="17">
        <v>14625</v>
      </c>
      <c r="I6" s="17">
        <v>16024</v>
      </c>
      <c r="J6" s="17">
        <v>11355</v>
      </c>
      <c r="K6" s="17">
        <v>5402</v>
      </c>
      <c r="L6" s="18">
        <v>5090</v>
      </c>
    </row>
    <row r="7" spans="1:12" ht="12" customHeight="1">
      <c r="A7" s="1"/>
      <c r="B7" s="21">
        <v>9</v>
      </c>
      <c r="C7" s="16">
        <v>48054</v>
      </c>
      <c r="D7" s="17">
        <v>59420</v>
      </c>
      <c r="E7" s="18">
        <v>12300</v>
      </c>
      <c r="F7" s="17">
        <v>14093</v>
      </c>
      <c r="G7" s="17">
        <v>5503</v>
      </c>
      <c r="H7" s="17">
        <v>147717</v>
      </c>
      <c r="I7" s="17">
        <v>18883</v>
      </c>
      <c r="J7" s="17">
        <v>9744</v>
      </c>
      <c r="K7" s="17">
        <v>5448</v>
      </c>
      <c r="L7" s="18">
        <v>5102</v>
      </c>
    </row>
    <row r="8" spans="1:12" ht="12" customHeight="1">
      <c r="A8" s="1"/>
      <c r="B8" s="22"/>
      <c r="C8" s="23"/>
      <c r="D8" s="24"/>
      <c r="E8" s="24"/>
      <c r="F8" s="24"/>
      <c r="G8" s="24"/>
      <c r="H8" s="24"/>
      <c r="I8" s="24"/>
      <c r="J8" s="25"/>
      <c r="K8" s="24"/>
      <c r="L8" s="26"/>
    </row>
    <row r="9" spans="1:12" s="29" customFormat="1" ht="12" customHeight="1">
      <c r="A9" s="1"/>
      <c r="B9" s="21">
        <v>10</v>
      </c>
      <c r="C9" s="27">
        <f aca="true" t="shared" si="0" ref="C9:L9">C12+C16+C19</f>
        <v>44153</v>
      </c>
      <c r="D9" s="28">
        <f t="shared" si="0"/>
        <v>58251.712</v>
      </c>
      <c r="E9" s="28">
        <f t="shared" si="0"/>
        <v>10238</v>
      </c>
      <c r="F9" s="28">
        <f t="shared" si="0"/>
        <v>10802.991</v>
      </c>
      <c r="G9" s="28">
        <f t="shared" si="0"/>
        <v>5210</v>
      </c>
      <c r="H9" s="28">
        <f t="shared" si="0"/>
        <v>14050.294</v>
      </c>
      <c r="I9" s="28">
        <f t="shared" si="0"/>
        <v>18924</v>
      </c>
      <c r="J9" s="28">
        <f t="shared" si="0"/>
        <v>9811.719000000001</v>
      </c>
      <c r="K9" s="28">
        <f t="shared" si="0"/>
        <v>5220</v>
      </c>
      <c r="L9" s="28">
        <f t="shared" si="0"/>
        <v>5335.308</v>
      </c>
    </row>
    <row r="10" spans="2:12" ht="12" customHeight="1">
      <c r="B10" s="30"/>
      <c r="C10" s="23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2" customHeight="1">
      <c r="A11" s="3" t="s">
        <v>13</v>
      </c>
      <c r="B11" s="31"/>
      <c r="C11" s="23"/>
      <c r="D11" s="24"/>
      <c r="E11" s="24"/>
      <c r="F11" s="24"/>
      <c r="G11" s="24"/>
      <c r="H11" s="24"/>
      <c r="I11" s="24"/>
      <c r="J11" s="24"/>
      <c r="K11" s="24"/>
      <c r="L11" s="24"/>
    </row>
    <row r="12" spans="2:12" ht="12" customHeight="1">
      <c r="B12" s="32" t="s">
        <v>14</v>
      </c>
      <c r="C12" s="23">
        <f aca="true" t="shared" si="1" ref="C12:L12">SUM(C13:C14)</f>
        <v>1380</v>
      </c>
      <c r="D12" s="24">
        <f t="shared" si="1"/>
        <v>34227.309</v>
      </c>
      <c r="E12" s="24">
        <f t="shared" si="1"/>
        <v>117</v>
      </c>
      <c r="F12" s="24">
        <f t="shared" si="1"/>
        <v>2218.967</v>
      </c>
      <c r="G12" s="24">
        <f t="shared" si="1"/>
        <v>0</v>
      </c>
      <c r="H12" s="24">
        <f t="shared" si="1"/>
        <v>0</v>
      </c>
      <c r="I12" s="33">
        <f t="shared" si="1"/>
        <v>88</v>
      </c>
      <c r="J12" s="33">
        <f t="shared" si="1"/>
        <v>1372.86</v>
      </c>
      <c r="K12" s="33">
        <f t="shared" si="1"/>
        <v>216</v>
      </c>
      <c r="L12" s="33">
        <f t="shared" si="1"/>
        <v>2352.71</v>
      </c>
    </row>
    <row r="13" spans="2:12" ht="12" customHeight="1">
      <c r="B13" s="32" t="s">
        <v>15</v>
      </c>
      <c r="C13" s="23">
        <f>AB25+AD25</f>
        <v>82</v>
      </c>
      <c r="D13" s="24">
        <f>(AC25+AE25)/1000</f>
        <v>29.757</v>
      </c>
      <c r="E13" s="24">
        <f>AB31+AD31</f>
        <v>0</v>
      </c>
      <c r="F13" s="24">
        <f>AC31+AE31</f>
        <v>0</v>
      </c>
      <c r="G13" s="24">
        <v>0</v>
      </c>
      <c r="H13" s="24">
        <v>0</v>
      </c>
      <c r="I13" s="24">
        <f>AB43+AD43</f>
        <v>0</v>
      </c>
      <c r="J13" s="24">
        <f>(AC43+AE43)/1000</f>
        <v>0</v>
      </c>
      <c r="K13" s="24">
        <f>SUM(AB39,AD39)</f>
        <v>0</v>
      </c>
      <c r="L13" s="24">
        <f>(AI31+AK31)/1000</f>
        <v>0</v>
      </c>
    </row>
    <row r="14" spans="2:12" ht="12" customHeight="1">
      <c r="B14" s="32" t="s">
        <v>16</v>
      </c>
      <c r="C14" s="23">
        <f>R25+T25+V25+X25+Z25</f>
        <v>1298</v>
      </c>
      <c r="D14" s="24">
        <f>(S25+U25+W25+Y25+AA25)/1000</f>
        <v>34197.552</v>
      </c>
      <c r="E14" s="24">
        <f>R31+T31+V31+X31+Z31</f>
        <v>117</v>
      </c>
      <c r="F14" s="24">
        <f>(S31+U31+W31+Y31+AA31)/1000</f>
        <v>2218.967</v>
      </c>
      <c r="G14" s="24">
        <v>0</v>
      </c>
      <c r="H14" s="24">
        <v>0</v>
      </c>
      <c r="I14" s="24">
        <f>R43+T43+V43+X43+Z43</f>
        <v>88</v>
      </c>
      <c r="J14" s="24">
        <f>(S43+U43+W43+Y43+AA43)/1000</f>
        <v>1372.86</v>
      </c>
      <c r="K14" s="24">
        <f>R39+T39+V39+X39+Z39</f>
        <v>216</v>
      </c>
      <c r="L14" s="24">
        <f>(S39+U39+W39+Y39+AA39)/1000</f>
        <v>2352.71</v>
      </c>
    </row>
    <row r="15" spans="1:12" ht="12" customHeight="1">
      <c r="A15" s="3" t="s">
        <v>17</v>
      </c>
      <c r="B15" s="34"/>
      <c r="C15" s="23"/>
      <c r="D15" s="24"/>
      <c r="E15" s="24"/>
      <c r="F15" s="24"/>
      <c r="G15" s="24"/>
      <c r="H15" s="24"/>
      <c r="I15" s="33"/>
      <c r="J15" s="33"/>
      <c r="K15" s="33"/>
      <c r="L15" s="33"/>
    </row>
    <row r="16" spans="2:12" ht="12" customHeight="1">
      <c r="B16" s="32" t="s">
        <v>14</v>
      </c>
      <c r="C16" s="23">
        <f aca="true" t="shared" si="2" ref="C16:L16">SUM(C17:C18)</f>
        <v>31241</v>
      </c>
      <c r="D16" s="24">
        <f t="shared" si="2"/>
        <v>22835.799</v>
      </c>
      <c r="E16" s="24">
        <f t="shared" si="2"/>
        <v>10066</v>
      </c>
      <c r="F16" s="24">
        <f t="shared" si="2"/>
        <v>8579.501</v>
      </c>
      <c r="G16" s="24">
        <f t="shared" si="2"/>
        <v>5175</v>
      </c>
      <c r="H16" s="24">
        <f t="shared" si="2"/>
        <v>14041.071</v>
      </c>
      <c r="I16" s="33">
        <f t="shared" si="2"/>
        <v>5246</v>
      </c>
      <c r="J16" s="33">
        <f t="shared" si="2"/>
        <v>8251.619</v>
      </c>
      <c r="K16" s="33">
        <f t="shared" si="2"/>
        <v>5004</v>
      </c>
      <c r="L16" s="33">
        <f t="shared" si="2"/>
        <v>2982.598</v>
      </c>
    </row>
    <row r="17" spans="2:12" ht="12" customHeight="1">
      <c r="B17" s="32" t="s">
        <v>15</v>
      </c>
      <c r="C17" s="23">
        <f>(AB26+AD26)+(AB27+AD27)</f>
        <v>22558</v>
      </c>
      <c r="D17" s="24">
        <f>((AC26+AE26)+(AC27+AE27))/1000</f>
        <v>5314.846</v>
      </c>
      <c r="E17" s="24">
        <f>AB32+AD32</f>
        <v>7667</v>
      </c>
      <c r="F17" s="24">
        <f>(AC32+AE32)/1000</f>
        <v>2703.735</v>
      </c>
      <c r="G17" s="24">
        <f>(AB35+AD35)+(AB36+AD36)</f>
        <v>467</v>
      </c>
      <c r="H17" s="24">
        <f>((AC35+AE35)+(AC36+AE36))/1000</f>
        <v>115.053</v>
      </c>
      <c r="I17" s="33">
        <f>(AB44+AD44)+(AB45+AD45)</f>
        <v>819</v>
      </c>
      <c r="J17" s="33">
        <f>((AC44+AE44)+(AC45+AE45))/1000</f>
        <v>279.646</v>
      </c>
      <c r="K17" s="33">
        <f>(AB40+AD40)+(AB41+AD41)</f>
        <v>1362</v>
      </c>
      <c r="L17" s="33">
        <f>((AC40+AE40)+(AC41+AE41))/1000</f>
        <v>436.182</v>
      </c>
    </row>
    <row r="18" spans="2:12" ht="12" customHeight="1">
      <c r="B18" s="32" t="s">
        <v>18</v>
      </c>
      <c r="C18" s="23">
        <f>(R27+T27+V27+X27+Z27)+(R26+T26+V26+X26+Z26)</f>
        <v>8683</v>
      </c>
      <c r="D18" s="24">
        <f>((S27+U27+W27+Y27+AA27)+(S26+U26+W26+Y26+AA26))/1000</f>
        <v>17520.953</v>
      </c>
      <c r="E18" s="24">
        <f>R32+T32+V32+X32+Z32</f>
        <v>2399</v>
      </c>
      <c r="F18" s="24">
        <f>(S32+U32+W32+Y32+AA32)/1000</f>
        <v>5875.766</v>
      </c>
      <c r="G18" s="24">
        <f>(R35+T35+V35+X35+Z35)+(R36+T36+V36+X36+Z36)</f>
        <v>4708</v>
      </c>
      <c r="H18" s="24">
        <f>((S35+U35+W35+Y35+AA35)+(S36+U36+W36+Y36+AA36))/1000</f>
        <v>13926.018</v>
      </c>
      <c r="I18" s="24">
        <f>(R44+T44+V44+X44+Z44)+(R45+T45+V45+X45+Z45)</f>
        <v>4427</v>
      </c>
      <c r="J18" s="24">
        <f>((S44+U44+W44+Y44+AA44)+(S45+U45+W45+Y45+AA45))/1000</f>
        <v>7971.973</v>
      </c>
      <c r="K18" s="24">
        <f>(R40+T40+V40+X40+Z40)+(R41+T41+V41+X41+Z41)</f>
        <v>3642</v>
      </c>
      <c r="L18" s="24">
        <f>((S40+U40+W40+Y40+AA40)+(S41+U41+W41+Y41+AA41))/1000</f>
        <v>2546.416</v>
      </c>
    </row>
    <row r="19" spans="1:12" ht="12" customHeight="1">
      <c r="A19" s="3" t="s">
        <v>19</v>
      </c>
      <c r="B19" s="34"/>
      <c r="C19" s="23">
        <f>P28+P29</f>
        <v>11532</v>
      </c>
      <c r="D19" s="35">
        <f>(Q28+Q29)/1000</f>
        <v>1188.604</v>
      </c>
      <c r="E19" s="35">
        <f>P33</f>
        <v>55</v>
      </c>
      <c r="F19" s="35">
        <f>Q33/1000</f>
        <v>4.523</v>
      </c>
      <c r="G19" s="35">
        <f>P37</f>
        <v>35</v>
      </c>
      <c r="H19" s="35">
        <f>Q37/1000</f>
        <v>9.223</v>
      </c>
      <c r="I19" s="35">
        <f>P46</f>
        <v>13590</v>
      </c>
      <c r="J19" s="35">
        <f>Q46/1000</f>
        <v>187.24</v>
      </c>
      <c r="K19" s="35">
        <v>0</v>
      </c>
      <c r="L19" s="35">
        <v>0</v>
      </c>
    </row>
    <row r="20" spans="1:12" ht="12" customHeight="1">
      <c r="A20" s="36" t="s">
        <v>20</v>
      </c>
      <c r="B20" s="36"/>
      <c r="C20" s="37"/>
      <c r="D20" s="38"/>
      <c r="E20" s="36"/>
      <c r="F20" s="36"/>
      <c r="G20" s="36"/>
      <c r="H20" s="36"/>
      <c r="I20" s="36"/>
      <c r="J20" s="36"/>
      <c r="K20" s="36"/>
      <c r="L20" s="36"/>
    </row>
    <row r="21" ht="12" customHeight="1">
      <c r="B21" s="38"/>
    </row>
    <row r="22" spans="16:31" ht="12">
      <c r="P22" s="39" t="s">
        <v>21</v>
      </c>
      <c r="Q22" s="39"/>
      <c r="R22" s="39" t="s">
        <v>22</v>
      </c>
      <c r="S22" s="39"/>
      <c r="T22" s="39" t="s">
        <v>36</v>
      </c>
      <c r="U22" s="39"/>
      <c r="V22" s="40" t="s">
        <v>37</v>
      </c>
      <c r="W22" s="39"/>
      <c r="X22" s="40" t="s">
        <v>38</v>
      </c>
      <c r="Y22" s="39"/>
      <c r="Z22" s="40" t="s">
        <v>39</v>
      </c>
      <c r="AA22" s="39"/>
      <c r="AB22" s="40" t="s">
        <v>40</v>
      </c>
      <c r="AC22" s="39"/>
      <c r="AD22" s="39" t="s">
        <v>41</v>
      </c>
      <c r="AE22" s="39"/>
    </row>
    <row r="23" spans="16:31" ht="12" customHeight="1">
      <c r="P23" s="3" t="s">
        <v>23</v>
      </c>
      <c r="Q23" s="3" t="s">
        <v>10</v>
      </c>
      <c r="R23" s="3" t="s">
        <v>23</v>
      </c>
      <c r="S23" s="3" t="s">
        <v>10</v>
      </c>
      <c r="T23" s="3" t="s">
        <v>23</v>
      </c>
      <c r="U23" s="3" t="s">
        <v>10</v>
      </c>
      <c r="V23" s="3" t="s">
        <v>23</v>
      </c>
      <c r="W23" s="3" t="s">
        <v>10</v>
      </c>
      <c r="X23" s="3" t="s">
        <v>23</v>
      </c>
      <c r="Y23" s="3" t="s">
        <v>10</v>
      </c>
      <c r="Z23" s="3" t="s">
        <v>23</v>
      </c>
      <c r="AA23" s="3" t="s">
        <v>10</v>
      </c>
      <c r="AB23" s="3" t="s">
        <v>23</v>
      </c>
      <c r="AC23" s="3" t="s">
        <v>10</v>
      </c>
      <c r="AD23" s="3" t="s">
        <v>23</v>
      </c>
      <c r="AE23" s="3" t="s">
        <v>10</v>
      </c>
    </row>
    <row r="24" spans="14:31" ht="12" customHeight="1">
      <c r="N24" s="41" t="s">
        <v>24</v>
      </c>
      <c r="O24" s="42" t="s">
        <v>25</v>
      </c>
      <c r="P24" s="3">
        <f aca="true" t="shared" si="3" ref="P24:AE24">SUM(P25:P29)</f>
        <v>44153</v>
      </c>
      <c r="Q24" s="3">
        <f t="shared" si="3"/>
        <v>58251712</v>
      </c>
      <c r="R24" s="3">
        <f t="shared" si="3"/>
        <v>529</v>
      </c>
      <c r="S24" s="3">
        <f t="shared" si="3"/>
        <v>31890901</v>
      </c>
      <c r="T24" s="3">
        <f t="shared" si="3"/>
        <v>779</v>
      </c>
      <c r="U24" s="3">
        <f t="shared" si="3"/>
        <v>7088844</v>
      </c>
      <c r="V24" s="3">
        <f t="shared" si="3"/>
        <v>1136</v>
      </c>
      <c r="W24" s="3">
        <f t="shared" si="3"/>
        <v>5147848</v>
      </c>
      <c r="X24" s="3">
        <f t="shared" si="3"/>
        <v>1605</v>
      </c>
      <c r="Y24" s="3">
        <f t="shared" si="3"/>
        <v>3186719</v>
      </c>
      <c r="Z24" s="3">
        <f t="shared" si="3"/>
        <v>5944</v>
      </c>
      <c r="AA24" s="3">
        <f t="shared" si="3"/>
        <v>4437472</v>
      </c>
      <c r="AB24" s="3">
        <f t="shared" si="3"/>
        <v>19506</v>
      </c>
      <c r="AC24" s="3">
        <f t="shared" si="3"/>
        <v>5875845</v>
      </c>
      <c r="AD24" s="3">
        <f t="shared" si="3"/>
        <v>14654</v>
      </c>
      <c r="AE24" s="3">
        <f t="shared" si="3"/>
        <v>624083</v>
      </c>
    </row>
    <row r="25" spans="14:31" ht="12" customHeight="1">
      <c r="N25" s="43"/>
      <c r="O25" s="44" t="s">
        <v>26</v>
      </c>
      <c r="P25" s="3">
        <f aca="true" t="shared" si="4" ref="P25:P46">R25+T25+V25+X25+Z25+AB25+AD25</f>
        <v>1380</v>
      </c>
      <c r="Q25" s="3">
        <f aca="true" t="shared" si="5" ref="Q25:Q46">S25+U25+W25+Y25+AA25+AC25+AE25</f>
        <v>34227309</v>
      </c>
      <c r="R25" s="45">
        <v>527</v>
      </c>
      <c r="S25" s="45">
        <v>31847095</v>
      </c>
      <c r="T25" s="45">
        <v>52</v>
      </c>
      <c r="U25" s="45">
        <v>377842</v>
      </c>
      <c r="V25" s="45">
        <v>314</v>
      </c>
      <c r="W25" s="45">
        <v>1304836</v>
      </c>
      <c r="X25" s="45">
        <v>342</v>
      </c>
      <c r="Y25" s="45">
        <v>614930</v>
      </c>
      <c r="Z25" s="45">
        <v>63</v>
      </c>
      <c r="AA25" s="45">
        <v>52849</v>
      </c>
      <c r="AB25" s="45">
        <v>82</v>
      </c>
      <c r="AC25" s="45">
        <v>29757</v>
      </c>
      <c r="AD25" s="45">
        <v>0</v>
      </c>
      <c r="AE25" s="45">
        <v>0</v>
      </c>
    </row>
    <row r="26" spans="14:31" ht="12" customHeight="1">
      <c r="N26" s="43"/>
      <c r="O26" s="44" t="s">
        <v>27</v>
      </c>
      <c r="P26" s="3">
        <f t="shared" si="4"/>
        <v>30517</v>
      </c>
      <c r="Q26" s="3">
        <f t="shared" si="5"/>
        <v>16146095</v>
      </c>
      <c r="R26" s="45">
        <v>2</v>
      </c>
      <c r="S26" s="45">
        <v>43806</v>
      </c>
      <c r="T26" s="45">
        <v>1</v>
      </c>
      <c r="U26" s="45">
        <v>6935</v>
      </c>
      <c r="V26" s="45">
        <v>820</v>
      </c>
      <c r="W26" s="45">
        <v>3836374</v>
      </c>
      <c r="X26" s="45">
        <v>1259</v>
      </c>
      <c r="Y26" s="45">
        <v>2562637</v>
      </c>
      <c r="Z26" s="45">
        <v>5877</v>
      </c>
      <c r="AA26" s="45">
        <v>4381497</v>
      </c>
      <c r="AB26" s="45">
        <v>15175</v>
      </c>
      <c r="AC26" s="45">
        <v>4931992</v>
      </c>
      <c r="AD26" s="45">
        <v>7383</v>
      </c>
      <c r="AE26" s="45">
        <v>382854</v>
      </c>
    </row>
    <row r="27" spans="14:31" ht="12" customHeight="1">
      <c r="N27" s="43"/>
      <c r="O27" s="44" t="s">
        <v>28</v>
      </c>
      <c r="P27" s="3">
        <f t="shared" si="4"/>
        <v>724</v>
      </c>
      <c r="Q27" s="3">
        <f t="shared" si="5"/>
        <v>6689704</v>
      </c>
      <c r="R27" s="45">
        <v>0</v>
      </c>
      <c r="S27" s="45">
        <v>0</v>
      </c>
      <c r="T27" s="45">
        <v>724</v>
      </c>
      <c r="U27" s="45">
        <v>6689704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</row>
    <row r="28" spans="14:31" ht="12" customHeight="1">
      <c r="N28" s="43"/>
      <c r="O28" s="44" t="s">
        <v>29</v>
      </c>
      <c r="P28" s="3">
        <f t="shared" si="4"/>
        <v>15</v>
      </c>
      <c r="Q28" s="3">
        <f t="shared" si="5"/>
        <v>3717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2</v>
      </c>
      <c r="AA28" s="45">
        <v>1386</v>
      </c>
      <c r="AB28" s="45">
        <v>12</v>
      </c>
      <c r="AC28" s="45">
        <v>2251</v>
      </c>
      <c r="AD28" s="45">
        <v>1</v>
      </c>
      <c r="AE28" s="45">
        <v>80</v>
      </c>
    </row>
    <row r="29" spans="14:31" ht="12" customHeight="1">
      <c r="N29" s="46"/>
      <c r="O29" s="47" t="s">
        <v>30</v>
      </c>
      <c r="P29" s="3">
        <f t="shared" si="4"/>
        <v>11517</v>
      </c>
      <c r="Q29" s="3">
        <f t="shared" si="5"/>
        <v>1184887</v>
      </c>
      <c r="R29" s="45">
        <v>0</v>
      </c>
      <c r="S29" s="45">
        <v>0</v>
      </c>
      <c r="T29" s="45">
        <v>2</v>
      </c>
      <c r="U29" s="45">
        <v>14363</v>
      </c>
      <c r="V29" s="45">
        <v>2</v>
      </c>
      <c r="W29" s="45">
        <v>6638</v>
      </c>
      <c r="X29" s="45">
        <v>4</v>
      </c>
      <c r="Y29" s="45">
        <v>9152</v>
      </c>
      <c r="Z29" s="45">
        <v>2</v>
      </c>
      <c r="AA29" s="45">
        <v>1740</v>
      </c>
      <c r="AB29" s="45">
        <v>4237</v>
      </c>
      <c r="AC29" s="45">
        <v>911845</v>
      </c>
      <c r="AD29" s="45">
        <v>7270</v>
      </c>
      <c r="AE29" s="45">
        <v>241149</v>
      </c>
    </row>
    <row r="30" spans="14:31" ht="12" customHeight="1">
      <c r="N30" s="41" t="s">
        <v>31</v>
      </c>
      <c r="O30" s="42" t="s">
        <v>25</v>
      </c>
      <c r="P30" s="3">
        <f t="shared" si="4"/>
        <v>10238</v>
      </c>
      <c r="Q30" s="3">
        <f t="shared" si="5"/>
        <v>10802991</v>
      </c>
      <c r="R30" s="3">
        <f aca="true" t="shared" si="6" ref="R30:AE30">SUM(R31:R33)</f>
        <v>133</v>
      </c>
      <c r="S30" s="3">
        <f t="shared" si="6"/>
        <v>2587492</v>
      </c>
      <c r="T30" s="3">
        <f t="shared" si="6"/>
        <v>129</v>
      </c>
      <c r="U30" s="3">
        <f t="shared" si="6"/>
        <v>840337</v>
      </c>
      <c r="V30" s="3">
        <f t="shared" si="6"/>
        <v>774</v>
      </c>
      <c r="W30" s="3">
        <f t="shared" si="6"/>
        <v>3275289</v>
      </c>
      <c r="X30" s="3">
        <f t="shared" si="6"/>
        <v>366</v>
      </c>
      <c r="Y30" s="3">
        <f t="shared" si="6"/>
        <v>630620</v>
      </c>
      <c r="Z30" s="3">
        <f t="shared" si="6"/>
        <v>1114</v>
      </c>
      <c r="AA30" s="3">
        <f t="shared" si="6"/>
        <v>760995</v>
      </c>
      <c r="AB30" s="3">
        <f t="shared" si="6"/>
        <v>7640</v>
      </c>
      <c r="AC30" s="3">
        <f t="shared" si="6"/>
        <v>2703563</v>
      </c>
      <c r="AD30" s="3">
        <f t="shared" si="6"/>
        <v>82</v>
      </c>
      <c r="AE30" s="3">
        <f t="shared" si="6"/>
        <v>4695</v>
      </c>
    </row>
    <row r="31" spans="14:31" ht="12" customHeight="1">
      <c r="N31" s="48"/>
      <c r="O31" s="49" t="s">
        <v>26</v>
      </c>
      <c r="P31" s="3">
        <f t="shared" si="4"/>
        <v>117</v>
      </c>
      <c r="Q31" s="3">
        <f t="shared" si="5"/>
        <v>2218967</v>
      </c>
      <c r="R31" s="50">
        <v>95</v>
      </c>
      <c r="S31" s="50">
        <v>2089136</v>
      </c>
      <c r="T31" s="50">
        <v>12</v>
      </c>
      <c r="U31" s="50">
        <v>84501</v>
      </c>
      <c r="V31" s="50">
        <v>10</v>
      </c>
      <c r="W31" s="50">
        <v>45330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</row>
    <row r="32" spans="14:31" ht="12" customHeight="1">
      <c r="N32" s="43"/>
      <c r="O32" s="44" t="s">
        <v>27</v>
      </c>
      <c r="P32" s="3">
        <f t="shared" si="4"/>
        <v>10066</v>
      </c>
      <c r="Q32" s="3">
        <f t="shared" si="5"/>
        <v>8579501</v>
      </c>
      <c r="R32" s="45">
        <v>38</v>
      </c>
      <c r="S32" s="45">
        <v>498356</v>
      </c>
      <c r="T32" s="45">
        <v>117</v>
      </c>
      <c r="U32" s="45">
        <v>755836</v>
      </c>
      <c r="V32" s="45">
        <v>764</v>
      </c>
      <c r="W32" s="45">
        <v>3229959</v>
      </c>
      <c r="X32" s="45">
        <v>366</v>
      </c>
      <c r="Y32" s="45">
        <v>630620</v>
      </c>
      <c r="Z32" s="45">
        <v>1114</v>
      </c>
      <c r="AA32" s="45">
        <v>760995</v>
      </c>
      <c r="AB32" s="45">
        <v>7621</v>
      </c>
      <c r="AC32" s="45">
        <v>2701573</v>
      </c>
      <c r="AD32" s="45">
        <v>46</v>
      </c>
      <c r="AE32" s="45">
        <v>2162</v>
      </c>
    </row>
    <row r="33" spans="14:31" ht="12" customHeight="1">
      <c r="N33" s="46"/>
      <c r="O33" s="47" t="s">
        <v>32</v>
      </c>
      <c r="P33" s="3">
        <f t="shared" si="4"/>
        <v>55</v>
      </c>
      <c r="Q33" s="3">
        <f t="shared" si="5"/>
        <v>4523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19</v>
      </c>
      <c r="AC33" s="45">
        <v>1990</v>
      </c>
      <c r="AD33" s="45">
        <v>36</v>
      </c>
      <c r="AE33" s="45">
        <v>2533</v>
      </c>
    </row>
    <row r="34" spans="14:31" ht="12" customHeight="1">
      <c r="N34" s="41" t="s">
        <v>33</v>
      </c>
      <c r="O34" s="42" t="s">
        <v>25</v>
      </c>
      <c r="P34" s="3">
        <f t="shared" si="4"/>
        <v>5210</v>
      </c>
      <c r="Q34" s="3">
        <f t="shared" si="5"/>
        <v>14050294</v>
      </c>
      <c r="R34" s="3">
        <f aca="true" t="shared" si="7" ref="R34:AE34">SUM(R35:R37)</f>
        <v>53</v>
      </c>
      <c r="S34" s="3">
        <f t="shared" si="7"/>
        <v>695621</v>
      </c>
      <c r="T34" s="3">
        <f t="shared" si="7"/>
        <v>678</v>
      </c>
      <c r="U34" s="3">
        <f t="shared" si="7"/>
        <v>6427493</v>
      </c>
      <c r="V34" s="3">
        <f t="shared" si="7"/>
        <v>0</v>
      </c>
      <c r="W34" s="3">
        <f t="shared" si="7"/>
        <v>0</v>
      </c>
      <c r="X34" s="3">
        <f t="shared" si="7"/>
        <v>2568</v>
      </c>
      <c r="Y34" s="3">
        <f t="shared" si="7"/>
        <v>5437583</v>
      </c>
      <c r="Z34" s="3">
        <f t="shared" si="7"/>
        <v>1419</v>
      </c>
      <c r="AA34" s="3">
        <f t="shared" si="7"/>
        <v>1372221</v>
      </c>
      <c r="AB34" s="3">
        <f t="shared" si="7"/>
        <v>466</v>
      </c>
      <c r="AC34" s="3">
        <f t="shared" si="7"/>
        <v>115830</v>
      </c>
      <c r="AD34" s="3">
        <f t="shared" si="7"/>
        <v>26</v>
      </c>
      <c r="AE34" s="3">
        <f t="shared" si="7"/>
        <v>1546</v>
      </c>
    </row>
    <row r="35" spans="14:31" ht="12" customHeight="1">
      <c r="N35" s="43"/>
      <c r="O35" s="44" t="s">
        <v>27</v>
      </c>
      <c r="P35" s="3">
        <f t="shared" si="4"/>
        <v>472</v>
      </c>
      <c r="Q35" s="3">
        <f t="shared" si="5"/>
        <v>218032</v>
      </c>
      <c r="R35" s="45">
        <v>4</v>
      </c>
      <c r="S35" s="45">
        <v>101202</v>
      </c>
      <c r="T35" s="45">
        <v>0</v>
      </c>
      <c r="U35" s="45">
        <v>0</v>
      </c>
      <c r="V35" s="45">
        <v>0</v>
      </c>
      <c r="W35" s="45">
        <v>0</v>
      </c>
      <c r="X35" s="45">
        <v>1</v>
      </c>
      <c r="Y35" s="45">
        <v>1777</v>
      </c>
      <c r="Z35" s="45">
        <v>0</v>
      </c>
      <c r="AA35" s="45">
        <v>0</v>
      </c>
      <c r="AB35" s="45">
        <v>463</v>
      </c>
      <c r="AC35" s="45">
        <v>114882</v>
      </c>
      <c r="AD35" s="45">
        <v>4</v>
      </c>
      <c r="AE35" s="45">
        <v>171</v>
      </c>
    </row>
    <row r="36" spans="14:31" ht="12" customHeight="1">
      <c r="N36" s="43"/>
      <c r="O36" s="44" t="s">
        <v>28</v>
      </c>
      <c r="P36" s="3">
        <f t="shared" si="4"/>
        <v>4703</v>
      </c>
      <c r="Q36" s="3">
        <f t="shared" si="5"/>
        <v>13823039</v>
      </c>
      <c r="R36" s="45">
        <v>49</v>
      </c>
      <c r="S36" s="45">
        <v>594419</v>
      </c>
      <c r="T36" s="45">
        <v>678</v>
      </c>
      <c r="U36" s="45">
        <v>6427493</v>
      </c>
      <c r="V36" s="45">
        <v>0</v>
      </c>
      <c r="W36" s="45">
        <v>0</v>
      </c>
      <c r="X36" s="45">
        <v>2567</v>
      </c>
      <c r="Y36" s="45">
        <v>5435806</v>
      </c>
      <c r="Z36" s="45">
        <v>1409</v>
      </c>
      <c r="AA36" s="45">
        <v>1365321</v>
      </c>
      <c r="AB36" s="45">
        <v>0</v>
      </c>
      <c r="AC36" s="45">
        <v>0</v>
      </c>
      <c r="AD36" s="45">
        <v>0</v>
      </c>
      <c r="AE36" s="45">
        <v>0</v>
      </c>
    </row>
    <row r="37" spans="14:31" ht="12" customHeight="1">
      <c r="N37" s="46"/>
      <c r="O37" s="47" t="s">
        <v>30</v>
      </c>
      <c r="P37" s="3">
        <f t="shared" si="4"/>
        <v>35</v>
      </c>
      <c r="Q37" s="3">
        <f t="shared" si="5"/>
        <v>9223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10</v>
      </c>
      <c r="AA37" s="45">
        <v>6900</v>
      </c>
      <c r="AB37" s="45">
        <v>3</v>
      </c>
      <c r="AC37" s="45">
        <v>948</v>
      </c>
      <c r="AD37" s="45">
        <v>22</v>
      </c>
      <c r="AE37" s="45">
        <v>1375</v>
      </c>
    </row>
    <row r="38" spans="14:31" ht="12" customHeight="1">
      <c r="N38" s="41" t="s">
        <v>34</v>
      </c>
      <c r="O38" s="42" t="s">
        <v>25</v>
      </c>
      <c r="P38" s="3">
        <f t="shared" si="4"/>
        <v>5220</v>
      </c>
      <c r="Q38" s="3">
        <f t="shared" si="5"/>
        <v>5335308</v>
      </c>
      <c r="R38" s="3">
        <f aca="true" t="shared" si="8" ref="R38:AE38">SUM(R39:R41)</f>
        <v>95</v>
      </c>
      <c r="S38" s="3">
        <f t="shared" si="8"/>
        <v>1920276</v>
      </c>
      <c r="T38" s="3">
        <f t="shared" si="8"/>
        <v>9</v>
      </c>
      <c r="U38" s="3">
        <f t="shared" si="8"/>
        <v>59404</v>
      </c>
      <c r="V38" s="3">
        <f t="shared" si="8"/>
        <v>73</v>
      </c>
      <c r="W38" s="3">
        <f t="shared" si="8"/>
        <v>293218</v>
      </c>
      <c r="X38" s="3">
        <f t="shared" si="8"/>
        <v>35</v>
      </c>
      <c r="Y38" s="3">
        <f t="shared" si="8"/>
        <v>77675</v>
      </c>
      <c r="Z38" s="3">
        <f t="shared" si="8"/>
        <v>3646</v>
      </c>
      <c r="AA38" s="3">
        <f t="shared" si="8"/>
        <v>2548553</v>
      </c>
      <c r="AB38" s="3">
        <f t="shared" si="8"/>
        <v>1362</v>
      </c>
      <c r="AC38" s="3">
        <f t="shared" si="8"/>
        <v>436182</v>
      </c>
      <c r="AD38" s="3">
        <f t="shared" si="8"/>
        <v>0</v>
      </c>
      <c r="AE38" s="3">
        <f t="shared" si="8"/>
        <v>0</v>
      </c>
    </row>
    <row r="39" spans="14:31" ht="12" customHeight="1">
      <c r="N39" s="43"/>
      <c r="O39" s="44" t="s">
        <v>26</v>
      </c>
      <c r="P39" s="3">
        <f t="shared" si="4"/>
        <v>216</v>
      </c>
      <c r="Q39" s="3">
        <f t="shared" si="5"/>
        <v>2352710</v>
      </c>
      <c r="R39" s="45">
        <v>95</v>
      </c>
      <c r="S39" s="45">
        <v>1920276</v>
      </c>
      <c r="T39" s="45">
        <v>9</v>
      </c>
      <c r="U39" s="45">
        <v>59404</v>
      </c>
      <c r="V39" s="45">
        <v>73</v>
      </c>
      <c r="W39" s="45">
        <v>293218</v>
      </c>
      <c r="X39" s="45">
        <v>35</v>
      </c>
      <c r="Y39" s="45">
        <v>77675</v>
      </c>
      <c r="Z39" s="45">
        <v>4</v>
      </c>
      <c r="AA39" s="45">
        <v>2137</v>
      </c>
      <c r="AB39" s="45">
        <v>0</v>
      </c>
      <c r="AC39" s="45">
        <v>0</v>
      </c>
      <c r="AD39" s="45">
        <v>0</v>
      </c>
      <c r="AE39" s="45">
        <v>0</v>
      </c>
    </row>
    <row r="40" spans="14:31" ht="12" customHeight="1">
      <c r="N40" s="43"/>
      <c r="O40" s="44" t="s">
        <v>27</v>
      </c>
      <c r="P40" s="3">
        <f t="shared" si="4"/>
        <v>1389</v>
      </c>
      <c r="Q40" s="3">
        <f t="shared" si="5"/>
        <v>455713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27</v>
      </c>
      <c r="AA40" s="45">
        <v>19531</v>
      </c>
      <c r="AB40" s="45">
        <v>1362</v>
      </c>
      <c r="AC40" s="45">
        <v>436182</v>
      </c>
      <c r="AD40" s="45">
        <v>0</v>
      </c>
      <c r="AE40" s="45">
        <v>0</v>
      </c>
    </row>
    <row r="41" spans="14:31" ht="12" customHeight="1">
      <c r="N41" s="46"/>
      <c r="O41" s="47" t="s">
        <v>28</v>
      </c>
      <c r="P41" s="3">
        <f t="shared" si="4"/>
        <v>3615</v>
      </c>
      <c r="Q41" s="3">
        <f t="shared" si="5"/>
        <v>2526885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3615</v>
      </c>
      <c r="AA41" s="45">
        <v>2526885</v>
      </c>
      <c r="AB41" s="45">
        <v>0</v>
      </c>
      <c r="AC41" s="45">
        <v>0</v>
      </c>
      <c r="AD41" s="45">
        <v>0</v>
      </c>
      <c r="AE41" s="45">
        <v>0</v>
      </c>
    </row>
    <row r="42" spans="14:31" ht="12" customHeight="1">
      <c r="N42" s="41" t="s">
        <v>35</v>
      </c>
      <c r="O42" s="42" t="s">
        <v>25</v>
      </c>
      <c r="P42" s="3">
        <f t="shared" si="4"/>
        <v>18924</v>
      </c>
      <c r="Q42" s="3">
        <f t="shared" si="5"/>
        <v>9811719</v>
      </c>
      <c r="R42" s="3">
        <f aca="true" t="shared" si="9" ref="R42:AE42">SUM(R43:R46)</f>
        <v>53</v>
      </c>
      <c r="S42" s="3">
        <f t="shared" si="9"/>
        <v>1182435</v>
      </c>
      <c r="T42" s="3">
        <f t="shared" si="9"/>
        <v>76</v>
      </c>
      <c r="U42" s="3">
        <f t="shared" si="9"/>
        <v>511245</v>
      </c>
      <c r="V42" s="3">
        <f t="shared" si="9"/>
        <v>1071</v>
      </c>
      <c r="W42" s="3">
        <f t="shared" si="9"/>
        <v>3613431</v>
      </c>
      <c r="X42" s="3">
        <f t="shared" si="9"/>
        <v>1628</v>
      </c>
      <c r="Y42" s="3">
        <f t="shared" si="9"/>
        <v>2463732</v>
      </c>
      <c r="Z42" s="3">
        <f t="shared" si="9"/>
        <v>1687</v>
      </c>
      <c r="AA42" s="3">
        <f t="shared" si="9"/>
        <v>1573990</v>
      </c>
      <c r="AB42" s="3">
        <f t="shared" si="9"/>
        <v>819</v>
      </c>
      <c r="AC42" s="3">
        <f t="shared" si="9"/>
        <v>279646</v>
      </c>
      <c r="AD42" s="3">
        <f t="shared" si="9"/>
        <v>13590</v>
      </c>
      <c r="AE42" s="3">
        <f t="shared" si="9"/>
        <v>187240</v>
      </c>
    </row>
    <row r="43" spans="14:31" ht="12" customHeight="1">
      <c r="N43" s="43"/>
      <c r="O43" s="44" t="s">
        <v>26</v>
      </c>
      <c r="P43" s="3">
        <f t="shared" si="4"/>
        <v>88</v>
      </c>
      <c r="Q43" s="3">
        <f t="shared" si="5"/>
        <v>1372860</v>
      </c>
      <c r="R43" s="45">
        <v>53</v>
      </c>
      <c r="S43" s="45">
        <v>1182435</v>
      </c>
      <c r="T43" s="45">
        <v>22</v>
      </c>
      <c r="U43" s="45">
        <v>149930</v>
      </c>
      <c r="V43" s="45">
        <v>9</v>
      </c>
      <c r="W43" s="45">
        <v>31911</v>
      </c>
      <c r="X43" s="45">
        <v>4</v>
      </c>
      <c r="Y43" s="45">
        <v>8584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</row>
    <row r="44" spans="14:31" ht="12" customHeight="1">
      <c r="N44" s="43"/>
      <c r="O44" s="44" t="s">
        <v>27</v>
      </c>
      <c r="P44" s="3">
        <f t="shared" si="4"/>
        <v>2761</v>
      </c>
      <c r="Q44" s="3">
        <f t="shared" si="5"/>
        <v>5212589</v>
      </c>
      <c r="R44" s="45">
        <v>0</v>
      </c>
      <c r="S44" s="45">
        <v>0</v>
      </c>
      <c r="T44" s="45">
        <v>54</v>
      </c>
      <c r="U44" s="45">
        <v>361315</v>
      </c>
      <c r="V44" s="45">
        <v>1062</v>
      </c>
      <c r="W44" s="45">
        <v>3581520</v>
      </c>
      <c r="X44" s="45">
        <v>379</v>
      </c>
      <c r="Y44" s="45">
        <v>654878</v>
      </c>
      <c r="Z44" s="45">
        <v>447</v>
      </c>
      <c r="AA44" s="45">
        <v>335230</v>
      </c>
      <c r="AB44" s="45">
        <v>819</v>
      </c>
      <c r="AC44" s="45">
        <v>279646</v>
      </c>
      <c r="AD44" s="45">
        <v>0</v>
      </c>
      <c r="AE44" s="45">
        <v>0</v>
      </c>
    </row>
    <row r="45" spans="14:31" ht="12" customHeight="1">
      <c r="N45" s="43"/>
      <c r="O45" s="44" t="s">
        <v>28</v>
      </c>
      <c r="P45" s="3">
        <f t="shared" si="4"/>
        <v>2485</v>
      </c>
      <c r="Q45" s="3">
        <f t="shared" si="5"/>
        <v>3039030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1245</v>
      </c>
      <c r="Y45" s="45">
        <v>1800270</v>
      </c>
      <c r="Z45" s="45">
        <v>1240</v>
      </c>
      <c r="AA45" s="45">
        <v>1238760</v>
      </c>
      <c r="AB45" s="45">
        <v>0</v>
      </c>
      <c r="AC45" s="45">
        <v>0</v>
      </c>
      <c r="AD45" s="45">
        <v>0</v>
      </c>
      <c r="AE45" s="45">
        <v>0</v>
      </c>
    </row>
    <row r="46" spans="14:31" ht="12" customHeight="1">
      <c r="N46" s="46"/>
      <c r="O46" s="47" t="s">
        <v>32</v>
      </c>
      <c r="P46" s="3">
        <f t="shared" si="4"/>
        <v>13590</v>
      </c>
      <c r="Q46" s="3">
        <f t="shared" si="5"/>
        <v>187240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/>
      <c r="Z46" s="45">
        <v>0</v>
      </c>
      <c r="AA46" s="45">
        <v>0</v>
      </c>
      <c r="AB46" s="45">
        <v>0</v>
      </c>
      <c r="AC46" s="45">
        <v>0</v>
      </c>
      <c r="AD46" s="45">
        <v>13590</v>
      </c>
      <c r="AE46" s="45">
        <v>187240</v>
      </c>
    </row>
  </sheetData>
  <mergeCells count="8">
    <mergeCell ref="P22:Q22"/>
    <mergeCell ref="R22:S22"/>
    <mergeCell ref="T22:U22"/>
    <mergeCell ref="V22:W22"/>
    <mergeCell ref="X22:Y22"/>
    <mergeCell ref="Z22:AA22"/>
    <mergeCell ref="AB22:AC22"/>
    <mergeCell ref="AD22:AE22"/>
  </mergeCells>
  <printOptions horizontalCentered="1"/>
  <pageMargins left="0.3937007874015748" right="0.3937007874015748" top="0.3937007874015748" bottom="0.3937007874015748" header="0.4330708661417323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2001-03-06T07:54:12Z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