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0980" yWindow="855" windowWidth="18315" windowHeight="11595"/>
  </bookViews>
  <sheets>
    <sheet name="ご利用にあたって（必ずお読みください）" sheetId="17" r:id="rId1"/>
    <sheet name="データ入力表" sheetId="7" r:id="rId2"/>
    <sheet name="①結果" sheetId="8" r:id="rId3"/>
    <sheet name="②表" sheetId="11" r:id="rId4"/>
    <sheet name="③フロー" sheetId="26" r:id="rId5"/>
    <sheet name="④グラフ(経済効果)" sheetId="16" r:id="rId6"/>
    <sheet name="④グラフ(税収効果)" sheetId="27" r:id="rId7"/>
    <sheet name="税収係数_直接税" sheetId="30" r:id="rId8"/>
    <sheet name="税収係数_間接税" sheetId="31" r:id="rId9"/>
    <sheet name="計算" sheetId="25" r:id="rId10"/>
    <sheet name="各種係数" sheetId="2" r:id="rId11"/>
    <sheet name="価格変換" sheetId="29" r:id="rId12"/>
    <sheet name="マージン" sheetId="28" r:id="rId13"/>
    <sheet name="逆行列係数" sheetId="5" r:id="rId14"/>
    <sheet name="投入係数" sheetId="4" r:id="rId15"/>
    <sheet name="H23取引基本表（生産者）(36)" sheetId="10" r:id="rId16"/>
  </sheets>
  <externalReferences>
    <externalReference r:id="rId17"/>
    <externalReference r:id="rId18"/>
  </externalReferences>
  <definedNames>
    <definedName name="_Fill" localSheetId="6" hidden="1">[1]局移出入取扱!#REF!</definedName>
    <definedName name="_Fill" localSheetId="8" hidden="1">[1]局移出入取扱!#REF!</definedName>
    <definedName name="_Fill" localSheetId="7" hidden="1">[1]局移出入取扱!#REF!</definedName>
    <definedName name="_Fill" hidden="1">[1]局移出入取扱!#REF!</definedName>
    <definedName name="_Order1" hidden="1">255</definedName>
    <definedName name="_xlnm.Print_Area" localSheetId="2">①結果!$A$1:$H$39</definedName>
    <definedName name="_xlnm.Print_Area" localSheetId="3">②表!$A$1:$V$46</definedName>
    <definedName name="_xlnm.Print_Area" localSheetId="6">'④グラフ(税収効果)'!$A$1:$K$68</definedName>
    <definedName name="_xlnm.Print_Area" localSheetId="1">データ入力表!$A$1:$J$71</definedName>
    <definedName name="_xlnm.Print_Titles" localSheetId="15">'H23取引基本表（生産者）(36)'!$A:$B</definedName>
    <definedName name="_xlnm.Print_Titles" localSheetId="13">逆行列係数!$A:$B</definedName>
    <definedName name="_xlnm.Print_Titles" localSheetId="14">投入係数!$A:$B</definedName>
  </definedNames>
  <calcPr calcId="145621"/>
</workbook>
</file>

<file path=xl/calcChain.xml><?xml version="1.0" encoding="utf-8"?>
<calcChain xmlns="http://schemas.openxmlformats.org/spreadsheetml/2006/main">
  <c r="D26" i="8" l="1"/>
  <c r="D70" i="7" l="1"/>
  <c r="AS39" i="25" l="1"/>
  <c r="AS37" i="25"/>
  <c r="AS33" i="25"/>
  <c r="AS25" i="25"/>
  <c r="AS21" i="25"/>
  <c r="AS19" i="25"/>
  <c r="AS17" i="25"/>
  <c r="AS13" i="25"/>
  <c r="AS8" i="25"/>
  <c r="AO39" i="25"/>
  <c r="AO37" i="25"/>
  <c r="AO33" i="25"/>
  <c r="AO25" i="25"/>
  <c r="AO21" i="25"/>
  <c r="AO19" i="25"/>
  <c r="AO17" i="25"/>
  <c r="AO13" i="25"/>
  <c r="AO8" i="25"/>
  <c r="AK39" i="25"/>
  <c r="AK37" i="25"/>
  <c r="AK33" i="25"/>
  <c r="AK25" i="25"/>
  <c r="AK21" i="25"/>
  <c r="AK19" i="25"/>
  <c r="AK17" i="25"/>
  <c r="AK13" i="25"/>
  <c r="AK8" i="25"/>
  <c r="K4" i="27" l="1"/>
  <c r="W2" i="11"/>
  <c r="AH40" i="25" l="1"/>
  <c r="AH39" i="25"/>
  <c r="AH38" i="25"/>
  <c r="AH37" i="25"/>
  <c r="AH36" i="25"/>
  <c r="AH35" i="25"/>
  <c r="AH34" i="25"/>
  <c r="AH33" i="25"/>
  <c r="AH32" i="25"/>
  <c r="AH31" i="25"/>
  <c r="AH30" i="25"/>
  <c r="AH29" i="25"/>
  <c r="AH28" i="25"/>
  <c r="AH27" i="25"/>
  <c r="AH26" i="25"/>
  <c r="AH25" i="25"/>
  <c r="AH24" i="25"/>
  <c r="AH23" i="25"/>
  <c r="AH22" i="25"/>
  <c r="AH21" i="25"/>
  <c r="AH20" i="25"/>
  <c r="AH19" i="25"/>
  <c r="AH18" i="25"/>
  <c r="AH17" i="25"/>
  <c r="AH16" i="25"/>
  <c r="AH15" i="25"/>
  <c r="AH14" i="25"/>
  <c r="AH13" i="25"/>
  <c r="AH12" i="25"/>
  <c r="AH11" i="25"/>
  <c r="AH10" i="25"/>
  <c r="AH9" i="25"/>
  <c r="AH8" i="25"/>
  <c r="AH7" i="25"/>
  <c r="AH6" i="25"/>
  <c r="AH5" i="25"/>
  <c r="AG40" i="25"/>
  <c r="AG39" i="25"/>
  <c r="AG38" i="25"/>
  <c r="AG37" i="25"/>
  <c r="AG36" i="25"/>
  <c r="AG35" i="25"/>
  <c r="AG34" i="25"/>
  <c r="AG33" i="25"/>
  <c r="AG32" i="25"/>
  <c r="AG31" i="25"/>
  <c r="AG30" i="25"/>
  <c r="AG29" i="25"/>
  <c r="AG28" i="25"/>
  <c r="AG27" i="25"/>
  <c r="AG26" i="25"/>
  <c r="AG25" i="25"/>
  <c r="AG24" i="25"/>
  <c r="AG23" i="25"/>
  <c r="AG22" i="25"/>
  <c r="AG21" i="25"/>
  <c r="AG20" i="25"/>
  <c r="AG19" i="25"/>
  <c r="AG18" i="25"/>
  <c r="AG17" i="25"/>
  <c r="AG16" i="25"/>
  <c r="AG15" i="25"/>
  <c r="AG14" i="25"/>
  <c r="AG13" i="25"/>
  <c r="AG12" i="25"/>
  <c r="AG11" i="25"/>
  <c r="AG10" i="25"/>
  <c r="AG9" i="25"/>
  <c r="AG8" i="25"/>
  <c r="AG7" i="25"/>
  <c r="AG6" i="25"/>
  <c r="AG5" i="25"/>
  <c r="AF40" i="25"/>
  <c r="AF39" i="25"/>
  <c r="AF38" i="25"/>
  <c r="AF37" i="25"/>
  <c r="AF36" i="25"/>
  <c r="AF35" i="25"/>
  <c r="AF34" i="25"/>
  <c r="AF33" i="25"/>
  <c r="AF32" i="25"/>
  <c r="AF31" i="25"/>
  <c r="AF30" i="25"/>
  <c r="AF29" i="25"/>
  <c r="AF28" i="25"/>
  <c r="AF27" i="25"/>
  <c r="AF26" i="25"/>
  <c r="AF25" i="25"/>
  <c r="AF24" i="25"/>
  <c r="AF23" i="25"/>
  <c r="AF22" i="25"/>
  <c r="AF21" i="25"/>
  <c r="AF20" i="25"/>
  <c r="AF19" i="25"/>
  <c r="AF18" i="25"/>
  <c r="AF17" i="25"/>
  <c r="AF16" i="25"/>
  <c r="AF15" i="25"/>
  <c r="AF14" i="25"/>
  <c r="AF13" i="25"/>
  <c r="AF12" i="25"/>
  <c r="AF11" i="25"/>
  <c r="AF10" i="25"/>
  <c r="AF9" i="25"/>
  <c r="AF8" i="25"/>
  <c r="AF7" i="25"/>
  <c r="AF6" i="25"/>
  <c r="AF5" i="25"/>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V39" i="2"/>
  <c r="V38" i="2"/>
  <c r="V37" i="2"/>
  <c r="V36" i="2"/>
  <c r="V35" i="2"/>
  <c r="V34" i="2"/>
  <c r="V33" i="2"/>
  <c r="V32" i="2"/>
  <c r="V31" i="2"/>
  <c r="V30" i="2"/>
  <c r="V29" i="2"/>
  <c r="V28" i="2"/>
  <c r="V27" i="2"/>
  <c r="V26" i="2"/>
  <c r="V25" i="2"/>
  <c r="V24" i="2"/>
  <c r="V23" i="2"/>
  <c r="V22" i="2"/>
  <c r="V21" i="2"/>
  <c r="V20" i="2"/>
  <c r="V19" i="2"/>
  <c r="V18" i="2"/>
  <c r="V17" i="2"/>
  <c r="V16" i="2"/>
  <c r="V15" i="2"/>
  <c r="V14" i="2"/>
  <c r="V13" i="2"/>
  <c r="V12" i="2"/>
  <c r="V11" i="2"/>
  <c r="V10" i="2"/>
  <c r="V9" i="2"/>
  <c r="V8" i="2"/>
  <c r="V7" i="2"/>
  <c r="V6" i="2"/>
  <c r="V5" i="2"/>
  <c r="V4" i="2"/>
  <c r="Q4" i="2" a="1"/>
  <c r="R4" i="2" s="1"/>
  <c r="Q4" i="2"/>
  <c r="T4" i="2"/>
  <c r="U4" i="2"/>
  <c r="S5" i="2"/>
  <c r="T5" i="2"/>
  <c r="R6" i="2"/>
  <c r="S6" i="2"/>
  <c r="Q7" i="2"/>
  <c r="R7" i="2"/>
  <c r="U7" i="2"/>
  <c r="Q8" i="2"/>
  <c r="T8" i="2"/>
  <c r="U8" i="2"/>
  <c r="S9" i="2"/>
  <c r="T9" i="2"/>
  <c r="R10" i="2"/>
  <c r="S10" i="2"/>
  <c r="Q11" i="2"/>
  <c r="R11" i="2"/>
  <c r="U11" i="2"/>
  <c r="Q12" i="2"/>
  <c r="T12" i="2"/>
  <c r="U12" i="2"/>
  <c r="S13" i="2"/>
  <c r="T13" i="2"/>
  <c r="R14" i="2"/>
  <c r="S14" i="2"/>
  <c r="Q15" i="2"/>
  <c r="R15" i="2"/>
  <c r="U15" i="2"/>
  <c r="Q16" i="2"/>
  <c r="T16" i="2"/>
  <c r="U16" i="2"/>
  <c r="S17" i="2"/>
  <c r="T17" i="2"/>
  <c r="R18" i="2"/>
  <c r="S18" i="2"/>
  <c r="Q19" i="2"/>
  <c r="R19" i="2"/>
  <c r="U19" i="2"/>
  <c r="Q20" i="2"/>
  <c r="T20" i="2"/>
  <c r="U20" i="2"/>
  <c r="S21" i="2"/>
  <c r="T21" i="2"/>
  <c r="R22" i="2"/>
  <c r="S22" i="2"/>
  <c r="Q23" i="2"/>
  <c r="R23" i="2"/>
  <c r="U23" i="2"/>
  <c r="Q24" i="2"/>
  <c r="T24" i="2"/>
  <c r="U24" i="2"/>
  <c r="S25" i="2"/>
  <c r="T25" i="2"/>
  <c r="R26" i="2"/>
  <c r="S26" i="2"/>
  <c r="Q27" i="2"/>
  <c r="R27" i="2"/>
  <c r="U27" i="2"/>
  <c r="Q28" i="2"/>
  <c r="T28" i="2"/>
  <c r="U28" i="2"/>
  <c r="S29" i="2"/>
  <c r="T29" i="2"/>
  <c r="R30" i="2"/>
  <c r="S30" i="2"/>
  <c r="Q31" i="2"/>
  <c r="R31" i="2"/>
  <c r="U31" i="2"/>
  <c r="Q32" i="2"/>
  <c r="T32" i="2"/>
  <c r="U32" i="2"/>
  <c r="S33" i="2"/>
  <c r="T33" i="2"/>
  <c r="R34" i="2"/>
  <c r="S34" i="2"/>
  <c r="Q35" i="2"/>
  <c r="R35" i="2"/>
  <c r="U35" i="2"/>
  <c r="Q36" i="2"/>
  <c r="S36" i="2"/>
  <c r="T36" i="2"/>
  <c r="U36" i="2"/>
  <c r="R37" i="2"/>
  <c r="S37" i="2"/>
  <c r="T37" i="2"/>
  <c r="Q38" i="2"/>
  <c r="R38" i="2"/>
  <c r="S38" i="2"/>
  <c r="U38" i="2"/>
  <c r="Q39" i="2"/>
  <c r="R39" i="2"/>
  <c r="T39" i="2"/>
  <c r="U39" i="2"/>
  <c r="P39" i="2"/>
  <c r="O39" i="2"/>
  <c r="P38" i="2"/>
  <c r="O38" i="2"/>
  <c r="P37" i="2"/>
  <c r="O37" i="2"/>
  <c r="P36" i="2"/>
  <c r="O36" i="2"/>
  <c r="P35" i="2"/>
  <c r="O35" i="2"/>
  <c r="P34" i="2"/>
  <c r="O34" i="2"/>
  <c r="P33" i="2"/>
  <c r="O33" i="2"/>
  <c r="P32" i="2"/>
  <c r="O32" i="2"/>
  <c r="P31" i="2"/>
  <c r="O31" i="2"/>
  <c r="P30" i="2"/>
  <c r="O30" i="2"/>
  <c r="P29" i="2"/>
  <c r="O29" i="2"/>
  <c r="P28" i="2"/>
  <c r="O28" i="2"/>
  <c r="P27" i="2"/>
  <c r="O27" i="2"/>
  <c r="P26" i="2"/>
  <c r="O26" i="2"/>
  <c r="P25" i="2"/>
  <c r="O25" i="2"/>
  <c r="P24" i="2"/>
  <c r="O24" i="2"/>
  <c r="P23" i="2"/>
  <c r="O23" i="2"/>
  <c r="P22" i="2"/>
  <c r="O22" i="2"/>
  <c r="P21" i="2"/>
  <c r="O21" i="2"/>
  <c r="P20" i="2"/>
  <c r="O20" i="2"/>
  <c r="P19" i="2"/>
  <c r="O19" i="2"/>
  <c r="P18" i="2"/>
  <c r="O18" i="2"/>
  <c r="P17" i="2"/>
  <c r="O17" i="2"/>
  <c r="P16" i="2"/>
  <c r="O16" i="2"/>
  <c r="P15" i="2"/>
  <c r="O15" i="2"/>
  <c r="P14" i="2"/>
  <c r="O14" i="2"/>
  <c r="P13" i="2"/>
  <c r="O13" i="2"/>
  <c r="P12" i="2"/>
  <c r="O12" i="2"/>
  <c r="P11" i="2"/>
  <c r="O11" i="2"/>
  <c r="P10" i="2"/>
  <c r="O10" i="2"/>
  <c r="P9" i="2"/>
  <c r="O9" i="2"/>
  <c r="P8" i="2"/>
  <c r="O8" i="2"/>
  <c r="P7" i="2"/>
  <c r="O7" i="2"/>
  <c r="P6" i="2"/>
  <c r="O6" i="2"/>
  <c r="P5" i="2"/>
  <c r="O5" i="2"/>
  <c r="P4" i="2"/>
  <c r="O4" i="2"/>
  <c r="AI5" i="25" a="1"/>
  <c r="AI5" i="25" s="1"/>
  <c r="E19" i="30"/>
  <c r="F19" i="30"/>
  <c r="I19" i="30"/>
  <c r="M19" i="30"/>
  <c r="M18" i="30"/>
  <c r="M17" i="30"/>
  <c r="M16" i="30"/>
  <c r="M15" i="30"/>
  <c r="M14" i="30"/>
  <c r="M13" i="30"/>
  <c r="M12" i="30"/>
  <c r="M11" i="30"/>
  <c r="M10" i="30"/>
  <c r="M9" i="30"/>
  <c r="M8" i="30"/>
  <c r="M7" i="30"/>
  <c r="M6" i="30"/>
  <c r="T35" i="2" l="1"/>
  <c r="U34" i="2"/>
  <c r="Q34" i="2"/>
  <c r="R33" i="2"/>
  <c r="S32" i="2"/>
  <c r="T31" i="2"/>
  <c r="U30" i="2"/>
  <c r="Q30" i="2"/>
  <c r="R29" i="2"/>
  <c r="S28" i="2"/>
  <c r="T27" i="2"/>
  <c r="U26" i="2"/>
  <c r="Q26" i="2"/>
  <c r="R25" i="2"/>
  <c r="S24" i="2"/>
  <c r="T23" i="2"/>
  <c r="U22" i="2"/>
  <c r="Q22" i="2"/>
  <c r="R21" i="2"/>
  <c r="S20" i="2"/>
  <c r="T19" i="2"/>
  <c r="U18" i="2"/>
  <c r="Q18" i="2"/>
  <c r="R17" i="2"/>
  <c r="S16" i="2"/>
  <c r="T15" i="2"/>
  <c r="U14" i="2"/>
  <c r="Q14" i="2"/>
  <c r="R13" i="2"/>
  <c r="S12" i="2"/>
  <c r="T11" i="2"/>
  <c r="U10" i="2"/>
  <c r="Q10" i="2"/>
  <c r="R9" i="2"/>
  <c r="S8" i="2"/>
  <c r="T7" i="2"/>
  <c r="U6" i="2"/>
  <c r="Q6" i="2"/>
  <c r="R5" i="2"/>
  <c r="S4" i="2"/>
  <c r="S39" i="2"/>
  <c r="T38" i="2"/>
  <c r="U37" i="2"/>
  <c r="Q37" i="2"/>
  <c r="R36" i="2"/>
  <c r="S35" i="2"/>
  <c r="T34" i="2"/>
  <c r="U33" i="2"/>
  <c r="Q33" i="2"/>
  <c r="R32" i="2"/>
  <c r="S31" i="2"/>
  <c r="T30" i="2"/>
  <c r="U29" i="2"/>
  <c r="Q29" i="2"/>
  <c r="R28" i="2"/>
  <c r="S27" i="2"/>
  <c r="T26" i="2"/>
  <c r="U25" i="2"/>
  <c r="Q25" i="2"/>
  <c r="R24" i="2"/>
  <c r="S23" i="2"/>
  <c r="T22" i="2"/>
  <c r="U21" i="2"/>
  <c r="Q21" i="2"/>
  <c r="R20" i="2"/>
  <c r="S19" i="2"/>
  <c r="T18" i="2"/>
  <c r="U17" i="2"/>
  <c r="Q17" i="2"/>
  <c r="R16" i="2"/>
  <c r="S15" i="2"/>
  <c r="T14" i="2"/>
  <c r="U13" i="2"/>
  <c r="Q13" i="2"/>
  <c r="R12" i="2"/>
  <c r="S11" i="2"/>
  <c r="T10" i="2"/>
  <c r="U9" i="2"/>
  <c r="Q9" i="2"/>
  <c r="R8" i="2"/>
  <c r="S7" i="2"/>
  <c r="T6" i="2"/>
  <c r="U5" i="2"/>
  <c r="Q5" i="2"/>
  <c r="AI40" i="25"/>
  <c r="AI36" i="25"/>
  <c r="AI32" i="25"/>
  <c r="AI28" i="25"/>
  <c r="AI24" i="25"/>
  <c r="AI20" i="25"/>
  <c r="AI16" i="25"/>
  <c r="AI12" i="25"/>
  <c r="AI8" i="25"/>
  <c r="AI39" i="25"/>
  <c r="AI35" i="25"/>
  <c r="AI31" i="25"/>
  <c r="AI27" i="25"/>
  <c r="AI23" i="25"/>
  <c r="AI19" i="25"/>
  <c r="AI15" i="25"/>
  <c r="AI11" i="25"/>
  <c r="AI7" i="25"/>
  <c r="AI38" i="25"/>
  <c r="AI34" i="25"/>
  <c r="AI30" i="25"/>
  <c r="AI26" i="25"/>
  <c r="AI22" i="25"/>
  <c r="AI18" i="25"/>
  <c r="AI14" i="25"/>
  <c r="AI10" i="25"/>
  <c r="AI6" i="25"/>
  <c r="AI37" i="25"/>
  <c r="AI33" i="25"/>
  <c r="AI29" i="25"/>
  <c r="AI25" i="25"/>
  <c r="AI21" i="25"/>
  <c r="AI17" i="25"/>
  <c r="AI13" i="25"/>
  <c r="AI9" i="25"/>
  <c r="B40" i="31"/>
  <c r="B39" i="31"/>
  <c r="B38" i="31"/>
  <c r="B37" i="31"/>
  <c r="B36" i="31"/>
  <c r="B35" i="31"/>
  <c r="B34" i="31"/>
  <c r="B67" i="31" s="1"/>
  <c r="B33" i="31"/>
  <c r="B32" i="31"/>
  <c r="B31" i="31"/>
  <c r="B30" i="31"/>
  <c r="B29" i="31"/>
  <c r="B28" i="31"/>
  <c r="Q73" i="31"/>
  <c r="P73" i="31"/>
  <c r="O73" i="31"/>
  <c r="N73" i="31"/>
  <c r="M73" i="31"/>
  <c r="L73" i="31"/>
  <c r="K73" i="31"/>
  <c r="J73" i="31"/>
  <c r="I73" i="31"/>
  <c r="H73" i="31"/>
  <c r="G73" i="31"/>
  <c r="F73" i="31"/>
  <c r="E73" i="31"/>
  <c r="D73" i="31"/>
  <c r="C73" i="31"/>
  <c r="B73" i="31"/>
  <c r="Q72" i="31"/>
  <c r="P72" i="31"/>
  <c r="O72" i="31"/>
  <c r="N72" i="31"/>
  <c r="M72" i="31"/>
  <c r="L72" i="31"/>
  <c r="K72" i="31"/>
  <c r="J72" i="31"/>
  <c r="I72" i="31"/>
  <c r="H72" i="31"/>
  <c r="G72" i="31"/>
  <c r="F72" i="31"/>
  <c r="E72" i="31"/>
  <c r="D72" i="31"/>
  <c r="C72" i="31"/>
  <c r="Q71" i="31"/>
  <c r="P71" i="31"/>
  <c r="O71" i="31"/>
  <c r="N71" i="31"/>
  <c r="M71" i="31"/>
  <c r="L71" i="31"/>
  <c r="K71" i="31"/>
  <c r="J71" i="31"/>
  <c r="I71" i="31"/>
  <c r="H71" i="31"/>
  <c r="G71" i="31"/>
  <c r="F71" i="31"/>
  <c r="E71" i="31"/>
  <c r="D71" i="31"/>
  <c r="C71" i="31"/>
  <c r="Q70" i="31"/>
  <c r="P70" i="31"/>
  <c r="O70" i="31"/>
  <c r="N70" i="31"/>
  <c r="M70" i="31"/>
  <c r="L70" i="31"/>
  <c r="K70" i="31"/>
  <c r="J70" i="31"/>
  <c r="I70" i="31"/>
  <c r="H70" i="31"/>
  <c r="G70" i="31"/>
  <c r="F70" i="31"/>
  <c r="E70" i="31"/>
  <c r="D70" i="31"/>
  <c r="C70" i="31"/>
  <c r="Q69" i="31"/>
  <c r="P69" i="31"/>
  <c r="O69" i="31"/>
  <c r="N69" i="31"/>
  <c r="M69" i="31"/>
  <c r="L69" i="31"/>
  <c r="K69" i="31"/>
  <c r="J69" i="31"/>
  <c r="I69" i="31"/>
  <c r="H69" i="31"/>
  <c r="G69" i="31"/>
  <c r="F69" i="31"/>
  <c r="E69" i="31"/>
  <c r="D69" i="31"/>
  <c r="C69" i="31"/>
  <c r="Q68" i="31"/>
  <c r="P68" i="31"/>
  <c r="O68" i="31"/>
  <c r="N68" i="31"/>
  <c r="M68" i="31"/>
  <c r="L68" i="31"/>
  <c r="K68" i="31"/>
  <c r="J68" i="31"/>
  <c r="I68" i="31"/>
  <c r="H68" i="31"/>
  <c r="G68" i="31"/>
  <c r="F68" i="31"/>
  <c r="E68" i="31"/>
  <c r="D68" i="31"/>
  <c r="C68" i="31"/>
  <c r="B68" i="31"/>
  <c r="Q67" i="31"/>
  <c r="P67" i="31"/>
  <c r="O67" i="31"/>
  <c r="N67" i="31"/>
  <c r="M67" i="31"/>
  <c r="L67" i="31"/>
  <c r="K67" i="31"/>
  <c r="J67" i="31"/>
  <c r="I67" i="31"/>
  <c r="H67" i="31"/>
  <c r="G67" i="31"/>
  <c r="F67" i="31"/>
  <c r="E67" i="31"/>
  <c r="D67" i="31"/>
  <c r="C67" i="31"/>
  <c r="Q66" i="31"/>
  <c r="P66" i="31"/>
  <c r="O66" i="31"/>
  <c r="N66" i="31"/>
  <c r="M66" i="31"/>
  <c r="L66" i="31"/>
  <c r="K66" i="31"/>
  <c r="J66" i="31"/>
  <c r="I66" i="31"/>
  <c r="H66" i="31"/>
  <c r="G66" i="31"/>
  <c r="F66" i="31"/>
  <c r="E66" i="31"/>
  <c r="D66" i="31"/>
  <c r="C66" i="31"/>
  <c r="Q65" i="31"/>
  <c r="P65" i="31"/>
  <c r="O65" i="31"/>
  <c r="N65" i="31"/>
  <c r="M65" i="31"/>
  <c r="L65" i="31"/>
  <c r="K65" i="31"/>
  <c r="J65" i="31"/>
  <c r="I65" i="31"/>
  <c r="H65" i="31"/>
  <c r="G65" i="31"/>
  <c r="F65" i="31"/>
  <c r="E65" i="31"/>
  <c r="D65" i="31"/>
  <c r="C65" i="31"/>
  <c r="Q64" i="31"/>
  <c r="P64" i="31"/>
  <c r="O64" i="31"/>
  <c r="N64" i="31"/>
  <c r="M64" i="31"/>
  <c r="L64" i="31"/>
  <c r="K64" i="31"/>
  <c r="J64" i="31"/>
  <c r="I64" i="31"/>
  <c r="H64" i="31"/>
  <c r="G64" i="31"/>
  <c r="F64" i="31"/>
  <c r="E64" i="31"/>
  <c r="D64" i="31"/>
  <c r="C64" i="31"/>
  <c r="Q63" i="31"/>
  <c r="P63" i="31"/>
  <c r="O63" i="31"/>
  <c r="N63" i="31"/>
  <c r="M63" i="31"/>
  <c r="L63" i="31"/>
  <c r="K63" i="31"/>
  <c r="J63" i="31"/>
  <c r="I63" i="31"/>
  <c r="H63" i="31"/>
  <c r="G63" i="31"/>
  <c r="F63" i="31"/>
  <c r="E63" i="31"/>
  <c r="D63" i="31"/>
  <c r="C63" i="31"/>
  <c r="Q62" i="31"/>
  <c r="P62" i="31"/>
  <c r="O62" i="31"/>
  <c r="N62" i="31"/>
  <c r="M62" i="31"/>
  <c r="L62" i="31"/>
  <c r="K62" i="31"/>
  <c r="J62" i="31"/>
  <c r="I62" i="31"/>
  <c r="H62" i="31"/>
  <c r="G62" i="31"/>
  <c r="F62" i="31"/>
  <c r="E62" i="31"/>
  <c r="D62" i="31"/>
  <c r="C62" i="31"/>
  <c r="Q61" i="31"/>
  <c r="P61" i="31"/>
  <c r="O61" i="31"/>
  <c r="N61" i="31"/>
  <c r="M61" i="31"/>
  <c r="L61" i="31"/>
  <c r="K61" i="31"/>
  <c r="J61" i="31"/>
  <c r="I61" i="31"/>
  <c r="H61" i="31"/>
  <c r="G61" i="31"/>
  <c r="F61" i="31"/>
  <c r="E61" i="31"/>
  <c r="D61" i="31"/>
  <c r="C61" i="31"/>
  <c r="B14" i="31"/>
  <c r="B12" i="31"/>
  <c r="B11" i="31"/>
  <c r="B10" i="31"/>
  <c r="B6" i="31"/>
  <c r="B18" i="31"/>
  <c r="B17" i="31"/>
  <c r="B72" i="31" s="1"/>
  <c r="B16" i="31"/>
  <c r="B71" i="31" s="1"/>
  <c r="B15" i="31"/>
  <c r="B13" i="31"/>
  <c r="B9" i="31"/>
  <c r="B64" i="31" s="1"/>
  <c r="B8" i="31"/>
  <c r="B63" i="31" s="1"/>
  <c r="B7" i="31"/>
  <c r="B61" i="31" l="1"/>
  <c r="B65" i="31"/>
  <c r="B69" i="31"/>
  <c r="B62" i="31"/>
  <c r="B66" i="31"/>
  <c r="B70" i="31"/>
  <c r="D74" i="31"/>
  <c r="C74" i="31"/>
  <c r="B74" i="31"/>
  <c r="Q74" i="31"/>
  <c r="P74" i="31"/>
  <c r="O74" i="31"/>
  <c r="N74" i="31"/>
  <c r="M74" i="31"/>
  <c r="L74" i="31"/>
  <c r="K74" i="31"/>
  <c r="J74" i="31"/>
  <c r="I74" i="31"/>
  <c r="H74" i="31"/>
  <c r="G74" i="31"/>
  <c r="F74" i="31"/>
  <c r="E74" i="31"/>
  <c r="B41" i="31"/>
  <c r="B19" i="31"/>
  <c r="B19" i="30"/>
  <c r="P19" i="30" s="1"/>
  <c r="Q19" i="30"/>
  <c r="Q60" i="31"/>
  <c r="P60" i="31"/>
  <c r="O60" i="31"/>
  <c r="L60" i="31"/>
  <c r="K60" i="31"/>
  <c r="J60" i="31"/>
  <c r="I60" i="31"/>
  <c r="H60" i="31"/>
  <c r="G60" i="31"/>
  <c r="F60" i="31"/>
  <c r="E60" i="31"/>
  <c r="D60" i="31"/>
  <c r="C60" i="31"/>
  <c r="B60" i="31"/>
  <c r="Q59" i="31"/>
  <c r="P59" i="31"/>
  <c r="O59" i="31"/>
  <c r="L59" i="31"/>
  <c r="K59" i="31"/>
  <c r="J59" i="31"/>
  <c r="I59" i="31"/>
  <c r="H59" i="31"/>
  <c r="G59" i="31"/>
  <c r="F59" i="31"/>
  <c r="E59" i="31"/>
  <c r="D59" i="31"/>
  <c r="C59" i="31"/>
  <c r="B59" i="31"/>
  <c r="Q58" i="31"/>
  <c r="P58" i="31"/>
  <c r="O58" i="31"/>
  <c r="L58" i="31"/>
  <c r="K58" i="31"/>
  <c r="J58" i="31"/>
  <c r="I58" i="31"/>
  <c r="H58" i="31"/>
  <c r="G58" i="31"/>
  <c r="F58" i="31"/>
  <c r="E58" i="31"/>
  <c r="D58" i="31"/>
  <c r="C58" i="31"/>
  <c r="B58" i="31"/>
  <c r="Q57" i="31"/>
  <c r="P57" i="31"/>
  <c r="O57" i="31"/>
  <c r="L57" i="31"/>
  <c r="K57" i="31"/>
  <c r="J57" i="31"/>
  <c r="I57" i="31"/>
  <c r="H57" i="31"/>
  <c r="G57" i="31"/>
  <c r="F57" i="31"/>
  <c r="E57" i="31"/>
  <c r="D57" i="31"/>
  <c r="C57" i="31"/>
  <c r="B57" i="31"/>
  <c r="Q56" i="31"/>
  <c r="P56" i="31"/>
  <c r="O56" i="31"/>
  <c r="L56" i="31"/>
  <c r="K56" i="31"/>
  <c r="J56" i="31"/>
  <c r="I56" i="31"/>
  <c r="H56" i="31"/>
  <c r="G56" i="31"/>
  <c r="F56" i="31"/>
  <c r="E56" i="31"/>
  <c r="D56" i="31"/>
  <c r="C56" i="31"/>
  <c r="B56" i="31"/>
  <c r="Q55" i="31"/>
  <c r="P55" i="31"/>
  <c r="O55" i="31"/>
  <c r="L55" i="31"/>
  <c r="K55" i="31"/>
  <c r="J55" i="31"/>
  <c r="I55" i="31"/>
  <c r="H55" i="31"/>
  <c r="G55" i="31"/>
  <c r="F55" i="31"/>
  <c r="E55" i="31"/>
  <c r="D55" i="31"/>
  <c r="C55" i="31"/>
  <c r="B55" i="31"/>
  <c r="Q54" i="31"/>
  <c r="P54" i="31"/>
  <c r="O54" i="31"/>
  <c r="L54" i="31"/>
  <c r="K54" i="31"/>
  <c r="J54" i="31"/>
  <c r="I54" i="31"/>
  <c r="H54" i="31"/>
  <c r="G54" i="31"/>
  <c r="F54" i="31"/>
  <c r="E54" i="31"/>
  <c r="D54" i="31"/>
  <c r="C54" i="31"/>
  <c r="B54" i="31"/>
  <c r="Q53" i="31"/>
  <c r="P53" i="31"/>
  <c r="O53" i="31"/>
  <c r="L53" i="31"/>
  <c r="K53" i="31"/>
  <c r="J53" i="31"/>
  <c r="I53" i="31"/>
  <c r="H53" i="31"/>
  <c r="G53" i="31"/>
  <c r="F53" i="31"/>
  <c r="E53" i="31"/>
  <c r="D53" i="31"/>
  <c r="C53" i="31"/>
  <c r="B53" i="31"/>
  <c r="Q52" i="31"/>
  <c r="P52" i="31"/>
  <c r="O52" i="31"/>
  <c r="L52" i="31"/>
  <c r="K52" i="31"/>
  <c r="J52" i="31"/>
  <c r="I52" i="31"/>
  <c r="H52" i="31"/>
  <c r="G52" i="31"/>
  <c r="F52" i="31"/>
  <c r="E52" i="31"/>
  <c r="D52" i="31"/>
  <c r="C52" i="31"/>
  <c r="B52" i="31"/>
  <c r="Q51" i="31"/>
  <c r="P51" i="31"/>
  <c r="O51" i="31"/>
  <c r="L51" i="31"/>
  <c r="K51" i="31"/>
  <c r="J51" i="31"/>
  <c r="I51" i="31"/>
  <c r="H51" i="31"/>
  <c r="G51" i="31"/>
  <c r="F51" i="31"/>
  <c r="E51" i="31"/>
  <c r="D51" i="31"/>
  <c r="C51" i="31"/>
  <c r="B51" i="31"/>
  <c r="Q50" i="31"/>
  <c r="P50" i="31"/>
  <c r="O50" i="31"/>
  <c r="L50" i="31"/>
  <c r="K50" i="31"/>
  <c r="J50" i="31"/>
  <c r="I50" i="31"/>
  <c r="H50" i="31"/>
  <c r="G50" i="31"/>
  <c r="F50" i="31"/>
  <c r="E50" i="31"/>
  <c r="D50" i="31"/>
  <c r="C50" i="31"/>
  <c r="B50" i="31"/>
  <c r="I18" i="30"/>
  <c r="B18" i="30" s="1"/>
  <c r="P18" i="30" s="1"/>
  <c r="F18" i="30"/>
  <c r="Q18" i="30" s="1"/>
  <c r="I17" i="30"/>
  <c r="B17" i="30" s="1"/>
  <c r="P17" i="30" s="1"/>
  <c r="F17" i="30"/>
  <c r="Q17" i="30" s="1"/>
  <c r="I16" i="30"/>
  <c r="B16" i="30" s="1"/>
  <c r="P16" i="30" s="1"/>
  <c r="F16" i="30"/>
  <c r="Q16" i="30" s="1"/>
  <c r="I15" i="30"/>
  <c r="B15" i="30" s="1"/>
  <c r="P15" i="30" s="1"/>
  <c r="F15" i="30"/>
  <c r="Q15" i="30" s="1"/>
  <c r="I14" i="30"/>
  <c r="B14" i="30" s="1"/>
  <c r="P14" i="30" s="1"/>
  <c r="F14" i="30"/>
  <c r="Q14" i="30" s="1"/>
  <c r="I13" i="30"/>
  <c r="B13" i="30" s="1"/>
  <c r="P13" i="30" s="1"/>
  <c r="F13" i="30"/>
  <c r="Q13" i="30" s="1"/>
  <c r="I12" i="30"/>
  <c r="B12" i="30" s="1"/>
  <c r="P12" i="30" s="1"/>
  <c r="F12" i="30"/>
  <c r="Q12" i="30" s="1"/>
  <c r="I11" i="30"/>
  <c r="B11" i="30" s="1"/>
  <c r="P11" i="30" s="1"/>
  <c r="F11" i="30"/>
  <c r="Q11" i="30" s="1"/>
  <c r="I10" i="30"/>
  <c r="B10" i="30" s="1"/>
  <c r="P10" i="30" s="1"/>
  <c r="F10" i="30"/>
  <c r="Q10" i="30" s="1"/>
  <c r="I9" i="30"/>
  <c r="B9" i="30" s="1"/>
  <c r="P9" i="30" s="1"/>
  <c r="F9" i="30"/>
  <c r="Q9" i="30" s="1"/>
  <c r="I8" i="30"/>
  <c r="B8" i="30" s="1"/>
  <c r="P8" i="30" s="1"/>
  <c r="F8" i="30"/>
  <c r="Q8" i="30" s="1"/>
  <c r="I7" i="30"/>
  <c r="B7" i="30" s="1"/>
  <c r="P7" i="30" s="1"/>
  <c r="F7" i="30"/>
  <c r="Q7" i="30" s="1"/>
  <c r="I6" i="30"/>
  <c r="B6" i="30" s="1"/>
  <c r="P6" i="30" s="1"/>
  <c r="F6" i="30"/>
  <c r="Q6" i="30" s="1"/>
  <c r="E6" i="30" l="1"/>
  <c r="E10" i="30"/>
  <c r="E14" i="30"/>
  <c r="E18" i="30"/>
  <c r="E9" i="30"/>
  <c r="E13" i="30"/>
  <c r="E17" i="30"/>
  <c r="E8" i="30"/>
  <c r="E12" i="30"/>
  <c r="E16" i="30"/>
  <c r="E7" i="30"/>
  <c r="E11" i="30"/>
  <c r="E15" i="30"/>
  <c r="G1" i="11"/>
  <c r="E41" i="29" l="1"/>
  <c r="D41" i="29"/>
  <c r="E40" i="29"/>
  <c r="D40" i="29"/>
  <c r="E39" i="29"/>
  <c r="D39" i="29"/>
  <c r="E38" i="29"/>
  <c r="D38" i="29"/>
  <c r="E37" i="29"/>
  <c r="D37" i="29"/>
  <c r="E36" i="29"/>
  <c r="D36" i="29"/>
  <c r="E35" i="29"/>
  <c r="D35" i="29"/>
  <c r="E34" i="29"/>
  <c r="D34" i="29"/>
  <c r="E33" i="29"/>
  <c r="D33" i="29"/>
  <c r="D32" i="29"/>
  <c r="E31" i="29"/>
  <c r="D31" i="29"/>
  <c r="E30" i="29"/>
  <c r="D30" i="29"/>
  <c r="E29" i="29"/>
  <c r="E28" i="29"/>
  <c r="D28" i="29"/>
  <c r="E27" i="29"/>
  <c r="D27" i="29"/>
  <c r="E26" i="29"/>
  <c r="D26" i="29"/>
  <c r="E25" i="29"/>
  <c r="D25" i="29"/>
  <c r="E24" i="29"/>
  <c r="D24" i="29"/>
  <c r="E23" i="29"/>
  <c r="D23" i="29"/>
  <c r="E22" i="29"/>
  <c r="D22" i="29"/>
  <c r="E21" i="29"/>
  <c r="D21" i="29"/>
  <c r="E20" i="29"/>
  <c r="D20" i="29"/>
  <c r="E19" i="29"/>
  <c r="D19" i="29"/>
  <c r="E18" i="29"/>
  <c r="D18" i="29"/>
  <c r="E17" i="29"/>
  <c r="D17" i="29"/>
  <c r="E16" i="29"/>
  <c r="D16" i="29"/>
  <c r="E15" i="29"/>
  <c r="D15" i="29"/>
  <c r="E14" i="29"/>
  <c r="D14" i="29"/>
  <c r="E13" i="29"/>
  <c r="D13" i="29"/>
  <c r="E12" i="29"/>
  <c r="D12" i="29"/>
  <c r="E11" i="29"/>
  <c r="D11" i="29"/>
  <c r="E10" i="29"/>
  <c r="D10" i="29"/>
  <c r="E9" i="29"/>
  <c r="D9" i="29"/>
  <c r="E8" i="29"/>
  <c r="D8" i="29"/>
  <c r="E7" i="29"/>
  <c r="D7" i="29"/>
  <c r="E6" i="29"/>
  <c r="D6" i="29"/>
  <c r="C41" i="29"/>
  <c r="C40" i="29"/>
  <c r="G40" i="29" s="1"/>
  <c r="C39" i="29"/>
  <c r="C38" i="29"/>
  <c r="G38" i="29" s="1"/>
  <c r="C37" i="29"/>
  <c r="C36" i="29"/>
  <c r="G36" i="29" s="1"/>
  <c r="C35" i="29"/>
  <c r="C34" i="29"/>
  <c r="G34" i="29" s="1"/>
  <c r="C33" i="29"/>
  <c r="C32" i="29"/>
  <c r="F32" i="29" s="1"/>
  <c r="H32" i="29" s="1"/>
  <c r="C31" i="29"/>
  <c r="C30" i="29"/>
  <c r="F30" i="29" s="1"/>
  <c r="C29" i="29"/>
  <c r="G29" i="29" s="1"/>
  <c r="H29" i="29" s="1"/>
  <c r="C28" i="29"/>
  <c r="F28" i="29" s="1"/>
  <c r="C27" i="29"/>
  <c r="C26" i="29"/>
  <c r="F26" i="29" s="1"/>
  <c r="C25" i="29"/>
  <c r="G25" i="29" s="1"/>
  <c r="C24" i="29"/>
  <c r="F24" i="29" s="1"/>
  <c r="C23" i="29"/>
  <c r="C22" i="29"/>
  <c r="F22" i="29" s="1"/>
  <c r="C21" i="29"/>
  <c r="G21" i="29" s="1"/>
  <c r="C20" i="29"/>
  <c r="F20" i="29" s="1"/>
  <c r="C19" i="29"/>
  <c r="C18" i="29"/>
  <c r="F18" i="29" s="1"/>
  <c r="C17" i="29"/>
  <c r="G17" i="29" s="1"/>
  <c r="C16" i="29"/>
  <c r="F16" i="29" s="1"/>
  <c r="C15" i="29"/>
  <c r="C14" i="29"/>
  <c r="F14" i="29" s="1"/>
  <c r="C13" i="29"/>
  <c r="G13" i="29" s="1"/>
  <c r="C12" i="29"/>
  <c r="F12" i="29" s="1"/>
  <c r="C11" i="29"/>
  <c r="C10" i="29"/>
  <c r="F10" i="29" s="1"/>
  <c r="C9" i="29"/>
  <c r="G9" i="29" s="1"/>
  <c r="C8" i="29"/>
  <c r="F8" i="29" s="1"/>
  <c r="C7" i="29"/>
  <c r="C6" i="29"/>
  <c r="F6" i="29" s="1"/>
  <c r="B39" i="28"/>
  <c r="A39" i="28"/>
  <c r="B38" i="28"/>
  <c r="A38" i="28"/>
  <c r="B37" i="28"/>
  <c r="A37" i="28"/>
  <c r="B36" i="28"/>
  <c r="A36" i="28"/>
  <c r="B35" i="28"/>
  <c r="A35" i="28"/>
  <c r="B34" i="28"/>
  <c r="A34" i="28"/>
  <c r="B33" i="28"/>
  <c r="A33" i="28"/>
  <c r="B32" i="28"/>
  <c r="A32" i="28"/>
  <c r="B31" i="28"/>
  <c r="A31" i="28"/>
  <c r="B30" i="28"/>
  <c r="A30" i="28"/>
  <c r="B29" i="28"/>
  <c r="A29" i="28"/>
  <c r="B28" i="28"/>
  <c r="A28" i="28"/>
  <c r="B27" i="28"/>
  <c r="A27" i="28"/>
  <c r="B26" i="28"/>
  <c r="A26" i="28"/>
  <c r="B25" i="28"/>
  <c r="A25" i="28"/>
  <c r="B24" i="28"/>
  <c r="A24" i="28"/>
  <c r="B23" i="28"/>
  <c r="A23" i="28"/>
  <c r="B22" i="28"/>
  <c r="A22" i="28"/>
  <c r="B21" i="28"/>
  <c r="A21" i="28"/>
  <c r="B20" i="28"/>
  <c r="A20" i="28"/>
  <c r="B19" i="28"/>
  <c r="A19" i="28"/>
  <c r="B18" i="28"/>
  <c r="A18" i="28"/>
  <c r="B17" i="28"/>
  <c r="A17" i="28"/>
  <c r="B16" i="28"/>
  <c r="A16" i="28"/>
  <c r="B15" i="28"/>
  <c r="A15" i="28"/>
  <c r="B14" i="28"/>
  <c r="A14" i="28"/>
  <c r="B13" i="28"/>
  <c r="A13" i="28"/>
  <c r="B12" i="28"/>
  <c r="A12" i="28"/>
  <c r="B11" i="28"/>
  <c r="A11" i="28"/>
  <c r="B10" i="28"/>
  <c r="A10" i="28"/>
  <c r="B9" i="28"/>
  <c r="A9" i="28"/>
  <c r="B8" i="28"/>
  <c r="A8" i="28"/>
  <c r="B7" i="28"/>
  <c r="A7" i="28"/>
  <c r="B6" i="28"/>
  <c r="A6" i="28"/>
  <c r="B5" i="28"/>
  <c r="A5" i="28"/>
  <c r="B4" i="28"/>
  <c r="A4" i="28"/>
  <c r="F36" i="29" l="1"/>
  <c r="H36" i="29" s="1"/>
  <c r="J36" i="29" s="1"/>
  <c r="C35" i="25" s="1"/>
  <c r="G6" i="29"/>
  <c r="H6" i="29" s="1"/>
  <c r="J6" i="29" s="1"/>
  <c r="C5" i="25" s="1"/>
  <c r="G14" i="29"/>
  <c r="H14" i="29" s="1"/>
  <c r="J14" i="29" s="1"/>
  <c r="C13" i="25" s="1"/>
  <c r="G22" i="29"/>
  <c r="H22" i="29" s="1"/>
  <c r="J22" i="29" s="1"/>
  <c r="C21" i="25" s="1"/>
  <c r="G30" i="29"/>
  <c r="H30" i="29" s="1"/>
  <c r="J30" i="29" s="1"/>
  <c r="C29" i="25" s="1"/>
  <c r="F40" i="29"/>
  <c r="H40" i="29" s="1"/>
  <c r="J40" i="29" s="1"/>
  <c r="C39" i="25" s="1"/>
  <c r="G8" i="29"/>
  <c r="H8" i="29" s="1"/>
  <c r="J8" i="29" s="1"/>
  <c r="C7" i="25" s="1"/>
  <c r="G16" i="29"/>
  <c r="H16" i="29" s="1"/>
  <c r="J16" i="29" s="1"/>
  <c r="C15" i="25" s="1"/>
  <c r="G24" i="29"/>
  <c r="H24" i="29" s="1"/>
  <c r="J24" i="29" s="1"/>
  <c r="C23" i="25" s="1"/>
  <c r="F34" i="29"/>
  <c r="H34" i="29" s="1"/>
  <c r="J34" i="29" s="1"/>
  <c r="C33" i="25" s="1"/>
  <c r="G10" i="29"/>
  <c r="H10" i="29" s="1"/>
  <c r="J10" i="29" s="1"/>
  <c r="C9" i="25" s="1"/>
  <c r="G18" i="29"/>
  <c r="H18" i="29" s="1"/>
  <c r="J18" i="29" s="1"/>
  <c r="C17" i="25" s="1"/>
  <c r="G26" i="29"/>
  <c r="H26" i="29" s="1"/>
  <c r="J26" i="29" s="1"/>
  <c r="C25" i="25" s="1"/>
  <c r="G12" i="29"/>
  <c r="H12" i="29" s="1"/>
  <c r="J12" i="29" s="1"/>
  <c r="C11" i="25" s="1"/>
  <c r="G20" i="29"/>
  <c r="H20" i="29" s="1"/>
  <c r="J20" i="29" s="1"/>
  <c r="C19" i="25" s="1"/>
  <c r="G28" i="29"/>
  <c r="H28" i="29" s="1"/>
  <c r="J28" i="29" s="1"/>
  <c r="C27" i="25" s="1"/>
  <c r="F38" i="29"/>
  <c r="H38" i="29" s="1"/>
  <c r="J38" i="29" s="1"/>
  <c r="C37" i="25" s="1"/>
  <c r="F33" i="29"/>
  <c r="F35" i="29"/>
  <c r="F37" i="29"/>
  <c r="F39" i="29"/>
  <c r="F41" i="29"/>
  <c r="F7" i="29"/>
  <c r="F9" i="29"/>
  <c r="H9" i="29" s="1"/>
  <c r="J9" i="29" s="1"/>
  <c r="C8" i="25" s="1"/>
  <c r="F11" i="29"/>
  <c r="F13" i="29"/>
  <c r="H13" i="29" s="1"/>
  <c r="J13" i="29" s="1"/>
  <c r="C12" i="25" s="1"/>
  <c r="F15" i="29"/>
  <c r="F17" i="29"/>
  <c r="H17" i="29" s="1"/>
  <c r="J17" i="29" s="1"/>
  <c r="C16" i="25" s="1"/>
  <c r="F19" i="29"/>
  <c r="F21" i="29"/>
  <c r="H21" i="29" s="1"/>
  <c r="J21" i="29" s="1"/>
  <c r="C20" i="25" s="1"/>
  <c r="F23" i="29"/>
  <c r="F25" i="29"/>
  <c r="H25" i="29" s="1"/>
  <c r="J25" i="29" s="1"/>
  <c r="C24" i="25" s="1"/>
  <c r="F27" i="29"/>
  <c r="F31" i="29"/>
  <c r="G33" i="29"/>
  <c r="G35" i="29"/>
  <c r="G37" i="29"/>
  <c r="G39" i="29"/>
  <c r="G41" i="29"/>
  <c r="G7" i="29"/>
  <c r="G11" i="29"/>
  <c r="G15" i="29"/>
  <c r="G19" i="29"/>
  <c r="G23" i="29"/>
  <c r="G27" i="29"/>
  <c r="G31" i="29"/>
  <c r="C42" i="29"/>
  <c r="C3" i="27"/>
  <c r="D3" i="26"/>
  <c r="O2" i="26"/>
  <c r="H37" i="29" l="1"/>
  <c r="J37" i="29" s="1"/>
  <c r="C36" i="25" s="1"/>
  <c r="H31" i="29"/>
  <c r="J31" i="29" s="1"/>
  <c r="C30" i="25" s="1"/>
  <c r="H41" i="29"/>
  <c r="J41" i="29" s="1"/>
  <c r="C40" i="25" s="1"/>
  <c r="H33" i="29"/>
  <c r="J33" i="29" s="1"/>
  <c r="C32" i="25" s="1"/>
  <c r="H23" i="29"/>
  <c r="J23" i="29" s="1"/>
  <c r="C22" i="25" s="1"/>
  <c r="H7" i="29"/>
  <c r="J7" i="29" s="1"/>
  <c r="C6" i="25" s="1"/>
  <c r="H35" i="29"/>
  <c r="J35" i="29" s="1"/>
  <c r="C34" i="25" s="1"/>
  <c r="H39" i="29"/>
  <c r="J39" i="29" s="1"/>
  <c r="C38" i="25" s="1"/>
  <c r="H15" i="29"/>
  <c r="J15" i="29" s="1"/>
  <c r="C14" i="25" s="1"/>
  <c r="H27" i="29"/>
  <c r="J27" i="29" s="1"/>
  <c r="C26" i="25" s="1"/>
  <c r="G42" i="29"/>
  <c r="I32" i="29" s="1"/>
  <c r="J32" i="29" s="1"/>
  <c r="C31" i="25" s="1"/>
  <c r="F42" i="29"/>
  <c r="I29" i="29" s="1"/>
  <c r="J29" i="29" s="1"/>
  <c r="C28" i="25" s="1"/>
  <c r="H19" i="29"/>
  <c r="J19" i="29" s="1"/>
  <c r="C18" i="25" s="1"/>
  <c r="H11" i="29"/>
  <c r="J11" i="29" s="1"/>
  <c r="C10" i="25" s="1"/>
  <c r="D10" i="8"/>
  <c r="H17" i="8"/>
  <c r="H42" i="29" l="1"/>
  <c r="J42" i="29"/>
  <c r="I42" i="29"/>
  <c r="M41" i="25"/>
  <c r="C41" i="25" l="1"/>
  <c r="D11" i="8" l="1"/>
  <c r="G6" i="26"/>
  <c r="F4" i="2" l="1" a="1"/>
  <c r="F6" i="2" s="1"/>
  <c r="F11" i="2"/>
  <c r="F19" i="2"/>
  <c r="F26" i="2"/>
  <c r="F31" i="2"/>
  <c r="A39" i="2"/>
  <c r="A35" i="2"/>
  <c r="A31" i="2"/>
  <c r="A27" i="2"/>
  <c r="A23" i="2"/>
  <c r="A19" i="2"/>
  <c r="A15" i="2"/>
  <c r="A11" i="2"/>
  <c r="A7" i="2"/>
  <c r="G39" i="2"/>
  <c r="G37" i="2"/>
  <c r="G36" i="2"/>
  <c r="G35" i="2"/>
  <c r="G33" i="2"/>
  <c r="G32" i="2"/>
  <c r="G31" i="2"/>
  <c r="G28" i="2"/>
  <c r="G27" i="2"/>
  <c r="G25" i="2"/>
  <c r="G24" i="2"/>
  <c r="G23" i="2"/>
  <c r="G21" i="2"/>
  <c r="G20" i="2"/>
  <c r="G17" i="2"/>
  <c r="G16" i="2"/>
  <c r="G15" i="2"/>
  <c r="G13" i="2"/>
  <c r="G12" i="2"/>
  <c r="G11" i="2"/>
  <c r="G9" i="2"/>
  <c r="G8" i="2"/>
  <c r="G7" i="2"/>
  <c r="G5" i="2"/>
  <c r="G4" i="2"/>
  <c r="B38" i="2"/>
  <c r="A38" i="2"/>
  <c r="B37" i="2"/>
  <c r="B36" i="2"/>
  <c r="A36" i="2"/>
  <c r="B34" i="2"/>
  <c r="A34" i="2"/>
  <c r="B33" i="2"/>
  <c r="B32" i="2"/>
  <c r="A32" i="2"/>
  <c r="B30" i="2"/>
  <c r="A30" i="2"/>
  <c r="B29" i="2"/>
  <c r="B28" i="2"/>
  <c r="A28" i="2"/>
  <c r="B26" i="2"/>
  <c r="A26" i="2"/>
  <c r="B25" i="2"/>
  <c r="B24" i="2"/>
  <c r="B22" i="2"/>
  <c r="A22" i="2"/>
  <c r="B21" i="2"/>
  <c r="B20" i="2"/>
  <c r="A20" i="2"/>
  <c r="A18" i="2"/>
  <c r="B17" i="2"/>
  <c r="B16" i="2"/>
  <c r="A16" i="2"/>
  <c r="A14" i="2"/>
  <c r="B13" i="2"/>
  <c r="B12" i="2"/>
  <c r="B10" i="2"/>
  <c r="A10" i="2"/>
  <c r="B9" i="2"/>
  <c r="B8" i="2"/>
  <c r="B6" i="2"/>
  <c r="A6" i="2"/>
  <c r="B5" i="2"/>
  <c r="B4" i="2"/>
  <c r="A4" i="2"/>
  <c r="C39" i="2"/>
  <c r="D39" i="2" s="1"/>
  <c r="D40" i="25" s="1"/>
  <c r="C38" i="2"/>
  <c r="D38" i="2" s="1"/>
  <c r="D39" i="25" s="1"/>
  <c r="C37" i="2"/>
  <c r="D37" i="2" s="1"/>
  <c r="D38" i="25" s="1"/>
  <c r="C36" i="2"/>
  <c r="D36" i="2" s="1"/>
  <c r="D37" i="25" s="1"/>
  <c r="C35" i="2"/>
  <c r="D35" i="2" s="1"/>
  <c r="D36" i="25" s="1"/>
  <c r="C34" i="2"/>
  <c r="D34" i="2" s="1"/>
  <c r="D35" i="25" s="1"/>
  <c r="C33" i="2"/>
  <c r="D33" i="2" s="1"/>
  <c r="D34" i="25" s="1"/>
  <c r="C32" i="2"/>
  <c r="D32" i="2" s="1"/>
  <c r="D33" i="25" s="1"/>
  <c r="C31" i="2"/>
  <c r="D31" i="2" s="1"/>
  <c r="D32" i="25" s="1"/>
  <c r="C30" i="2"/>
  <c r="D30" i="2" s="1"/>
  <c r="D31" i="25" s="1"/>
  <c r="C29" i="2"/>
  <c r="C28" i="2"/>
  <c r="D28" i="2" s="1"/>
  <c r="D29" i="25" s="1"/>
  <c r="C27" i="2"/>
  <c r="D27" i="2" s="1"/>
  <c r="D28" i="25" s="1"/>
  <c r="C26" i="2"/>
  <c r="D26" i="2" s="1"/>
  <c r="D27" i="25" s="1"/>
  <c r="C25" i="2"/>
  <c r="D25" i="2" s="1"/>
  <c r="D26" i="25" s="1"/>
  <c r="C24" i="2"/>
  <c r="D24" i="2" s="1"/>
  <c r="D25" i="25" s="1"/>
  <c r="C23" i="2"/>
  <c r="D23" i="2" s="1"/>
  <c r="D24" i="25" s="1"/>
  <c r="C22" i="2"/>
  <c r="D22" i="2" s="1"/>
  <c r="D23" i="25" s="1"/>
  <c r="C21" i="2"/>
  <c r="D21" i="2" s="1"/>
  <c r="D22" i="25" s="1"/>
  <c r="C20" i="2"/>
  <c r="D20" i="2" s="1"/>
  <c r="D21" i="25" s="1"/>
  <c r="C19" i="2"/>
  <c r="D19" i="2" s="1"/>
  <c r="D20" i="25" s="1"/>
  <c r="C18" i="2"/>
  <c r="D18" i="2" s="1"/>
  <c r="D19" i="25" s="1"/>
  <c r="C17" i="2"/>
  <c r="D17" i="2" s="1"/>
  <c r="D18" i="25" s="1"/>
  <c r="C16" i="2"/>
  <c r="C15" i="2"/>
  <c r="D15" i="2" s="1"/>
  <c r="D16" i="25" s="1"/>
  <c r="C14" i="2"/>
  <c r="D14" i="2" s="1"/>
  <c r="D15" i="25" s="1"/>
  <c r="C13" i="2"/>
  <c r="D13" i="2" s="1"/>
  <c r="D14" i="25" s="1"/>
  <c r="C12" i="2"/>
  <c r="D12" i="2" s="1"/>
  <c r="D13" i="25" s="1"/>
  <c r="C11" i="2"/>
  <c r="D11" i="2" s="1"/>
  <c r="D12" i="25" s="1"/>
  <c r="C10" i="2"/>
  <c r="D10" i="2" s="1"/>
  <c r="D11" i="25" s="1"/>
  <c r="C9" i="2"/>
  <c r="D9" i="2" s="1"/>
  <c r="D10" i="25" s="1"/>
  <c r="C8" i="2"/>
  <c r="D8" i="2" s="1"/>
  <c r="D9" i="25" s="1"/>
  <c r="C7" i="2"/>
  <c r="D7" i="2" s="1"/>
  <c r="D8" i="25" s="1"/>
  <c r="C6" i="2"/>
  <c r="D6" i="2" s="1"/>
  <c r="D7" i="25" s="1"/>
  <c r="C5" i="2"/>
  <c r="D5" i="2" s="1"/>
  <c r="D6" i="25" s="1"/>
  <c r="C4" i="2"/>
  <c r="D4" i="2" s="1"/>
  <c r="D5" i="25" s="1"/>
  <c r="G38" i="2"/>
  <c r="G34" i="2"/>
  <c r="G30" i="2"/>
  <c r="G29" i="2"/>
  <c r="G26" i="2"/>
  <c r="G22" i="2"/>
  <c r="G19" i="2"/>
  <c r="G18" i="2"/>
  <c r="G14" i="2"/>
  <c r="G10" i="2"/>
  <c r="G6" i="2"/>
  <c r="L5" i="2"/>
  <c r="K4" i="16"/>
  <c r="C3" i="16"/>
  <c r="B4" i="8"/>
  <c r="D13" i="8"/>
  <c r="D16" i="2"/>
  <c r="D17" i="25" s="1"/>
  <c r="D29" i="2"/>
  <c r="D30" i="25" s="1"/>
  <c r="E50" i="7"/>
  <c r="A8" i="2"/>
  <c r="A13" i="2"/>
  <c r="B14" i="2"/>
  <c r="B15" i="2"/>
  <c r="A24" i="2"/>
  <c r="A29" i="2"/>
  <c r="B31" i="2"/>
  <c r="A12" i="2"/>
  <c r="A17" i="2"/>
  <c r="B18" i="2"/>
  <c r="B19" i="2"/>
  <c r="A33" i="2"/>
  <c r="B35" i="2"/>
  <c r="A9" i="2"/>
  <c r="B11" i="2"/>
  <c r="A25" i="2"/>
  <c r="B27" i="2"/>
  <c r="A5" i="2"/>
  <c r="B7" i="2"/>
  <c r="A21" i="2"/>
  <c r="B23" i="2"/>
  <c r="A37" i="2"/>
  <c r="B39" i="2"/>
  <c r="F34" i="2" l="1"/>
  <c r="F15" i="2"/>
  <c r="E6" i="25"/>
  <c r="AM6" i="25" s="1"/>
  <c r="F35" i="2"/>
  <c r="F36" i="25" s="1"/>
  <c r="AL36" i="25" s="1"/>
  <c r="F23" i="2"/>
  <c r="F10" i="2"/>
  <c r="F11" i="25" s="1"/>
  <c r="AL11" i="25" s="1"/>
  <c r="E27" i="25"/>
  <c r="AM27" i="25" s="1"/>
  <c r="E38" i="25"/>
  <c r="AM38" i="25" s="1"/>
  <c r="E22" i="25"/>
  <c r="AM22" i="25" s="1"/>
  <c r="E32" i="25"/>
  <c r="AM32" i="25" s="1"/>
  <c r="E11" i="25"/>
  <c r="AM11" i="25" s="1"/>
  <c r="AJ28" i="25"/>
  <c r="AK28" i="25" s="1"/>
  <c r="C32" i="11"/>
  <c r="AJ5" i="25"/>
  <c r="AK5" i="25" s="1"/>
  <c r="C53" i="4" a="1"/>
  <c r="D41" i="25"/>
  <c r="C9" i="11"/>
  <c r="E5" i="25"/>
  <c r="AM5" i="25" s="1"/>
  <c r="AJ20" i="25"/>
  <c r="AK20" i="25" s="1"/>
  <c r="F20" i="25"/>
  <c r="AL20" i="25" s="1"/>
  <c r="C24" i="11"/>
  <c r="AJ10" i="25"/>
  <c r="AK10" i="25" s="1"/>
  <c r="C14" i="11"/>
  <c r="AJ8" i="25"/>
  <c r="C12" i="11"/>
  <c r="AJ22" i="25"/>
  <c r="AK22" i="25" s="1"/>
  <c r="C26" i="11"/>
  <c r="AJ7" i="25"/>
  <c r="AK7" i="25" s="1"/>
  <c r="C11" i="11"/>
  <c r="F7" i="25"/>
  <c r="AL7" i="25" s="1"/>
  <c r="AJ14" i="25"/>
  <c r="AK14" i="25" s="1"/>
  <c r="C18" i="11"/>
  <c r="AJ26" i="25"/>
  <c r="AK26" i="25" s="1"/>
  <c r="C30" i="11"/>
  <c r="AJ18" i="25"/>
  <c r="AK18" i="25" s="1"/>
  <c r="C22" i="11"/>
  <c r="AJ23" i="25"/>
  <c r="AK23" i="25" s="1"/>
  <c r="C27" i="11"/>
  <c r="AJ31" i="25"/>
  <c r="AK31" i="25" s="1"/>
  <c r="C35" i="11"/>
  <c r="AJ37" i="25"/>
  <c r="C41" i="11"/>
  <c r="AJ6" i="25"/>
  <c r="AK6" i="25" s="1"/>
  <c r="C10" i="11"/>
  <c r="AJ15" i="25"/>
  <c r="AK15" i="25" s="1"/>
  <c r="C19" i="11"/>
  <c r="AJ27" i="25"/>
  <c r="AK27" i="25" s="1"/>
  <c r="F27" i="25"/>
  <c r="AL27" i="25" s="1"/>
  <c r="C31" i="11"/>
  <c r="AJ32" i="25"/>
  <c r="AK32" i="25" s="1"/>
  <c r="F32" i="25"/>
  <c r="AL32" i="25" s="1"/>
  <c r="C36" i="11"/>
  <c r="AJ35" i="25"/>
  <c r="AK35" i="25" s="1"/>
  <c r="C39" i="11"/>
  <c r="F35" i="25"/>
  <c r="AL35" i="25" s="1"/>
  <c r="AJ16" i="25"/>
  <c r="AK16" i="25" s="1"/>
  <c r="C20" i="11"/>
  <c r="F16" i="25"/>
  <c r="AL16" i="25" s="1"/>
  <c r="E16" i="25"/>
  <c r="AM16" i="25" s="1"/>
  <c r="AJ24" i="25"/>
  <c r="AK24" i="25" s="1"/>
  <c r="C28" i="11"/>
  <c r="F24" i="25"/>
  <c r="AL24" i="25" s="1"/>
  <c r="AJ39" i="25"/>
  <c r="C43" i="11"/>
  <c r="E40" i="25"/>
  <c r="AM40" i="25" s="1"/>
  <c r="E35" i="25"/>
  <c r="AM35" i="25" s="1"/>
  <c r="E24" i="25"/>
  <c r="AM24" i="25" s="1"/>
  <c r="E19" i="25"/>
  <c r="AM19" i="25" s="1"/>
  <c r="E14" i="25"/>
  <c r="AM14" i="25" s="1"/>
  <c r="E8" i="25"/>
  <c r="AM8" i="25" s="1"/>
  <c r="F39" i="2"/>
  <c r="F27" i="2"/>
  <c r="F28" i="25" s="1"/>
  <c r="AL28" i="25" s="1"/>
  <c r="F18" i="2"/>
  <c r="F19" i="25" s="1"/>
  <c r="AL19" i="25" s="1"/>
  <c r="F7" i="2"/>
  <c r="F8" i="25" s="1"/>
  <c r="AL8" i="25" s="1"/>
  <c r="AJ11" i="25"/>
  <c r="AK11" i="25" s="1"/>
  <c r="C15" i="11"/>
  <c r="AJ21" i="25"/>
  <c r="C25" i="11"/>
  <c r="AJ34" i="25"/>
  <c r="AK34" i="25" s="1"/>
  <c r="C38" i="11"/>
  <c r="AJ17" i="25"/>
  <c r="C21" i="11"/>
  <c r="AJ9" i="25"/>
  <c r="AK9" i="25" s="1"/>
  <c r="C13" i="11"/>
  <c r="AJ12" i="25"/>
  <c r="AK12" i="25" s="1"/>
  <c r="F12" i="25"/>
  <c r="AL12" i="25" s="1"/>
  <c r="C16" i="11"/>
  <c r="AJ19" i="25"/>
  <c r="C23" i="11"/>
  <c r="AJ29" i="25"/>
  <c r="AK29" i="25" s="1"/>
  <c r="C33" i="11"/>
  <c r="AJ38" i="25"/>
  <c r="AK38" i="25" s="1"/>
  <c r="C42" i="11"/>
  <c r="E36" i="25"/>
  <c r="AM36" i="25" s="1"/>
  <c r="E31" i="25"/>
  <c r="AM31" i="25" s="1"/>
  <c r="E26" i="25"/>
  <c r="AM26" i="25" s="1"/>
  <c r="E20" i="25"/>
  <c r="AM20" i="25" s="1"/>
  <c r="E15" i="25"/>
  <c r="AM15" i="25" s="1"/>
  <c r="E10" i="25"/>
  <c r="AM10" i="25" s="1"/>
  <c r="AJ30" i="25"/>
  <c r="AK30" i="25" s="1"/>
  <c r="C34" i="11"/>
  <c r="E30" i="25"/>
  <c r="AM30" i="25" s="1"/>
  <c r="AJ13" i="25"/>
  <c r="C17" i="11"/>
  <c r="AJ25" i="25"/>
  <c r="C29" i="11"/>
  <c r="AJ33" i="25"/>
  <c r="C37" i="11"/>
  <c r="AJ36" i="25"/>
  <c r="AK36" i="25" s="1"/>
  <c r="C40" i="11"/>
  <c r="AJ40" i="25"/>
  <c r="AK40" i="25" s="1"/>
  <c r="F40" i="25"/>
  <c r="AL40" i="25" s="1"/>
  <c r="C44" i="11"/>
  <c r="E39" i="25"/>
  <c r="AM39" i="25" s="1"/>
  <c r="E34" i="25"/>
  <c r="AM34" i="25" s="1"/>
  <c r="E28" i="25"/>
  <c r="AM28" i="25" s="1"/>
  <c r="E23" i="25"/>
  <c r="AM23" i="25" s="1"/>
  <c r="E18" i="25"/>
  <c r="AM18" i="25" s="1"/>
  <c r="E12" i="25"/>
  <c r="AM12" i="25" s="1"/>
  <c r="E7" i="25"/>
  <c r="AM7" i="25" s="1"/>
  <c r="AB40" i="25"/>
  <c r="G44" i="11" s="1"/>
  <c r="AB36" i="25"/>
  <c r="G40" i="11" s="1"/>
  <c r="AB32" i="25"/>
  <c r="G36" i="11" s="1"/>
  <c r="AB28" i="25"/>
  <c r="G32" i="11" s="1"/>
  <c r="AB24" i="25"/>
  <c r="G28" i="11" s="1"/>
  <c r="AB20" i="25"/>
  <c r="G24" i="11" s="1"/>
  <c r="AB15" i="25"/>
  <c r="G19" i="11" s="1"/>
  <c r="AB11" i="25"/>
  <c r="G15" i="11" s="1"/>
  <c r="AB7" i="25"/>
  <c r="G11" i="11" s="1"/>
  <c r="X39" i="25"/>
  <c r="X35" i="25"/>
  <c r="X31" i="25"/>
  <c r="X27" i="25"/>
  <c r="X23" i="25"/>
  <c r="X19" i="25"/>
  <c r="X14" i="25"/>
  <c r="X10" i="25"/>
  <c r="X6" i="25"/>
  <c r="AB26" i="25"/>
  <c r="G30" i="11" s="1"/>
  <c r="AB13" i="25"/>
  <c r="G17" i="11" s="1"/>
  <c r="AB5" i="25"/>
  <c r="G9" i="11" s="1"/>
  <c r="X33" i="25"/>
  <c r="X25" i="25"/>
  <c r="X16" i="25"/>
  <c r="X12" i="25"/>
  <c r="AB37" i="25"/>
  <c r="G41" i="11" s="1"/>
  <c r="AB29" i="25"/>
  <c r="G33" i="11" s="1"/>
  <c r="AB21" i="25"/>
  <c r="G25" i="11" s="1"/>
  <c r="AB12" i="25"/>
  <c r="G16" i="11" s="1"/>
  <c r="X40" i="25"/>
  <c r="X32" i="25"/>
  <c r="X24" i="25"/>
  <c r="X15" i="25"/>
  <c r="X7" i="25"/>
  <c r="AB39" i="25"/>
  <c r="G43" i="11" s="1"/>
  <c r="AB35" i="25"/>
  <c r="G39" i="11" s="1"/>
  <c r="AB31" i="25"/>
  <c r="G35" i="11" s="1"/>
  <c r="AB27" i="25"/>
  <c r="G31" i="11" s="1"/>
  <c r="AB23" i="25"/>
  <c r="G27" i="11" s="1"/>
  <c r="AB19" i="25"/>
  <c r="G23" i="11" s="1"/>
  <c r="AB14" i="25"/>
  <c r="G18" i="11" s="1"/>
  <c r="AB10" i="25"/>
  <c r="G14" i="11" s="1"/>
  <c r="AB6" i="25"/>
  <c r="G10" i="11" s="1"/>
  <c r="X38" i="25"/>
  <c r="X34" i="25"/>
  <c r="X30" i="25"/>
  <c r="X26" i="25"/>
  <c r="X22" i="25"/>
  <c r="X17" i="25"/>
  <c r="X13" i="25"/>
  <c r="X9" i="25"/>
  <c r="X5" i="25"/>
  <c r="AB38" i="25"/>
  <c r="G42" i="11" s="1"/>
  <c r="AB34" i="25"/>
  <c r="G38" i="11" s="1"/>
  <c r="AB30" i="25"/>
  <c r="G34" i="11" s="1"/>
  <c r="AB22" i="25"/>
  <c r="G26" i="11" s="1"/>
  <c r="AB17" i="25"/>
  <c r="G21" i="11" s="1"/>
  <c r="AB9" i="25"/>
  <c r="G13" i="11" s="1"/>
  <c r="X37" i="25"/>
  <c r="X29" i="25"/>
  <c r="X21" i="25"/>
  <c r="X8" i="25"/>
  <c r="AB33" i="25"/>
  <c r="G37" i="11" s="1"/>
  <c r="AB25" i="25"/>
  <c r="G29" i="11" s="1"/>
  <c r="AB16" i="25"/>
  <c r="G20" i="11" s="1"/>
  <c r="AB8" i="25"/>
  <c r="G12" i="11" s="1"/>
  <c r="X36" i="25"/>
  <c r="X28" i="25"/>
  <c r="X20" i="25"/>
  <c r="X11" i="25"/>
  <c r="AB18" i="25"/>
  <c r="G22" i="11" s="1"/>
  <c r="X18" i="25"/>
  <c r="F38" i="2"/>
  <c r="F39" i="25" s="1"/>
  <c r="AL39" i="25" s="1"/>
  <c r="F30" i="2"/>
  <c r="F31" i="25" s="1"/>
  <c r="AL31" i="25" s="1"/>
  <c r="F22" i="2"/>
  <c r="F23" i="25" s="1"/>
  <c r="AL23" i="25" s="1"/>
  <c r="F14" i="2"/>
  <c r="F15" i="25" s="1"/>
  <c r="AL15" i="25" s="1"/>
  <c r="F4" i="2"/>
  <c r="F5" i="25" s="1"/>
  <c r="AL5" i="25" s="1"/>
  <c r="F8" i="2"/>
  <c r="F9" i="25" s="1"/>
  <c r="AL9" i="25" s="1"/>
  <c r="F12" i="2"/>
  <c r="F13" i="25" s="1"/>
  <c r="AL13" i="25" s="1"/>
  <c r="F16" i="2"/>
  <c r="F17" i="25" s="1"/>
  <c r="AL17" i="25" s="1"/>
  <c r="F20" i="2"/>
  <c r="F21" i="25" s="1"/>
  <c r="AL21" i="25" s="1"/>
  <c r="F24" i="2"/>
  <c r="F25" i="25" s="1"/>
  <c r="AL25" i="25" s="1"/>
  <c r="F28" i="2"/>
  <c r="F29" i="25" s="1"/>
  <c r="AL29" i="25" s="1"/>
  <c r="F32" i="2"/>
  <c r="F33" i="25" s="1"/>
  <c r="AL33" i="25" s="1"/>
  <c r="F36" i="2"/>
  <c r="F37" i="25" s="1"/>
  <c r="AL37" i="25" s="1"/>
  <c r="F5" i="2"/>
  <c r="F6" i="25" s="1"/>
  <c r="AL6" i="25" s="1"/>
  <c r="F9" i="2"/>
  <c r="F10" i="25" s="1"/>
  <c r="AL10" i="25" s="1"/>
  <c r="F13" i="2"/>
  <c r="F14" i="25" s="1"/>
  <c r="AL14" i="25" s="1"/>
  <c r="F17" i="2"/>
  <c r="F18" i="25" s="1"/>
  <c r="AL18" i="25" s="1"/>
  <c r="F21" i="2"/>
  <c r="F22" i="25" s="1"/>
  <c r="AL22" i="25" s="1"/>
  <c r="F25" i="2"/>
  <c r="F26" i="25" s="1"/>
  <c r="AL26" i="25" s="1"/>
  <c r="F29" i="2"/>
  <c r="F30" i="25" s="1"/>
  <c r="AL30" i="25" s="1"/>
  <c r="F33" i="2"/>
  <c r="F34" i="25" s="1"/>
  <c r="AL34" i="25" s="1"/>
  <c r="F37" i="2"/>
  <c r="F38" i="25" s="1"/>
  <c r="AL38" i="25" s="1"/>
  <c r="E37" i="25"/>
  <c r="AM37" i="25" s="1"/>
  <c r="E33" i="25"/>
  <c r="AM33" i="25" s="1"/>
  <c r="E29" i="25"/>
  <c r="AM29" i="25" s="1"/>
  <c r="E25" i="25"/>
  <c r="AM25" i="25" s="1"/>
  <c r="E21" i="25"/>
  <c r="AM21" i="25" s="1"/>
  <c r="E17" i="25"/>
  <c r="AM17" i="25" s="1"/>
  <c r="E13" i="25"/>
  <c r="AM13" i="25" s="1"/>
  <c r="E9" i="25"/>
  <c r="AM9" i="25" s="1"/>
  <c r="F26" i="11" l="1"/>
  <c r="F28" i="11"/>
  <c r="F35" i="11"/>
  <c r="F41" i="11"/>
  <c r="F13" i="11"/>
  <c r="F30" i="11"/>
  <c r="F23" i="11"/>
  <c r="F15" i="11"/>
  <c r="F12" i="11"/>
  <c r="F17" i="11"/>
  <c r="F34" i="11"/>
  <c r="F11" i="11"/>
  <c r="F44" i="11"/>
  <c r="F37" i="11"/>
  <c r="F10" i="11"/>
  <c r="F27" i="11"/>
  <c r="F43" i="11"/>
  <c r="F22" i="11"/>
  <c r="F32" i="11"/>
  <c r="F33" i="11"/>
  <c r="F9" i="11"/>
  <c r="F42" i="11"/>
  <c r="F20" i="11"/>
  <c r="F18" i="11"/>
  <c r="F40" i="11"/>
  <c r="F36" i="11"/>
  <c r="F29" i="11"/>
  <c r="F39" i="11"/>
  <c r="F24" i="11"/>
  <c r="F25" i="11"/>
  <c r="F21" i="11"/>
  <c r="F38" i="11"/>
  <c r="F19" i="11"/>
  <c r="F16" i="11"/>
  <c r="F14" i="11"/>
  <c r="F31" i="11"/>
  <c r="D13" i="11"/>
  <c r="E42" i="11"/>
  <c r="E26" i="11"/>
  <c r="E29" i="11"/>
  <c r="E35" i="11"/>
  <c r="D22" i="11"/>
  <c r="D43" i="11"/>
  <c r="D18" i="11"/>
  <c r="D39" i="11"/>
  <c r="E38" i="11"/>
  <c r="E22" i="11"/>
  <c r="E41" i="11"/>
  <c r="E25" i="11"/>
  <c r="E9" i="11"/>
  <c r="F41" i="25"/>
  <c r="K16" i="26" s="1"/>
  <c r="E43" i="11"/>
  <c r="D27" i="11"/>
  <c r="D30" i="11"/>
  <c r="D23" i="11"/>
  <c r="D44" i="11"/>
  <c r="D21" i="11"/>
  <c r="D37" i="11"/>
  <c r="E34" i="11"/>
  <c r="E18" i="11"/>
  <c r="E37" i="11"/>
  <c r="E21" i="11"/>
  <c r="E19" i="11"/>
  <c r="D11" i="11"/>
  <c r="D32" i="11"/>
  <c r="D14" i="11"/>
  <c r="D28" i="11"/>
  <c r="D29" i="11"/>
  <c r="E10" i="11"/>
  <c r="E13" i="11"/>
  <c r="E33" i="11"/>
  <c r="E17" i="11"/>
  <c r="D19" i="11"/>
  <c r="E23" i="11"/>
  <c r="D16" i="11"/>
  <c r="D38" i="11"/>
  <c r="D25" i="11"/>
  <c r="E15" i="11"/>
  <c r="D36" i="11"/>
  <c r="D31" i="11"/>
  <c r="E30" i="11"/>
  <c r="D26" i="11"/>
  <c r="D12" i="11"/>
  <c r="E24" i="11"/>
  <c r="D12" i="8"/>
  <c r="G11" i="26"/>
  <c r="E32" i="11"/>
  <c r="E40" i="11"/>
  <c r="D34" i="11"/>
  <c r="D42" i="11"/>
  <c r="E16" i="11"/>
  <c r="D15" i="11"/>
  <c r="R53" i="4"/>
  <c r="AH53" i="4"/>
  <c r="P53" i="4"/>
  <c r="AK53" i="4"/>
  <c r="W53" i="4"/>
  <c r="H53" i="4"/>
  <c r="AC53" i="4"/>
  <c r="O53" i="4"/>
  <c r="AJ53" i="4"/>
  <c r="F53" i="4"/>
  <c r="V53" i="4"/>
  <c r="AL53" i="4"/>
  <c r="U53" i="4"/>
  <c r="G53" i="4"/>
  <c r="AB53" i="4"/>
  <c r="M53" i="4"/>
  <c r="AI53" i="4"/>
  <c r="T53" i="4"/>
  <c r="J53" i="4"/>
  <c r="Z53" i="4"/>
  <c r="E53" i="4"/>
  <c r="AA53" i="4"/>
  <c r="L53" i="4"/>
  <c r="AG53" i="4"/>
  <c r="S53" i="4"/>
  <c r="D53" i="4"/>
  <c r="Y53" i="4"/>
  <c r="N53" i="4"/>
  <c r="Q53" i="4"/>
  <c r="AE53" i="4"/>
  <c r="AD53" i="4"/>
  <c r="C53" i="4"/>
  <c r="K53" i="4"/>
  <c r="X53" i="4"/>
  <c r="AF53" i="4"/>
  <c r="I53" i="4"/>
  <c r="E44" i="11"/>
  <c r="D40" i="11"/>
  <c r="D17" i="11"/>
  <c r="D33" i="11"/>
  <c r="E28" i="11"/>
  <c r="D20" i="11"/>
  <c r="E39" i="11"/>
  <c r="D10" i="11"/>
  <c r="D41" i="11"/>
  <c r="D35" i="11"/>
  <c r="E27" i="11"/>
  <c r="E11" i="11"/>
  <c r="E12" i="11"/>
  <c r="E14" i="11"/>
  <c r="D24" i="11"/>
  <c r="D9" i="11"/>
  <c r="E41" i="25"/>
  <c r="K15" i="26" s="1"/>
  <c r="E20" i="11"/>
  <c r="E36" i="11"/>
  <c r="E31" i="11"/>
  <c r="AK41" i="25"/>
  <c r="X41" i="25"/>
  <c r="O10" i="26" s="1"/>
  <c r="AB41" i="25"/>
  <c r="O11" i="26" s="1"/>
  <c r="AM41" i="25" l="1"/>
  <c r="AL41" i="25"/>
  <c r="C45" i="11"/>
  <c r="D23" i="8" s="1"/>
  <c r="O15" i="26" l="1"/>
  <c r="E45" i="11"/>
  <c r="F23" i="8" s="1"/>
  <c r="F45" i="11"/>
  <c r="G23" i="8" s="1"/>
  <c r="D45" i="11"/>
  <c r="E23" i="8" s="1"/>
  <c r="G45" i="11"/>
  <c r="H23" i="8" s="1"/>
  <c r="Z88" i="4" l="1"/>
  <c r="Z70" i="4"/>
  <c r="Z58" i="4"/>
  <c r="Z55" i="4"/>
  <c r="Z65" i="4"/>
  <c r="Z87" i="4"/>
  <c r="Z84" i="4"/>
  <c r="Z80" i="4"/>
  <c r="Z83" i="4"/>
  <c r="Z79" i="4"/>
  <c r="Z76" i="4"/>
  <c r="Z64" i="4"/>
  <c r="Z57" i="4"/>
  <c r="Z63" i="4"/>
  <c r="Z67" i="4"/>
  <c r="Z81" i="4"/>
  <c r="Z75" i="4"/>
  <c r="Z73" i="4"/>
  <c r="Z86" i="4"/>
  <c r="Z71" i="4"/>
  <c r="Z66" i="4"/>
  <c r="Z60" i="4"/>
  <c r="Z82" i="4"/>
  <c r="Z78" i="4"/>
  <c r="Z74" i="4"/>
  <c r="Z68" i="4"/>
  <c r="Z89" i="4"/>
  <c r="Z61" i="4"/>
  <c r="Z62" i="4"/>
  <c r="Z59" i="4"/>
  <c r="Z54" i="4"/>
  <c r="Z69" i="4"/>
  <c r="Z56" i="4"/>
  <c r="Z72" i="4"/>
  <c r="Z77" i="4"/>
  <c r="Z85" i="4"/>
  <c r="J71" i="4"/>
  <c r="J72" i="4"/>
  <c r="J58" i="4"/>
  <c r="J82" i="4"/>
  <c r="J62" i="4"/>
  <c r="J55" i="4"/>
  <c r="J79" i="4"/>
  <c r="J74" i="4"/>
  <c r="J61" i="4"/>
  <c r="J87" i="4"/>
  <c r="J65" i="4"/>
  <c r="J75" i="4"/>
  <c r="J67" i="4"/>
  <c r="J76" i="4"/>
  <c r="J88" i="4"/>
  <c r="J69" i="4"/>
  <c r="J78" i="4"/>
  <c r="J85" i="4"/>
  <c r="J54" i="4"/>
  <c r="J60" i="4"/>
  <c r="J77" i="4"/>
  <c r="J56" i="4"/>
  <c r="J73" i="4"/>
  <c r="J86" i="4"/>
  <c r="J89" i="4"/>
  <c r="J57" i="4"/>
  <c r="J63" i="4"/>
  <c r="J80" i="4"/>
  <c r="J59" i="4"/>
  <c r="J68" i="4"/>
  <c r="J83" i="4"/>
  <c r="J66" i="4"/>
  <c r="J64" i="4"/>
  <c r="J84" i="4"/>
  <c r="J81" i="4"/>
  <c r="J70" i="4"/>
  <c r="Q73" i="4"/>
  <c r="Q84" i="4"/>
  <c r="Q75" i="4"/>
  <c r="Q56" i="4"/>
  <c r="Q63" i="4"/>
  <c r="Q62" i="4"/>
  <c r="Q71" i="4"/>
  <c r="Q64" i="4"/>
  <c r="Q77" i="4"/>
  <c r="Q67" i="4"/>
  <c r="Q78" i="4"/>
  <c r="Q79" i="4"/>
  <c r="Q68" i="4"/>
  <c r="Q54" i="4"/>
  <c r="Q83" i="4"/>
  <c r="Q80" i="4"/>
  <c r="Q55" i="4"/>
  <c r="Q69" i="4"/>
  <c r="Q89" i="4"/>
  <c r="Q61" i="4"/>
  <c r="Q72" i="4"/>
  <c r="Q76" i="4"/>
  <c r="Q86" i="4"/>
  <c r="Q82" i="4"/>
  <c r="Q59" i="4"/>
  <c r="Q70" i="4"/>
  <c r="Q57" i="4"/>
  <c r="Q85" i="4"/>
  <c r="Q65" i="4"/>
  <c r="Q74" i="4"/>
  <c r="Q58" i="4"/>
  <c r="Q60" i="4"/>
  <c r="Q81" i="4"/>
  <c r="Q66" i="4"/>
  <c r="Q87" i="4"/>
  <c r="Q88" i="4"/>
  <c r="C64" i="4"/>
  <c r="C73" i="4"/>
  <c r="C82" i="4"/>
  <c r="C71" i="4"/>
  <c r="C70" i="4"/>
  <c r="C77" i="4"/>
  <c r="C72" i="4"/>
  <c r="C66" i="4"/>
  <c r="C80" i="4"/>
  <c r="C59" i="4"/>
  <c r="C75" i="4"/>
  <c r="C65" i="4"/>
  <c r="C81" i="4"/>
  <c r="C62" i="4"/>
  <c r="C87" i="4"/>
  <c r="C84" i="4"/>
  <c r="C63" i="4"/>
  <c r="C54" i="4"/>
  <c r="C58" i="4"/>
  <c r="C57" i="4"/>
  <c r="C55" i="4"/>
  <c r="C67" i="4"/>
  <c r="C68" i="4"/>
  <c r="C85" i="4"/>
  <c r="C56" i="4"/>
  <c r="C61" i="4"/>
  <c r="C83" i="4"/>
  <c r="C76" i="4"/>
  <c r="C86" i="4"/>
  <c r="C79" i="4"/>
  <c r="C69" i="4"/>
  <c r="C74" i="4"/>
  <c r="C60" i="4"/>
  <c r="C88" i="4"/>
  <c r="C78" i="4"/>
  <c r="C89" i="4"/>
  <c r="AM53" i="4"/>
  <c r="AK65" i="4"/>
  <c r="AK55" i="4"/>
  <c r="AK79" i="4"/>
  <c r="AK74" i="4"/>
  <c r="AK58" i="4"/>
  <c r="AK68" i="4"/>
  <c r="AK59" i="4"/>
  <c r="AK72" i="4"/>
  <c r="AK76" i="4"/>
  <c r="AK82" i="4"/>
  <c r="AK56" i="4"/>
  <c r="AK54" i="4"/>
  <c r="AK85" i="4"/>
  <c r="AK83" i="4"/>
  <c r="AK57" i="4"/>
  <c r="AK69" i="4"/>
  <c r="AK81" i="4"/>
  <c r="AK67" i="4"/>
  <c r="AK88" i="4"/>
  <c r="AK75" i="4"/>
  <c r="AK66" i="4"/>
  <c r="AK62" i="4"/>
  <c r="AK80" i="4"/>
  <c r="AK71" i="4"/>
  <c r="AK86" i="4"/>
  <c r="AK84" i="4"/>
  <c r="AK77" i="4"/>
  <c r="AK73" i="4"/>
  <c r="AK70" i="4"/>
  <c r="AK61" i="4"/>
  <c r="AK63" i="4"/>
  <c r="AK87" i="4"/>
  <c r="AK89" i="4"/>
  <c r="AK78" i="4"/>
  <c r="AK64" i="4"/>
  <c r="AK60" i="4"/>
  <c r="AG81" i="4"/>
  <c r="AG87" i="4"/>
  <c r="AG59" i="4"/>
  <c r="AG65" i="4"/>
  <c r="AG63" i="4"/>
  <c r="AG84" i="4"/>
  <c r="AG74" i="4"/>
  <c r="AG83" i="4"/>
  <c r="AG66" i="4"/>
  <c r="AG85" i="4"/>
  <c r="AG67" i="4"/>
  <c r="AG71" i="4"/>
  <c r="AG55" i="4"/>
  <c r="AG73" i="4"/>
  <c r="AG60" i="4"/>
  <c r="AG80" i="4"/>
  <c r="AG58" i="4"/>
  <c r="AG70" i="4"/>
  <c r="AG88" i="4"/>
  <c r="AG54" i="4"/>
  <c r="AG78" i="4"/>
  <c r="AG82" i="4"/>
  <c r="AG68" i="4"/>
  <c r="AG61" i="4"/>
  <c r="AG64" i="4"/>
  <c r="AG75" i="4"/>
  <c r="AG89" i="4"/>
  <c r="AG72" i="4"/>
  <c r="AG57" i="4"/>
  <c r="AG79" i="4"/>
  <c r="AG56" i="4"/>
  <c r="AG77" i="4"/>
  <c r="AG62" i="4"/>
  <c r="AG76" i="4"/>
  <c r="AG86" i="4"/>
  <c r="AG69" i="4"/>
  <c r="Y69" i="4"/>
  <c r="Y66" i="4"/>
  <c r="Y59" i="4"/>
  <c r="Y87" i="4"/>
  <c r="Y80" i="4"/>
  <c r="Y57" i="4"/>
  <c r="Y70" i="4"/>
  <c r="Y65" i="4"/>
  <c r="Y54" i="4"/>
  <c r="Y84" i="4"/>
  <c r="Y85" i="4"/>
  <c r="Y81" i="4"/>
  <c r="Y75" i="4"/>
  <c r="Y60" i="4"/>
  <c r="Y63" i="4"/>
  <c r="Y62" i="4"/>
  <c r="Y77" i="4"/>
  <c r="Y74" i="4"/>
  <c r="Y83" i="4"/>
  <c r="Y71" i="4"/>
  <c r="Y73" i="4"/>
  <c r="Y68" i="4"/>
  <c r="Y88" i="4"/>
  <c r="Y78" i="4"/>
  <c r="Y58" i="4"/>
  <c r="Y56" i="4"/>
  <c r="Y86" i="4"/>
  <c r="Y67" i="4"/>
  <c r="Y61" i="4"/>
  <c r="Y89" i="4"/>
  <c r="Y82" i="4"/>
  <c r="Y64" i="4"/>
  <c r="Y72" i="4"/>
  <c r="Y55" i="4"/>
  <c r="Y79" i="4"/>
  <c r="Y76" i="4"/>
  <c r="F68" i="4"/>
  <c r="F60" i="4"/>
  <c r="F84" i="4"/>
  <c r="F78" i="4"/>
  <c r="F66" i="4"/>
  <c r="F70" i="4"/>
  <c r="F58" i="4"/>
  <c r="F65" i="4"/>
  <c r="F69" i="4"/>
  <c r="F87" i="4"/>
  <c r="F56" i="4"/>
  <c r="F75" i="4"/>
  <c r="F71" i="4"/>
  <c r="F80" i="4"/>
  <c r="F64" i="4"/>
  <c r="F83" i="4"/>
  <c r="F79" i="4"/>
  <c r="F61" i="4"/>
  <c r="F85" i="4"/>
  <c r="F82" i="4"/>
  <c r="F67" i="4"/>
  <c r="F63" i="4"/>
  <c r="F88" i="4"/>
  <c r="F62" i="4"/>
  <c r="F76" i="4"/>
  <c r="F86" i="4"/>
  <c r="F81" i="4"/>
  <c r="F89" i="4"/>
  <c r="F73" i="4"/>
  <c r="F55" i="4"/>
  <c r="F77" i="4"/>
  <c r="F54" i="4"/>
  <c r="F57" i="4"/>
  <c r="F74" i="4"/>
  <c r="F72" i="4"/>
  <c r="F59" i="4"/>
  <c r="P70" i="4"/>
  <c r="P77" i="4"/>
  <c r="P54" i="4"/>
  <c r="P64" i="4"/>
  <c r="P89" i="4"/>
  <c r="P60" i="4"/>
  <c r="P63" i="4"/>
  <c r="P66" i="4"/>
  <c r="P84" i="4"/>
  <c r="P61" i="4"/>
  <c r="P68" i="4"/>
  <c r="P59" i="4"/>
  <c r="P55" i="4"/>
  <c r="P72" i="4"/>
  <c r="P73" i="4"/>
  <c r="P86" i="4"/>
  <c r="P56" i="4"/>
  <c r="P76" i="4"/>
  <c r="P71" i="4"/>
  <c r="P57" i="4"/>
  <c r="P81" i="4"/>
  <c r="P83" i="4"/>
  <c r="P65" i="4"/>
  <c r="P58" i="4"/>
  <c r="P87" i="4"/>
  <c r="P82" i="4"/>
  <c r="P75" i="4"/>
  <c r="P74" i="4"/>
  <c r="P78" i="4"/>
  <c r="P67" i="4"/>
  <c r="P85" i="4"/>
  <c r="P79" i="4"/>
  <c r="P62" i="4"/>
  <c r="P80" i="4"/>
  <c r="P88" i="4"/>
  <c r="P69" i="4"/>
  <c r="K58" i="4"/>
  <c r="K69" i="4"/>
  <c r="K54" i="4"/>
  <c r="K55" i="4"/>
  <c r="K74" i="4"/>
  <c r="K84" i="4"/>
  <c r="K88" i="4"/>
  <c r="K65" i="4"/>
  <c r="K70" i="4"/>
  <c r="K73" i="4"/>
  <c r="K87" i="4"/>
  <c r="K61" i="4"/>
  <c r="K78" i="4"/>
  <c r="K75" i="4"/>
  <c r="K64" i="4"/>
  <c r="K71" i="4"/>
  <c r="K56" i="4"/>
  <c r="K62" i="4"/>
  <c r="K76" i="4"/>
  <c r="K68" i="4"/>
  <c r="K81" i="4"/>
  <c r="K60" i="4"/>
  <c r="K57" i="4"/>
  <c r="K80" i="4"/>
  <c r="K85" i="4"/>
  <c r="K86" i="4"/>
  <c r="K67" i="4"/>
  <c r="K79" i="4"/>
  <c r="K89" i="4"/>
  <c r="K59" i="4"/>
  <c r="K82" i="4"/>
  <c r="K72" i="4"/>
  <c r="K63" i="4"/>
  <c r="K77" i="4"/>
  <c r="K83" i="4"/>
  <c r="K66" i="4"/>
  <c r="L81" i="4"/>
  <c r="L87" i="4"/>
  <c r="L89" i="4"/>
  <c r="L80" i="4"/>
  <c r="L69" i="4"/>
  <c r="L78" i="4"/>
  <c r="L61" i="4"/>
  <c r="L86" i="4"/>
  <c r="L62" i="4"/>
  <c r="L88" i="4"/>
  <c r="L79" i="4"/>
  <c r="L56" i="4"/>
  <c r="L67" i="4"/>
  <c r="L65" i="4"/>
  <c r="L57" i="4"/>
  <c r="L85" i="4"/>
  <c r="L72" i="4"/>
  <c r="L76" i="4"/>
  <c r="L77" i="4"/>
  <c r="L63" i="4"/>
  <c r="L54" i="4"/>
  <c r="L70" i="4"/>
  <c r="L84" i="4"/>
  <c r="L64" i="4"/>
  <c r="L55" i="4"/>
  <c r="L83" i="4"/>
  <c r="L74" i="4"/>
  <c r="L60" i="4"/>
  <c r="L68" i="4"/>
  <c r="L58" i="4"/>
  <c r="L71" i="4"/>
  <c r="L75" i="4"/>
  <c r="L73" i="4"/>
  <c r="L59" i="4"/>
  <c r="L82" i="4"/>
  <c r="L66" i="4"/>
  <c r="AB62" i="4"/>
  <c r="AB85" i="4"/>
  <c r="AB56" i="4"/>
  <c r="AB61" i="4"/>
  <c r="AB59" i="4"/>
  <c r="AB80" i="4"/>
  <c r="AB83" i="4"/>
  <c r="AB66" i="4"/>
  <c r="AB65" i="4"/>
  <c r="AB74" i="4"/>
  <c r="AB86" i="4"/>
  <c r="AB68" i="4"/>
  <c r="AB54" i="4"/>
  <c r="AB76" i="4"/>
  <c r="AB88" i="4"/>
  <c r="AB73" i="4"/>
  <c r="AB70" i="4"/>
  <c r="AB55" i="4"/>
  <c r="AB75" i="4"/>
  <c r="AB81" i="4"/>
  <c r="AB69" i="4"/>
  <c r="AB89" i="4"/>
  <c r="AB79" i="4"/>
  <c r="AB78" i="4"/>
  <c r="AB58" i="4"/>
  <c r="AB77" i="4"/>
  <c r="AB60" i="4"/>
  <c r="AB87" i="4"/>
  <c r="AB64" i="4"/>
  <c r="AB72" i="4"/>
  <c r="AB63" i="4"/>
  <c r="AB84" i="4"/>
  <c r="AB82" i="4"/>
  <c r="AB67" i="4"/>
  <c r="AB71" i="4"/>
  <c r="AB57" i="4"/>
  <c r="AI86" i="4"/>
  <c r="AI84" i="4"/>
  <c r="AI70" i="4"/>
  <c r="AI56" i="4"/>
  <c r="AI63" i="4"/>
  <c r="AI69" i="4"/>
  <c r="AI61" i="4"/>
  <c r="AI81" i="4"/>
  <c r="AI76" i="4"/>
  <c r="AI72" i="4"/>
  <c r="AI74" i="4"/>
  <c r="AI83" i="4"/>
  <c r="AI71" i="4"/>
  <c r="AI54" i="4"/>
  <c r="AI55" i="4"/>
  <c r="AI77" i="4"/>
  <c r="AI75" i="4"/>
  <c r="AI89" i="4"/>
  <c r="AI73" i="4"/>
  <c r="AI57" i="4"/>
  <c r="AI66" i="4"/>
  <c r="AI68" i="4"/>
  <c r="AI59" i="4"/>
  <c r="AI64" i="4"/>
  <c r="AI87" i="4"/>
  <c r="AI60" i="4"/>
  <c r="AI78" i="4"/>
  <c r="AI62" i="4"/>
  <c r="AI88" i="4"/>
  <c r="AI65" i="4"/>
  <c r="AI85" i="4"/>
  <c r="AI82" i="4"/>
  <c r="AI58" i="4"/>
  <c r="AI67" i="4"/>
  <c r="AI80" i="4"/>
  <c r="AI79" i="4"/>
  <c r="U75" i="4"/>
  <c r="U67" i="4"/>
  <c r="U66" i="4"/>
  <c r="U56" i="4"/>
  <c r="U58" i="4"/>
  <c r="U65" i="4"/>
  <c r="U85" i="4"/>
  <c r="U82" i="4"/>
  <c r="U64" i="4"/>
  <c r="U55" i="4"/>
  <c r="U73" i="4"/>
  <c r="U57" i="4"/>
  <c r="U87" i="4"/>
  <c r="U71" i="4"/>
  <c r="U69" i="4"/>
  <c r="U54" i="4"/>
  <c r="U86" i="4"/>
  <c r="U74" i="4"/>
  <c r="U89" i="4"/>
  <c r="U68" i="4"/>
  <c r="U62" i="4"/>
  <c r="U88" i="4"/>
  <c r="U70" i="4"/>
  <c r="U80" i="4"/>
  <c r="U84" i="4"/>
  <c r="U72" i="4"/>
  <c r="U63" i="4"/>
  <c r="U77" i="4"/>
  <c r="U59" i="4"/>
  <c r="U76" i="4"/>
  <c r="U61" i="4"/>
  <c r="U81" i="4"/>
  <c r="U60" i="4"/>
  <c r="U78" i="4"/>
  <c r="U83" i="4"/>
  <c r="U79" i="4"/>
  <c r="X89" i="4"/>
  <c r="X76" i="4"/>
  <c r="X65" i="4"/>
  <c r="X83" i="4"/>
  <c r="X66" i="4"/>
  <c r="X85" i="4"/>
  <c r="X75" i="4"/>
  <c r="X71" i="4"/>
  <c r="X67" i="4"/>
  <c r="X57" i="4"/>
  <c r="X77" i="4"/>
  <c r="X72" i="4"/>
  <c r="X61" i="4"/>
  <c r="X73" i="4"/>
  <c r="X63" i="4"/>
  <c r="X70" i="4"/>
  <c r="X74" i="4"/>
  <c r="X59" i="4"/>
  <c r="X60" i="4"/>
  <c r="X68" i="4"/>
  <c r="X58" i="4"/>
  <c r="X80" i="4"/>
  <c r="X87" i="4"/>
  <c r="X88" i="4"/>
  <c r="X64" i="4"/>
  <c r="X79" i="4"/>
  <c r="X62" i="4"/>
  <c r="X54" i="4"/>
  <c r="X84" i="4"/>
  <c r="X82" i="4"/>
  <c r="X56" i="4"/>
  <c r="X81" i="4"/>
  <c r="X86" i="4"/>
  <c r="X78" i="4"/>
  <c r="X55" i="4"/>
  <c r="X69" i="4"/>
  <c r="D61" i="4"/>
  <c r="D78" i="4"/>
  <c r="D60" i="4"/>
  <c r="D58" i="4"/>
  <c r="D68" i="4"/>
  <c r="D57" i="4"/>
  <c r="D87" i="4"/>
  <c r="D59" i="4"/>
  <c r="D56" i="4"/>
  <c r="D62" i="4"/>
  <c r="D81" i="4"/>
  <c r="D72" i="4"/>
  <c r="D86" i="4"/>
  <c r="D65" i="4"/>
  <c r="D74" i="4"/>
  <c r="D70" i="4"/>
  <c r="D63" i="4"/>
  <c r="D54" i="4"/>
  <c r="D82" i="4"/>
  <c r="D64" i="4"/>
  <c r="D85" i="4"/>
  <c r="D55" i="4"/>
  <c r="D89" i="4"/>
  <c r="D75" i="4"/>
  <c r="D88" i="4"/>
  <c r="D71" i="4"/>
  <c r="D67" i="4"/>
  <c r="D77" i="4"/>
  <c r="D83" i="4"/>
  <c r="D66" i="4"/>
  <c r="D69" i="4"/>
  <c r="D73" i="4"/>
  <c r="D79" i="4"/>
  <c r="D80" i="4"/>
  <c r="D76" i="4"/>
  <c r="D84" i="4"/>
  <c r="AC80" i="4"/>
  <c r="AC70" i="4"/>
  <c r="AC89" i="4"/>
  <c r="AC61" i="4"/>
  <c r="AC78" i="4"/>
  <c r="AC58" i="4"/>
  <c r="AC56" i="4"/>
  <c r="AC84" i="4"/>
  <c r="AC76" i="4"/>
  <c r="AC65" i="4"/>
  <c r="AC57" i="4"/>
  <c r="AC54" i="4"/>
  <c r="AC86" i="4"/>
  <c r="AC77" i="4"/>
  <c r="AC63" i="4"/>
  <c r="AC62" i="4"/>
  <c r="AC66" i="4"/>
  <c r="AC79" i="4"/>
  <c r="AC73" i="4"/>
  <c r="AC74" i="4"/>
  <c r="AC69" i="4"/>
  <c r="AC60" i="4"/>
  <c r="AC88" i="4"/>
  <c r="AC72" i="4"/>
  <c r="AC82" i="4"/>
  <c r="AC83" i="4"/>
  <c r="AC87" i="4"/>
  <c r="AC71" i="4"/>
  <c r="AC64" i="4"/>
  <c r="AC55" i="4"/>
  <c r="AC75" i="4"/>
  <c r="AC81" i="4"/>
  <c r="AC59" i="4"/>
  <c r="AC85" i="4"/>
  <c r="AC68" i="4"/>
  <c r="AC67" i="4"/>
  <c r="M72" i="4"/>
  <c r="M73" i="4"/>
  <c r="M87" i="4"/>
  <c r="M69" i="4"/>
  <c r="M59" i="4"/>
  <c r="M70" i="4"/>
  <c r="M68" i="4"/>
  <c r="M81" i="4"/>
  <c r="M66" i="4"/>
  <c r="M62" i="4"/>
  <c r="M76" i="4"/>
  <c r="M67" i="4"/>
  <c r="M78" i="4"/>
  <c r="M71" i="4"/>
  <c r="M84" i="4"/>
  <c r="M65" i="4"/>
  <c r="M83" i="4"/>
  <c r="M63" i="4"/>
  <c r="M86" i="4"/>
  <c r="M79" i="4"/>
  <c r="M74" i="4"/>
  <c r="M58" i="4"/>
  <c r="M77" i="4"/>
  <c r="M54" i="4"/>
  <c r="M75" i="4"/>
  <c r="M85" i="4"/>
  <c r="M55" i="4"/>
  <c r="M89" i="4"/>
  <c r="M80" i="4"/>
  <c r="M57" i="4"/>
  <c r="M56" i="4"/>
  <c r="M82" i="4"/>
  <c r="M64" i="4"/>
  <c r="M61" i="4"/>
  <c r="M88" i="4"/>
  <c r="M60" i="4"/>
  <c r="AJ60" i="4"/>
  <c r="AJ63" i="4"/>
  <c r="AJ83" i="4"/>
  <c r="AJ73" i="4"/>
  <c r="AJ86" i="4"/>
  <c r="AJ80" i="4"/>
  <c r="AJ67" i="4"/>
  <c r="AJ55" i="4"/>
  <c r="AJ87" i="4"/>
  <c r="AJ59" i="4"/>
  <c r="AJ65" i="4"/>
  <c r="AJ79" i="4"/>
  <c r="AJ56" i="4"/>
  <c r="AJ84" i="4"/>
  <c r="AJ70" i="4"/>
  <c r="AJ75" i="4"/>
  <c r="AJ66" i="4"/>
  <c r="AJ71" i="4"/>
  <c r="AJ74" i="4"/>
  <c r="AJ88" i="4"/>
  <c r="AJ62" i="4"/>
  <c r="AJ64" i="4"/>
  <c r="AJ76" i="4"/>
  <c r="AJ89" i="4"/>
  <c r="AJ85" i="4"/>
  <c r="AJ69" i="4"/>
  <c r="AJ54" i="4"/>
  <c r="AJ78" i="4"/>
  <c r="AJ72" i="4"/>
  <c r="AJ81" i="4"/>
  <c r="AJ57" i="4"/>
  <c r="AJ58" i="4"/>
  <c r="AJ77" i="4"/>
  <c r="AJ61" i="4"/>
  <c r="AJ68" i="4"/>
  <c r="AJ82" i="4"/>
  <c r="R76" i="4"/>
  <c r="R72" i="4"/>
  <c r="R57" i="4"/>
  <c r="R55" i="4"/>
  <c r="R84" i="4"/>
  <c r="R71" i="4"/>
  <c r="R85" i="4"/>
  <c r="R77" i="4"/>
  <c r="R54" i="4"/>
  <c r="R86" i="4"/>
  <c r="R63" i="4"/>
  <c r="R68" i="4"/>
  <c r="R70" i="4"/>
  <c r="R83" i="4"/>
  <c r="R78" i="4"/>
  <c r="R75" i="4"/>
  <c r="R81" i="4"/>
  <c r="R80" i="4"/>
  <c r="R59" i="4"/>
  <c r="R88" i="4"/>
  <c r="R60" i="4"/>
  <c r="R89" i="4"/>
  <c r="R61" i="4"/>
  <c r="R64" i="4"/>
  <c r="R82" i="4"/>
  <c r="R87" i="4"/>
  <c r="R66" i="4"/>
  <c r="R67" i="4"/>
  <c r="R65" i="4"/>
  <c r="R62" i="4"/>
  <c r="R69" i="4"/>
  <c r="R74" i="4"/>
  <c r="R79" i="4"/>
  <c r="R58" i="4"/>
  <c r="R73" i="4"/>
  <c r="R56" i="4"/>
  <c r="T58" i="4"/>
  <c r="T56" i="4"/>
  <c r="T71" i="4"/>
  <c r="T64" i="4"/>
  <c r="T66" i="4"/>
  <c r="T89" i="4"/>
  <c r="T88" i="4"/>
  <c r="T79" i="4"/>
  <c r="T80" i="4"/>
  <c r="T78" i="4"/>
  <c r="T75" i="4"/>
  <c r="T73" i="4"/>
  <c r="T74" i="4"/>
  <c r="T54" i="4"/>
  <c r="T61" i="4"/>
  <c r="T63" i="4"/>
  <c r="T62" i="4"/>
  <c r="T65" i="4"/>
  <c r="T57" i="4"/>
  <c r="T87" i="4"/>
  <c r="T72" i="4"/>
  <c r="T77" i="4"/>
  <c r="T76" i="4"/>
  <c r="T84" i="4"/>
  <c r="T85" i="4"/>
  <c r="T82" i="4"/>
  <c r="T59" i="4"/>
  <c r="T55" i="4"/>
  <c r="T60" i="4"/>
  <c r="T70" i="4"/>
  <c r="T81" i="4"/>
  <c r="T83" i="4"/>
  <c r="T86" i="4"/>
  <c r="T69" i="4"/>
  <c r="T68" i="4"/>
  <c r="T67" i="4"/>
  <c r="AA88" i="4"/>
  <c r="AA56" i="4"/>
  <c r="AA74" i="4"/>
  <c r="AA66" i="4"/>
  <c r="AA86" i="4"/>
  <c r="AA69" i="4"/>
  <c r="AA82" i="4"/>
  <c r="AA78" i="4"/>
  <c r="AA75" i="4"/>
  <c r="AA71" i="4"/>
  <c r="AA84" i="4"/>
  <c r="AA89" i="4"/>
  <c r="AA64" i="4"/>
  <c r="AA65" i="4"/>
  <c r="AA81" i="4"/>
  <c r="AA76" i="4"/>
  <c r="AA77" i="4"/>
  <c r="AA60" i="4"/>
  <c r="AA83" i="4"/>
  <c r="AA59" i="4"/>
  <c r="AA67" i="4"/>
  <c r="AA72" i="4"/>
  <c r="AA79" i="4"/>
  <c r="AA73" i="4"/>
  <c r="AA85" i="4"/>
  <c r="AA87" i="4"/>
  <c r="AA63" i="4"/>
  <c r="AA54" i="4"/>
  <c r="AA57" i="4"/>
  <c r="AA80" i="4"/>
  <c r="AA70" i="4"/>
  <c r="AA61" i="4"/>
  <c r="AA62" i="4"/>
  <c r="AA68" i="4"/>
  <c r="AA55" i="4"/>
  <c r="AA58" i="4"/>
  <c r="V71" i="4"/>
  <c r="V79" i="4"/>
  <c r="V69" i="4"/>
  <c r="V80" i="4"/>
  <c r="V83" i="4"/>
  <c r="V73" i="4"/>
  <c r="V59" i="4"/>
  <c r="V74" i="4"/>
  <c r="V61" i="4"/>
  <c r="V55" i="4"/>
  <c r="V88" i="4"/>
  <c r="V84" i="4"/>
  <c r="V85" i="4"/>
  <c r="V72" i="4"/>
  <c r="V82" i="4"/>
  <c r="V63" i="4"/>
  <c r="V76" i="4"/>
  <c r="V77" i="4"/>
  <c r="V62" i="4"/>
  <c r="V89" i="4"/>
  <c r="V60" i="4"/>
  <c r="V54" i="4"/>
  <c r="V70" i="4"/>
  <c r="V68" i="4"/>
  <c r="V65" i="4"/>
  <c r="V57" i="4"/>
  <c r="V66" i="4"/>
  <c r="V64" i="4"/>
  <c r="V67" i="4"/>
  <c r="V86" i="4"/>
  <c r="V75" i="4"/>
  <c r="V78" i="4"/>
  <c r="V87" i="4"/>
  <c r="V58" i="4"/>
  <c r="V56" i="4"/>
  <c r="V81" i="4"/>
  <c r="AF69" i="4"/>
  <c r="AF61" i="4"/>
  <c r="AF68" i="4"/>
  <c r="AF77" i="4"/>
  <c r="AF87" i="4"/>
  <c r="AF79" i="4"/>
  <c r="AF62" i="4"/>
  <c r="AF57" i="4"/>
  <c r="AF75" i="4"/>
  <c r="AF73" i="4"/>
  <c r="AF76" i="4"/>
  <c r="AF84" i="4"/>
  <c r="AF89" i="4"/>
  <c r="AF82" i="4"/>
  <c r="AF72" i="4"/>
  <c r="AF83" i="4"/>
  <c r="AF55" i="4"/>
  <c r="AF85" i="4"/>
  <c r="AF71" i="4"/>
  <c r="AF60" i="4"/>
  <c r="AF86" i="4"/>
  <c r="AF66" i="4"/>
  <c r="AF64" i="4"/>
  <c r="AF65" i="4"/>
  <c r="AF56" i="4"/>
  <c r="AF63" i="4"/>
  <c r="AF88" i="4"/>
  <c r="AF67" i="4"/>
  <c r="AF54" i="4"/>
  <c r="AF78" i="4"/>
  <c r="AF59" i="4"/>
  <c r="AF70" i="4"/>
  <c r="AF81" i="4"/>
  <c r="AF80" i="4"/>
  <c r="AF58" i="4"/>
  <c r="AF74" i="4"/>
  <c r="H83" i="4"/>
  <c r="H58" i="4"/>
  <c r="H82" i="4"/>
  <c r="H75" i="4"/>
  <c r="H66" i="4"/>
  <c r="H68" i="4"/>
  <c r="H73" i="4"/>
  <c r="H87" i="4"/>
  <c r="H69" i="4"/>
  <c r="H77" i="4"/>
  <c r="H84" i="4"/>
  <c r="H86" i="4"/>
  <c r="H67" i="4"/>
  <c r="H70" i="4"/>
  <c r="H60" i="4"/>
  <c r="H71" i="4"/>
  <c r="H80" i="4"/>
  <c r="H54" i="4"/>
  <c r="H74" i="4"/>
  <c r="H65" i="4"/>
  <c r="H85" i="4"/>
  <c r="H76" i="4"/>
  <c r="H61" i="4"/>
  <c r="H62" i="4"/>
  <c r="H88" i="4"/>
  <c r="H64" i="4"/>
  <c r="H78" i="4"/>
  <c r="H89" i="4"/>
  <c r="H79" i="4"/>
  <c r="H63" i="4"/>
  <c r="H59" i="4"/>
  <c r="H55" i="4"/>
  <c r="H81" i="4"/>
  <c r="H56" i="4"/>
  <c r="H72" i="4"/>
  <c r="H57" i="4"/>
  <c r="W76" i="4"/>
  <c r="W77" i="4"/>
  <c r="W62" i="4"/>
  <c r="W74" i="4"/>
  <c r="W58" i="4"/>
  <c r="W57" i="4"/>
  <c r="W63" i="4"/>
  <c r="W89" i="4"/>
  <c r="W79" i="4"/>
  <c r="W67" i="4"/>
  <c r="W64" i="4"/>
  <c r="W66" i="4"/>
  <c r="W78" i="4"/>
  <c r="W61" i="4"/>
  <c r="W59" i="4"/>
  <c r="W83" i="4"/>
  <c r="W87" i="4"/>
  <c r="W72" i="4"/>
  <c r="W73" i="4"/>
  <c r="W69" i="4"/>
  <c r="W60" i="4"/>
  <c r="W56" i="4"/>
  <c r="W86" i="4"/>
  <c r="W65" i="4"/>
  <c r="W84" i="4"/>
  <c r="W80" i="4"/>
  <c r="W75" i="4"/>
  <c r="W55" i="4"/>
  <c r="W88" i="4"/>
  <c r="W71" i="4"/>
  <c r="W85" i="4"/>
  <c r="W81" i="4"/>
  <c r="W70" i="4"/>
  <c r="W82" i="4"/>
  <c r="W68" i="4"/>
  <c r="W54" i="4"/>
  <c r="E84" i="4"/>
  <c r="E76" i="4"/>
  <c r="E62" i="4"/>
  <c r="E89" i="4"/>
  <c r="E66" i="4"/>
  <c r="E63" i="4"/>
  <c r="E75" i="4"/>
  <c r="E83" i="4"/>
  <c r="E82" i="4"/>
  <c r="E78" i="4"/>
  <c r="E68" i="4"/>
  <c r="E61" i="4"/>
  <c r="E73" i="4"/>
  <c r="E88" i="4"/>
  <c r="E69" i="4"/>
  <c r="E80" i="4"/>
  <c r="E56" i="4"/>
  <c r="E74" i="4"/>
  <c r="E77" i="4"/>
  <c r="E71" i="4"/>
  <c r="E79" i="4"/>
  <c r="E67" i="4"/>
  <c r="E70" i="4"/>
  <c r="E65" i="4"/>
  <c r="E64" i="4"/>
  <c r="E72" i="4"/>
  <c r="E54" i="4"/>
  <c r="E58" i="4"/>
  <c r="E85" i="4"/>
  <c r="E86" i="4"/>
  <c r="E81" i="4"/>
  <c r="E55" i="4"/>
  <c r="E59" i="4"/>
  <c r="E87" i="4"/>
  <c r="E60" i="4"/>
  <c r="E57" i="4"/>
  <c r="AE62" i="4"/>
  <c r="AE87" i="4"/>
  <c r="AE55" i="4"/>
  <c r="AE66" i="4"/>
  <c r="AE82" i="4"/>
  <c r="AE74" i="4"/>
  <c r="AE70" i="4"/>
  <c r="AE68" i="4"/>
  <c r="AE76" i="4"/>
  <c r="AE60" i="4"/>
  <c r="AE84" i="4"/>
  <c r="AE54" i="4"/>
  <c r="AE69" i="4"/>
  <c r="AE73" i="4"/>
  <c r="AE57" i="4"/>
  <c r="AE64" i="4"/>
  <c r="AE56" i="4"/>
  <c r="AE65" i="4"/>
  <c r="AE81" i="4"/>
  <c r="AE75" i="4"/>
  <c r="AE71" i="4"/>
  <c r="AE67" i="4"/>
  <c r="AE85" i="4"/>
  <c r="AE58" i="4"/>
  <c r="AE80" i="4"/>
  <c r="AE63" i="4"/>
  <c r="AE79" i="4"/>
  <c r="AE59" i="4"/>
  <c r="AE72" i="4"/>
  <c r="AE86" i="4"/>
  <c r="AE83" i="4"/>
  <c r="AE78" i="4"/>
  <c r="AE88" i="4"/>
  <c r="AE77" i="4"/>
  <c r="AE89" i="4"/>
  <c r="AE61" i="4"/>
  <c r="AH72" i="4"/>
  <c r="AH57" i="4"/>
  <c r="AH58" i="4"/>
  <c r="AH70" i="4"/>
  <c r="AH64" i="4"/>
  <c r="AH56" i="4"/>
  <c r="AH86" i="4"/>
  <c r="AH54" i="4"/>
  <c r="AH74" i="4"/>
  <c r="AH82" i="4"/>
  <c r="AH66" i="4"/>
  <c r="AH59" i="4"/>
  <c r="AH63" i="4"/>
  <c r="AH55" i="4"/>
  <c r="AH68" i="4"/>
  <c r="AH81" i="4"/>
  <c r="AH79" i="4"/>
  <c r="AH73" i="4"/>
  <c r="AH88" i="4"/>
  <c r="AH71" i="4"/>
  <c r="AH76" i="4"/>
  <c r="AH83" i="4"/>
  <c r="AH85" i="4"/>
  <c r="AH77" i="4"/>
  <c r="AH67" i="4"/>
  <c r="AH78" i="4"/>
  <c r="AH80" i="4"/>
  <c r="AH61" i="4"/>
  <c r="AH75" i="4"/>
  <c r="AH89" i="4"/>
  <c r="AH62" i="4"/>
  <c r="AH87" i="4"/>
  <c r="AH65" i="4"/>
  <c r="AH60" i="4"/>
  <c r="AH84" i="4"/>
  <c r="AH69" i="4"/>
  <c r="N76" i="4"/>
  <c r="N70" i="4"/>
  <c r="N72" i="4"/>
  <c r="N79" i="4"/>
  <c r="N87" i="4"/>
  <c r="N88" i="4"/>
  <c r="N64" i="4"/>
  <c r="N68" i="4"/>
  <c r="N78" i="4"/>
  <c r="N58" i="4"/>
  <c r="N82" i="4"/>
  <c r="N63" i="4"/>
  <c r="N86" i="4"/>
  <c r="N57" i="4"/>
  <c r="N60" i="4"/>
  <c r="N66" i="4"/>
  <c r="N77" i="4"/>
  <c r="N71" i="4"/>
  <c r="N59" i="4"/>
  <c r="N74" i="4"/>
  <c r="N56" i="4"/>
  <c r="N55" i="4"/>
  <c r="N61" i="4"/>
  <c r="N85" i="4"/>
  <c r="N81" i="4"/>
  <c r="N69" i="4"/>
  <c r="N67" i="4"/>
  <c r="N89" i="4"/>
  <c r="N54" i="4"/>
  <c r="N65" i="4"/>
  <c r="N83" i="4"/>
  <c r="N75" i="4"/>
  <c r="N80" i="4"/>
  <c r="N84" i="4"/>
  <c r="N73" i="4"/>
  <c r="N62" i="4"/>
  <c r="AD63" i="4"/>
  <c r="AD68" i="4"/>
  <c r="AD71" i="4"/>
  <c r="AD54" i="4"/>
  <c r="AD58" i="4"/>
  <c r="AD64" i="4"/>
  <c r="AD78" i="4"/>
  <c r="AD76" i="4"/>
  <c r="AD82" i="4"/>
  <c r="AD80" i="4"/>
  <c r="AD61" i="4"/>
  <c r="AD66" i="4"/>
  <c r="AD62" i="4"/>
  <c r="AD59" i="4"/>
  <c r="AD67" i="4"/>
  <c r="AD73" i="4"/>
  <c r="AD65" i="4"/>
  <c r="AD72" i="4"/>
  <c r="AD83" i="4"/>
  <c r="AD60" i="4"/>
  <c r="AD75" i="4"/>
  <c r="AD86" i="4"/>
  <c r="AD70" i="4"/>
  <c r="AD77" i="4"/>
  <c r="AD79" i="4"/>
  <c r="AD57" i="4"/>
  <c r="AD56" i="4"/>
  <c r="AD87" i="4"/>
  <c r="AD88" i="4"/>
  <c r="AD74" i="4"/>
  <c r="AD81" i="4"/>
  <c r="AD89" i="4"/>
  <c r="AD69" i="4"/>
  <c r="AD55" i="4"/>
  <c r="AD84" i="4"/>
  <c r="AD85" i="4"/>
  <c r="S58" i="4"/>
  <c r="S74" i="4"/>
  <c r="S69" i="4"/>
  <c r="S67" i="4"/>
  <c r="S73" i="4"/>
  <c r="S68" i="4"/>
  <c r="S84" i="4"/>
  <c r="S87" i="4"/>
  <c r="S82" i="4"/>
  <c r="S77" i="4"/>
  <c r="S66" i="4"/>
  <c r="S75" i="4"/>
  <c r="S55" i="4"/>
  <c r="S60" i="4"/>
  <c r="S63" i="4"/>
  <c r="S72" i="4"/>
  <c r="S80" i="4"/>
  <c r="S54" i="4"/>
  <c r="S70" i="4"/>
  <c r="S89" i="4"/>
  <c r="S65" i="4"/>
  <c r="S79" i="4"/>
  <c r="S59" i="4"/>
  <c r="S57" i="4"/>
  <c r="S76" i="4"/>
  <c r="S78" i="4"/>
  <c r="S88" i="4"/>
  <c r="S86" i="4"/>
  <c r="S83" i="4"/>
  <c r="S85" i="4"/>
  <c r="S64" i="4"/>
  <c r="S56" i="4"/>
  <c r="S62" i="4"/>
  <c r="S61" i="4"/>
  <c r="S81" i="4"/>
  <c r="S71" i="4"/>
  <c r="I65" i="4"/>
  <c r="I57" i="4"/>
  <c r="I73" i="4"/>
  <c r="I85" i="4"/>
  <c r="I54" i="4"/>
  <c r="I80" i="4"/>
  <c r="I70" i="4"/>
  <c r="I78" i="4"/>
  <c r="I75" i="4"/>
  <c r="I69" i="4"/>
  <c r="I60" i="4"/>
  <c r="I81" i="4"/>
  <c r="I77" i="4"/>
  <c r="I58" i="4"/>
  <c r="I86" i="4"/>
  <c r="I66" i="4"/>
  <c r="I82" i="4"/>
  <c r="I59" i="4"/>
  <c r="I68" i="4"/>
  <c r="I55" i="4"/>
  <c r="I61" i="4"/>
  <c r="I72" i="4"/>
  <c r="I83" i="4"/>
  <c r="I62" i="4"/>
  <c r="I88" i="4"/>
  <c r="I64" i="4"/>
  <c r="I74" i="4"/>
  <c r="I71" i="4"/>
  <c r="I63" i="4"/>
  <c r="I79" i="4"/>
  <c r="I56" i="4"/>
  <c r="I84" i="4"/>
  <c r="I67" i="4"/>
  <c r="I87" i="4"/>
  <c r="I76" i="4"/>
  <c r="I89" i="4"/>
  <c r="G88" i="4"/>
  <c r="G56" i="4"/>
  <c r="G81" i="4"/>
  <c r="G58" i="4"/>
  <c r="G87" i="4"/>
  <c r="G86" i="4"/>
  <c r="G77" i="4"/>
  <c r="G69" i="4"/>
  <c r="G55" i="4"/>
  <c r="G79" i="4"/>
  <c r="G73" i="4"/>
  <c r="G84" i="4"/>
  <c r="G72" i="4"/>
  <c r="G63" i="4"/>
  <c r="G67" i="4"/>
  <c r="G62" i="4"/>
  <c r="G80" i="4"/>
  <c r="G60" i="4"/>
  <c r="G61" i="4"/>
  <c r="G64" i="4"/>
  <c r="G71" i="4"/>
  <c r="G85" i="4"/>
  <c r="G70" i="4"/>
  <c r="G59" i="4"/>
  <c r="G66" i="4"/>
  <c r="G57" i="4"/>
  <c r="G89" i="4"/>
  <c r="G65" i="4"/>
  <c r="G76" i="4"/>
  <c r="G68" i="4"/>
  <c r="G54" i="4"/>
  <c r="G78" i="4"/>
  <c r="G83" i="4"/>
  <c r="G82" i="4"/>
  <c r="G75" i="4"/>
  <c r="G74" i="4"/>
  <c r="AL61" i="4"/>
  <c r="AL74" i="4"/>
  <c r="AL75" i="4"/>
  <c r="AL77" i="4"/>
  <c r="AL59" i="4"/>
  <c r="AL63" i="4"/>
  <c r="AL73" i="4"/>
  <c r="AL66" i="4"/>
  <c r="AL55" i="4"/>
  <c r="AL84" i="4"/>
  <c r="AL65" i="4"/>
  <c r="AL60" i="4"/>
  <c r="AL83" i="4"/>
  <c r="AL85" i="4"/>
  <c r="AL71" i="4"/>
  <c r="AL82" i="4"/>
  <c r="AL72" i="4"/>
  <c r="AL78" i="4"/>
  <c r="AL79" i="4"/>
  <c r="AL69" i="4"/>
  <c r="AL58" i="4"/>
  <c r="AL54" i="4"/>
  <c r="AL89" i="4"/>
  <c r="AL80" i="4"/>
  <c r="AL88" i="4"/>
  <c r="AL67" i="4"/>
  <c r="AL68" i="4"/>
  <c r="AL81" i="4"/>
  <c r="AL70" i="4"/>
  <c r="AL76" i="4"/>
  <c r="AL62" i="4"/>
  <c r="AL87" i="4"/>
  <c r="AL86" i="4"/>
  <c r="AL57" i="4"/>
  <c r="AL56" i="4"/>
  <c r="AL64" i="4"/>
  <c r="O61" i="4"/>
  <c r="O63" i="4"/>
  <c r="O84" i="4"/>
  <c r="O64" i="4"/>
  <c r="O75" i="4"/>
  <c r="O69" i="4"/>
  <c r="O74" i="4"/>
  <c r="O83" i="4"/>
  <c r="O59" i="4"/>
  <c r="O54" i="4"/>
  <c r="O65" i="4"/>
  <c r="O81" i="4"/>
  <c r="O67" i="4"/>
  <c r="O72" i="4"/>
  <c r="O85" i="4"/>
  <c r="O80" i="4"/>
  <c r="O89" i="4"/>
  <c r="O82" i="4"/>
  <c r="O73" i="4"/>
  <c r="O76" i="4"/>
  <c r="O71" i="4"/>
  <c r="O57" i="4"/>
  <c r="O68" i="4"/>
  <c r="O88" i="4"/>
  <c r="O60" i="4"/>
  <c r="O86" i="4"/>
  <c r="O79" i="4"/>
  <c r="O58" i="4"/>
  <c r="O70" i="4"/>
  <c r="O77" i="4"/>
  <c r="O66" i="4"/>
  <c r="O56" i="4"/>
  <c r="O87" i="4"/>
  <c r="O62" i="4"/>
  <c r="O55" i="4"/>
  <c r="O78" i="4"/>
  <c r="AM69" i="4" l="1"/>
  <c r="G20" i="25" s="1"/>
  <c r="AM68" i="4"/>
  <c r="G19" i="25" s="1"/>
  <c r="AM75" i="4"/>
  <c r="G26" i="25" s="1"/>
  <c r="AM72" i="4"/>
  <c r="G23" i="25" s="1"/>
  <c r="AM89" i="4"/>
  <c r="G40" i="25" s="1"/>
  <c r="AM74" i="4"/>
  <c r="G25" i="25" s="1"/>
  <c r="AM76" i="4"/>
  <c r="G27" i="25" s="1"/>
  <c r="AM85" i="4"/>
  <c r="G36" i="25" s="1"/>
  <c r="AM57" i="4"/>
  <c r="G8" i="25" s="1"/>
  <c r="AM84" i="4"/>
  <c r="G35" i="25" s="1"/>
  <c r="AM65" i="4"/>
  <c r="G16" i="25" s="1"/>
  <c r="AM66" i="4"/>
  <c r="G17" i="25" s="1"/>
  <c r="AM71" i="4"/>
  <c r="G22" i="25" s="1"/>
  <c r="AM78" i="4"/>
  <c r="G29" i="25" s="1"/>
  <c r="AM83" i="4"/>
  <c r="G34" i="25" s="1"/>
  <c r="AM58" i="4"/>
  <c r="G9" i="25" s="1"/>
  <c r="AM87" i="4"/>
  <c r="G38" i="25" s="1"/>
  <c r="AM82" i="4"/>
  <c r="G33" i="25" s="1"/>
  <c r="AM88" i="4"/>
  <c r="G39" i="25" s="1"/>
  <c r="AM79" i="4"/>
  <c r="G30" i="25" s="1"/>
  <c r="AM61" i="4"/>
  <c r="G12" i="25" s="1"/>
  <c r="AM67" i="4"/>
  <c r="G18" i="25" s="1"/>
  <c r="AM54" i="4"/>
  <c r="G5" i="25" s="1"/>
  <c r="AM62" i="4"/>
  <c r="G13" i="25" s="1"/>
  <c r="AM59" i="4"/>
  <c r="G10" i="25" s="1"/>
  <c r="AM77" i="4"/>
  <c r="G28" i="25" s="1"/>
  <c r="AM73" i="4"/>
  <c r="G24" i="25" s="1"/>
  <c r="AM60" i="4"/>
  <c r="G11" i="25" s="1"/>
  <c r="AM86" i="4"/>
  <c r="G37" i="25" s="1"/>
  <c r="AM56" i="4"/>
  <c r="G7" i="25" s="1"/>
  <c r="AM55" i="4"/>
  <c r="G6" i="25" s="1"/>
  <c r="AM63" i="4"/>
  <c r="G14" i="25" s="1"/>
  <c r="AM81" i="4"/>
  <c r="G32" i="25" s="1"/>
  <c r="AM80" i="4"/>
  <c r="G31" i="25" s="1"/>
  <c r="AM70" i="4"/>
  <c r="G21" i="25" s="1"/>
  <c r="AM64" i="4"/>
  <c r="G15" i="25" s="1"/>
  <c r="H14" i="25" l="1"/>
  <c r="I14" i="25"/>
  <c r="H13" i="25"/>
  <c r="I13" i="25"/>
  <c r="I9" i="25"/>
  <c r="H9" i="25"/>
  <c r="I36" i="25"/>
  <c r="H36" i="25"/>
  <c r="I21" i="25"/>
  <c r="H21" i="25"/>
  <c r="I24" i="25"/>
  <c r="H24" i="25"/>
  <c r="I39" i="25"/>
  <c r="H39" i="25"/>
  <c r="I16" i="25"/>
  <c r="H16" i="25"/>
  <c r="I27" i="25"/>
  <c r="H27" i="25"/>
  <c r="I26" i="25"/>
  <c r="H26" i="25"/>
  <c r="I31" i="25"/>
  <c r="H31" i="25"/>
  <c r="I7" i="25"/>
  <c r="H7" i="25"/>
  <c r="I28" i="25"/>
  <c r="H28" i="25"/>
  <c r="I18" i="25"/>
  <c r="H18" i="25"/>
  <c r="I33" i="25"/>
  <c r="H33" i="25"/>
  <c r="H29" i="25"/>
  <c r="I29" i="25"/>
  <c r="I35" i="25"/>
  <c r="H35" i="25"/>
  <c r="H25" i="25"/>
  <c r="I25" i="25"/>
  <c r="I19" i="25"/>
  <c r="H19" i="25"/>
  <c r="I15" i="25"/>
  <c r="H15" i="25"/>
  <c r="I11" i="25"/>
  <c r="H11" i="25"/>
  <c r="I30" i="25"/>
  <c r="H30" i="25"/>
  <c r="I17" i="25"/>
  <c r="H17" i="25"/>
  <c r="I23" i="25"/>
  <c r="H23" i="25"/>
  <c r="I6" i="25"/>
  <c r="H6" i="25"/>
  <c r="I5" i="25"/>
  <c r="H5" i="25"/>
  <c r="G41" i="25"/>
  <c r="E16" i="26" s="1"/>
  <c r="I34" i="25"/>
  <c r="H34" i="25"/>
  <c r="I32" i="25"/>
  <c r="H32" i="25"/>
  <c r="H37" i="25"/>
  <c r="I37" i="25"/>
  <c r="I10" i="25"/>
  <c r="H10" i="25"/>
  <c r="I12" i="25"/>
  <c r="H12" i="25"/>
  <c r="H38" i="25"/>
  <c r="I38" i="25"/>
  <c r="I22" i="25"/>
  <c r="H22" i="25"/>
  <c r="I8" i="25"/>
  <c r="H8" i="25"/>
  <c r="I40" i="25"/>
  <c r="H40" i="25"/>
  <c r="I20" i="25"/>
  <c r="H20" i="25"/>
  <c r="J5" i="25" l="1" a="1"/>
  <c r="H41" i="25"/>
  <c r="D22" i="26" s="1"/>
  <c r="I41" i="25"/>
  <c r="F22" i="26" s="1"/>
  <c r="J5" i="25" l="1"/>
  <c r="AN5" i="25" s="1"/>
  <c r="J36" i="25"/>
  <c r="AN36" i="25" s="1"/>
  <c r="AO36" i="25" s="1"/>
  <c r="J20" i="25"/>
  <c r="AN20" i="25" s="1"/>
  <c r="AO20" i="25" s="1"/>
  <c r="J39" i="25"/>
  <c r="AN39" i="25" s="1"/>
  <c r="J23" i="25"/>
  <c r="AN23" i="25" s="1"/>
  <c r="AO23" i="25" s="1"/>
  <c r="J7" i="25"/>
  <c r="AN7" i="25" s="1"/>
  <c r="AO7" i="25" s="1"/>
  <c r="J26" i="25"/>
  <c r="AN26" i="25" s="1"/>
  <c r="AO26" i="25" s="1"/>
  <c r="J10" i="25"/>
  <c r="AN10" i="25" s="1"/>
  <c r="AO10" i="25" s="1"/>
  <c r="J29" i="25"/>
  <c r="AN29" i="25" s="1"/>
  <c r="AO29" i="25" s="1"/>
  <c r="J13" i="25"/>
  <c r="AN13" i="25" s="1"/>
  <c r="J28" i="25"/>
  <c r="AN28" i="25" s="1"/>
  <c r="AO28" i="25" s="1"/>
  <c r="J12" i="25"/>
  <c r="AN12" i="25" s="1"/>
  <c r="AO12" i="25" s="1"/>
  <c r="J31" i="25"/>
  <c r="AN31" i="25" s="1"/>
  <c r="AO31" i="25" s="1"/>
  <c r="J15" i="25"/>
  <c r="AN15" i="25" s="1"/>
  <c r="AO15" i="25" s="1"/>
  <c r="J34" i="25"/>
  <c r="AN34" i="25" s="1"/>
  <c r="AO34" i="25" s="1"/>
  <c r="J18" i="25"/>
  <c r="AN18" i="25" s="1"/>
  <c r="AO18" i="25" s="1"/>
  <c r="J37" i="25"/>
  <c r="AN37" i="25" s="1"/>
  <c r="J21" i="25"/>
  <c r="AN21" i="25" s="1"/>
  <c r="J24" i="25"/>
  <c r="AN24" i="25" s="1"/>
  <c r="AO24" i="25" s="1"/>
  <c r="J27" i="25"/>
  <c r="AN27" i="25" s="1"/>
  <c r="AO27" i="25" s="1"/>
  <c r="J30" i="25"/>
  <c r="AN30" i="25" s="1"/>
  <c r="AO30" i="25" s="1"/>
  <c r="J17" i="25"/>
  <c r="AN17" i="25" s="1"/>
  <c r="J32" i="25"/>
  <c r="AN32" i="25" s="1"/>
  <c r="AO32" i="25" s="1"/>
  <c r="J16" i="25"/>
  <c r="AN16" i="25" s="1"/>
  <c r="AO16" i="25" s="1"/>
  <c r="J35" i="25"/>
  <c r="AN35" i="25" s="1"/>
  <c r="AO35" i="25" s="1"/>
  <c r="J19" i="25"/>
  <c r="AN19" i="25" s="1"/>
  <c r="J38" i="25"/>
  <c r="AN38" i="25" s="1"/>
  <c r="AO38" i="25" s="1"/>
  <c r="J22" i="25"/>
  <c r="AN22" i="25" s="1"/>
  <c r="AO22" i="25" s="1"/>
  <c r="J6" i="25"/>
  <c r="AN6" i="25" s="1"/>
  <c r="AO6" i="25" s="1"/>
  <c r="J25" i="25"/>
  <c r="AN25" i="25" s="1"/>
  <c r="J9" i="25"/>
  <c r="AN9" i="25" s="1"/>
  <c r="AO9" i="25" s="1"/>
  <c r="J40" i="25"/>
  <c r="AN40" i="25" s="1"/>
  <c r="AO40" i="25" s="1"/>
  <c r="J8" i="25"/>
  <c r="AN8" i="25" s="1"/>
  <c r="J11" i="25"/>
  <c r="AN11" i="25" s="1"/>
  <c r="AO11" i="25" s="1"/>
  <c r="J14" i="25"/>
  <c r="AN14" i="25" s="1"/>
  <c r="AO14" i="25" s="1"/>
  <c r="J33" i="25"/>
  <c r="AN33" i="25" s="1"/>
  <c r="AO5" i="25" l="1"/>
  <c r="AO41" i="25" s="1"/>
  <c r="AN41" i="25"/>
  <c r="H44" i="11"/>
  <c r="H20" i="11"/>
  <c r="H31" i="11"/>
  <c r="H16" i="11"/>
  <c r="H14" i="11"/>
  <c r="H18" i="11"/>
  <c r="H36" i="11"/>
  <c r="H32" i="11"/>
  <c r="H24" i="11"/>
  <c r="H15" i="11"/>
  <c r="H29" i="11"/>
  <c r="H23" i="11"/>
  <c r="H21" i="11"/>
  <c r="H25" i="11"/>
  <c r="H19" i="11"/>
  <c r="H17" i="11"/>
  <c r="H11" i="11"/>
  <c r="H40" i="11"/>
  <c r="H37" i="11"/>
  <c r="H26" i="11"/>
  <c r="H22" i="11"/>
  <c r="H43" i="11"/>
  <c r="H13" i="11"/>
  <c r="H42" i="11"/>
  <c r="H28" i="11"/>
  <c r="H38" i="11"/>
  <c r="H30" i="11"/>
  <c r="H12" i="11"/>
  <c r="H10" i="11"/>
  <c r="H39" i="11"/>
  <c r="H34" i="11"/>
  <c r="H41" i="11"/>
  <c r="H35" i="11"/>
  <c r="H33" i="11"/>
  <c r="H27" i="11"/>
  <c r="H9" i="11"/>
  <c r="AC40" i="25"/>
  <c r="L44" i="11" s="1"/>
  <c r="Y40" i="25"/>
  <c r="AC16" i="25"/>
  <c r="L20" i="11" s="1"/>
  <c r="Y16" i="25"/>
  <c r="AC27" i="25"/>
  <c r="L31" i="11" s="1"/>
  <c r="Y27" i="25"/>
  <c r="AC12" i="25"/>
  <c r="L16" i="11" s="1"/>
  <c r="Y12" i="25"/>
  <c r="Y39" i="25"/>
  <c r="AC39" i="25"/>
  <c r="L43" i="11" s="1"/>
  <c r="AC14" i="25"/>
  <c r="L18" i="11" s="1"/>
  <c r="Y14" i="25"/>
  <c r="Y38" i="25"/>
  <c r="AC38" i="25"/>
  <c r="L42" i="11" s="1"/>
  <c r="AC24" i="25"/>
  <c r="L28" i="11" s="1"/>
  <c r="Y24" i="25"/>
  <c r="Y34" i="25"/>
  <c r="AC34" i="25"/>
  <c r="L38" i="11" s="1"/>
  <c r="Y15" i="25"/>
  <c r="AC15" i="25"/>
  <c r="L19" i="11" s="1"/>
  <c r="AC33" i="25"/>
  <c r="L37" i="11" s="1"/>
  <c r="Y33" i="25"/>
  <c r="Y22" i="25"/>
  <c r="AC22" i="25"/>
  <c r="L26" i="11" s="1"/>
  <c r="Y18" i="25"/>
  <c r="AC18" i="25"/>
  <c r="L22" i="11" s="1"/>
  <c r="AC10" i="25"/>
  <c r="L14" i="11" s="1"/>
  <c r="Y10" i="25"/>
  <c r="AC9" i="25"/>
  <c r="L13" i="11" s="1"/>
  <c r="Y9" i="25"/>
  <c r="AC32" i="25"/>
  <c r="L36" i="11" s="1"/>
  <c r="Y32" i="25"/>
  <c r="AC28" i="25"/>
  <c r="L32" i="11" s="1"/>
  <c r="Y28" i="25"/>
  <c r="AC26" i="25"/>
  <c r="L30" i="11" s="1"/>
  <c r="Y26" i="25"/>
  <c r="AC20" i="25"/>
  <c r="L24" i="11" s="1"/>
  <c r="Y20" i="25"/>
  <c r="AC11" i="25"/>
  <c r="L15" i="11" s="1"/>
  <c r="Y11" i="25"/>
  <c r="AC25" i="25"/>
  <c r="L29" i="11" s="1"/>
  <c r="Y25" i="25"/>
  <c r="AC19" i="25"/>
  <c r="L23" i="11" s="1"/>
  <c r="Y19" i="25"/>
  <c r="AC17" i="25"/>
  <c r="L21" i="11" s="1"/>
  <c r="Y17" i="25"/>
  <c r="AC21" i="25"/>
  <c r="L25" i="11" s="1"/>
  <c r="Y21" i="25"/>
  <c r="AC13" i="25"/>
  <c r="L17" i="11" s="1"/>
  <c r="Y13" i="25"/>
  <c r="Y7" i="25"/>
  <c r="AC7" i="25"/>
  <c r="L11" i="11" s="1"/>
  <c r="AC36" i="25"/>
  <c r="L40" i="11" s="1"/>
  <c r="Y36" i="25"/>
  <c r="AC8" i="25"/>
  <c r="L12" i="11" s="1"/>
  <c r="Y8" i="25"/>
  <c r="Y6" i="25"/>
  <c r="AC6" i="25"/>
  <c r="L10" i="11" s="1"/>
  <c r="AC35" i="25"/>
  <c r="L39" i="11" s="1"/>
  <c r="Y35" i="25"/>
  <c r="AC30" i="25"/>
  <c r="L34" i="11" s="1"/>
  <c r="Y30" i="25"/>
  <c r="AC37" i="25"/>
  <c r="L41" i="11" s="1"/>
  <c r="Y37" i="25"/>
  <c r="Y31" i="25"/>
  <c r="AC31" i="25"/>
  <c r="L35" i="11" s="1"/>
  <c r="AC29" i="25"/>
  <c r="L33" i="11" s="1"/>
  <c r="Y29" i="25"/>
  <c r="Y23" i="25"/>
  <c r="AC23" i="25"/>
  <c r="L27" i="11" s="1"/>
  <c r="AC5" i="25"/>
  <c r="L9" i="11" s="1"/>
  <c r="Y5" i="25"/>
  <c r="L8" i="25"/>
  <c r="AP8" i="25" s="1"/>
  <c r="K8" i="25"/>
  <c r="AQ8" i="25" s="1"/>
  <c r="L6" i="25"/>
  <c r="AP6" i="25" s="1"/>
  <c r="K6" i="25"/>
  <c r="L35" i="25"/>
  <c r="AP35" i="25" s="1"/>
  <c r="K35" i="25"/>
  <c r="AQ35" i="25" s="1"/>
  <c r="L30" i="25"/>
  <c r="AP30" i="25" s="1"/>
  <c r="K30" i="25"/>
  <c r="AQ30" i="25" s="1"/>
  <c r="L37" i="25"/>
  <c r="AP37" i="25" s="1"/>
  <c r="K37" i="25"/>
  <c r="AQ37" i="25" s="1"/>
  <c r="L31" i="25"/>
  <c r="AP31" i="25" s="1"/>
  <c r="K31" i="25"/>
  <c r="AQ31" i="25" s="1"/>
  <c r="L29" i="25"/>
  <c r="AP29" i="25" s="1"/>
  <c r="K29" i="25"/>
  <c r="AQ29" i="25" s="1"/>
  <c r="L23" i="25"/>
  <c r="AP23" i="25" s="1"/>
  <c r="K23" i="25"/>
  <c r="AQ23" i="25" s="1"/>
  <c r="L5" i="25"/>
  <c r="AP5" i="25" s="1"/>
  <c r="K5" i="25"/>
  <c r="AQ5" i="25" s="1"/>
  <c r="J41" i="25"/>
  <c r="G27" i="26" s="1"/>
  <c r="L33" i="25"/>
  <c r="AP33" i="25" s="1"/>
  <c r="K33" i="25"/>
  <c r="AQ33" i="25" s="1"/>
  <c r="L40" i="25"/>
  <c r="AP40" i="25" s="1"/>
  <c r="K40" i="25"/>
  <c r="AQ40" i="25" s="1"/>
  <c r="L22" i="25"/>
  <c r="AP22" i="25" s="1"/>
  <c r="K22" i="25"/>
  <c r="AQ22" i="25" s="1"/>
  <c r="L16" i="25"/>
  <c r="AP16" i="25" s="1"/>
  <c r="K16" i="25"/>
  <c r="AQ16" i="25" s="1"/>
  <c r="L27" i="25"/>
  <c r="AP27" i="25" s="1"/>
  <c r="K27" i="25"/>
  <c r="AQ27" i="25" s="1"/>
  <c r="L18" i="25"/>
  <c r="AP18" i="25" s="1"/>
  <c r="K18" i="25"/>
  <c r="AQ18" i="25" s="1"/>
  <c r="L12" i="25"/>
  <c r="AP12" i="25" s="1"/>
  <c r="K12" i="25"/>
  <c r="AQ12" i="25" s="1"/>
  <c r="L10" i="25"/>
  <c r="AP10" i="25" s="1"/>
  <c r="K10" i="25"/>
  <c r="AQ10" i="25" s="1"/>
  <c r="L39" i="25"/>
  <c r="AP39" i="25" s="1"/>
  <c r="K39" i="25"/>
  <c r="AQ39" i="25" s="1"/>
  <c r="L14" i="25"/>
  <c r="AP14" i="25" s="1"/>
  <c r="K14" i="25"/>
  <c r="AQ14" i="25" s="1"/>
  <c r="K9" i="25"/>
  <c r="AQ9" i="25" s="1"/>
  <c r="L9" i="25"/>
  <c r="AP9" i="25" s="1"/>
  <c r="L38" i="25"/>
  <c r="AP38" i="25" s="1"/>
  <c r="K38" i="25"/>
  <c r="AQ38" i="25" s="1"/>
  <c r="L32" i="25"/>
  <c r="AP32" i="25" s="1"/>
  <c r="K32" i="25"/>
  <c r="AQ32" i="25" s="1"/>
  <c r="L24" i="25"/>
  <c r="AP24" i="25" s="1"/>
  <c r="K24" i="25"/>
  <c r="AQ24" i="25" s="1"/>
  <c r="L34" i="25"/>
  <c r="AP34" i="25" s="1"/>
  <c r="K34" i="25"/>
  <c r="AQ34" i="25" s="1"/>
  <c r="L28" i="25"/>
  <c r="AP28" i="25" s="1"/>
  <c r="K28" i="25"/>
  <c r="AQ28" i="25" s="1"/>
  <c r="L26" i="25"/>
  <c r="AP26" i="25" s="1"/>
  <c r="K26" i="25"/>
  <c r="AQ26" i="25" s="1"/>
  <c r="L20" i="25"/>
  <c r="AP20" i="25" s="1"/>
  <c r="K20" i="25"/>
  <c r="AQ20" i="25" s="1"/>
  <c r="L11" i="25"/>
  <c r="AP11" i="25" s="1"/>
  <c r="K11" i="25"/>
  <c r="AQ11" i="25" s="1"/>
  <c r="K25" i="25"/>
  <c r="AQ25" i="25" s="1"/>
  <c r="L25" i="25"/>
  <c r="AP25" i="25" s="1"/>
  <c r="L19" i="25"/>
  <c r="AP19" i="25" s="1"/>
  <c r="K19" i="25"/>
  <c r="AQ19" i="25" s="1"/>
  <c r="L17" i="25"/>
  <c r="AP17" i="25" s="1"/>
  <c r="K17" i="25"/>
  <c r="AQ17" i="25" s="1"/>
  <c r="L21" i="25"/>
  <c r="AP21" i="25" s="1"/>
  <c r="K21" i="25"/>
  <c r="AQ21" i="25" s="1"/>
  <c r="L15" i="25"/>
  <c r="AP15" i="25" s="1"/>
  <c r="K15" i="25"/>
  <c r="AQ15" i="25" s="1"/>
  <c r="L13" i="25"/>
  <c r="AP13" i="25" s="1"/>
  <c r="K13" i="25"/>
  <c r="AQ13" i="25" s="1"/>
  <c r="L7" i="25"/>
  <c r="AP7" i="25" s="1"/>
  <c r="K7" i="25"/>
  <c r="AQ7" i="25" s="1"/>
  <c r="L36" i="25"/>
  <c r="AP36" i="25" s="1"/>
  <c r="K36" i="25"/>
  <c r="AQ36" i="25" s="1"/>
  <c r="I10" i="11" l="1"/>
  <c r="AQ6" i="25"/>
  <c r="AQ41" i="25" s="1"/>
  <c r="I21" i="11"/>
  <c r="I28" i="11"/>
  <c r="I29" i="11"/>
  <c r="I9" i="11"/>
  <c r="I33" i="11"/>
  <c r="I41" i="11"/>
  <c r="I39" i="11"/>
  <c r="I12" i="11"/>
  <c r="I40" i="11"/>
  <c r="I17" i="11"/>
  <c r="I25" i="11"/>
  <c r="I23" i="11"/>
  <c r="I15" i="11"/>
  <c r="I30" i="11"/>
  <c r="I38" i="11"/>
  <c r="I36" i="11"/>
  <c r="I43" i="11"/>
  <c r="I16" i="11"/>
  <c r="I31" i="11"/>
  <c r="I26" i="11"/>
  <c r="I37" i="11"/>
  <c r="I11" i="11"/>
  <c r="I19" i="11"/>
  <c r="I24" i="11"/>
  <c r="I32" i="11"/>
  <c r="I42" i="11"/>
  <c r="I18" i="11"/>
  <c r="I14" i="11"/>
  <c r="I22" i="11"/>
  <c r="I20" i="11"/>
  <c r="I44" i="11"/>
  <c r="I13" i="11"/>
  <c r="I27" i="11"/>
  <c r="I35" i="11"/>
  <c r="I34" i="11"/>
  <c r="J35" i="11"/>
  <c r="J19" i="11"/>
  <c r="J32" i="11"/>
  <c r="J11" i="11"/>
  <c r="J21" i="11"/>
  <c r="J28" i="11"/>
  <c r="J18" i="11"/>
  <c r="J22" i="11"/>
  <c r="J44" i="11"/>
  <c r="J13" i="11"/>
  <c r="J9" i="11"/>
  <c r="J33" i="11"/>
  <c r="J41" i="11"/>
  <c r="J39" i="11"/>
  <c r="J12" i="11"/>
  <c r="J29" i="11"/>
  <c r="J27" i="11"/>
  <c r="J34" i="11"/>
  <c r="J10" i="11"/>
  <c r="J24" i="11"/>
  <c r="J42" i="11"/>
  <c r="J14" i="11"/>
  <c r="J20" i="11"/>
  <c r="J40" i="11"/>
  <c r="J17" i="11"/>
  <c r="J25" i="11"/>
  <c r="J23" i="11"/>
  <c r="J15" i="11"/>
  <c r="J30" i="11"/>
  <c r="J38" i="11"/>
  <c r="J36" i="11"/>
  <c r="J43" i="11"/>
  <c r="J16" i="11"/>
  <c r="J31" i="11"/>
  <c r="J26" i="11"/>
  <c r="J37" i="11"/>
  <c r="K33" i="11"/>
  <c r="K39" i="11"/>
  <c r="K12" i="11"/>
  <c r="K25" i="11"/>
  <c r="K30" i="11"/>
  <c r="K14" i="11"/>
  <c r="K18" i="11"/>
  <c r="K20" i="11"/>
  <c r="K26" i="11"/>
  <c r="K34" i="11"/>
  <c r="K40" i="11"/>
  <c r="K17" i="11"/>
  <c r="K21" i="11"/>
  <c r="K29" i="11"/>
  <c r="K24" i="11"/>
  <c r="K32" i="11"/>
  <c r="K13" i="11"/>
  <c r="K37" i="11"/>
  <c r="K31" i="11"/>
  <c r="K44" i="11"/>
  <c r="K9" i="11"/>
  <c r="K41" i="11"/>
  <c r="K23" i="11"/>
  <c r="K15" i="11"/>
  <c r="K36" i="11"/>
  <c r="K28" i="11"/>
  <c r="K16" i="11"/>
  <c r="K11" i="11"/>
  <c r="K19" i="11"/>
  <c r="K27" i="11"/>
  <c r="K35" i="11"/>
  <c r="K10" i="11"/>
  <c r="K22" i="11"/>
  <c r="K38" i="11"/>
  <c r="K42" i="11"/>
  <c r="K43" i="11"/>
  <c r="H45" i="11"/>
  <c r="D24" i="8" s="1"/>
  <c r="L45" i="11"/>
  <c r="H24" i="8" s="1"/>
  <c r="AC41" i="25"/>
  <c r="O27" i="26" s="1"/>
  <c r="K41" i="25"/>
  <c r="F32" i="26" s="1"/>
  <c r="Y41" i="25"/>
  <c r="O26" i="26" s="1"/>
  <c r="L41" i="25"/>
  <c r="I45" i="11" l="1"/>
  <c r="E24" i="8" s="1"/>
  <c r="J45" i="11"/>
  <c r="F24" i="8" s="1"/>
  <c r="K45" i="11"/>
  <c r="G24" i="8" s="1"/>
  <c r="N41" i="25"/>
  <c r="O36" i="25" s="1"/>
  <c r="F33" i="26"/>
  <c r="G38" i="26" s="1"/>
  <c r="O19" i="25" l="1"/>
  <c r="O6" i="25"/>
  <c r="O7" i="25"/>
  <c r="O22" i="25"/>
  <c r="O5" i="25"/>
  <c r="O29" i="25"/>
  <c r="O11" i="25"/>
  <c r="O39" i="25"/>
  <c r="O25" i="25"/>
  <c r="O18" i="25"/>
  <c r="O10" i="25"/>
  <c r="O31" i="25"/>
  <c r="O16" i="25"/>
  <c r="O32" i="25"/>
  <c r="O17" i="25"/>
  <c r="O33" i="25"/>
  <c r="O9" i="25"/>
  <c r="O30" i="25"/>
  <c r="O23" i="25"/>
  <c r="O15" i="25"/>
  <c r="O37" i="25"/>
  <c r="O20" i="25"/>
  <c r="O40" i="25"/>
  <c r="O26" i="25"/>
  <c r="O12" i="25"/>
  <c r="O28" i="25"/>
  <c r="O27" i="25"/>
  <c r="O38" i="25"/>
  <c r="O13" i="25"/>
  <c r="O14" i="25"/>
  <c r="O35" i="25"/>
  <c r="O34" i="25"/>
  <c r="O21" i="25"/>
  <c r="O8" i="25"/>
  <c r="O24" i="25"/>
  <c r="Q36" i="25"/>
  <c r="P36" i="25"/>
  <c r="P34" i="25" l="1"/>
  <c r="Q38" i="25"/>
  <c r="P26" i="25"/>
  <c r="Q15" i="25"/>
  <c r="P33" i="25"/>
  <c r="P31" i="25"/>
  <c r="P39" i="25"/>
  <c r="P22" i="25"/>
  <c r="Q24" i="25"/>
  <c r="P35" i="25"/>
  <c r="P27" i="25"/>
  <c r="Q40" i="25"/>
  <c r="Q23" i="25"/>
  <c r="P17" i="25"/>
  <c r="P10" i="25"/>
  <c r="P11" i="25"/>
  <c r="Q7" i="25"/>
  <c r="Q8" i="25"/>
  <c r="P14" i="25"/>
  <c r="P28" i="25"/>
  <c r="Q20" i="25"/>
  <c r="Q30" i="25"/>
  <c r="Q32" i="25"/>
  <c r="Q18" i="25"/>
  <c r="P29" i="25"/>
  <c r="P6" i="25"/>
  <c r="P21" i="25"/>
  <c r="Q13" i="25"/>
  <c r="Q12" i="25"/>
  <c r="Q37" i="25"/>
  <c r="Q9" i="25"/>
  <c r="Q16" i="25"/>
  <c r="P25" i="25"/>
  <c r="P5" i="25"/>
  <c r="P19" i="25"/>
  <c r="Q35" i="25"/>
  <c r="P7" i="25"/>
  <c r="Q10" i="25"/>
  <c r="Q19" i="25"/>
  <c r="P23" i="25"/>
  <c r="P16" i="25"/>
  <c r="Q25" i="25"/>
  <c r="P40" i="25"/>
  <c r="Q31" i="25"/>
  <c r="Q33" i="25"/>
  <c r="Q11" i="25"/>
  <c r="P24" i="25"/>
  <c r="Q27" i="25"/>
  <c r="Q17" i="25"/>
  <c r="Q34" i="25"/>
  <c r="Q39" i="25"/>
  <c r="Q22" i="25"/>
  <c r="P18" i="25"/>
  <c r="Q28" i="25"/>
  <c r="P37" i="25"/>
  <c r="Q29" i="25"/>
  <c r="P38" i="25"/>
  <c r="Q26" i="25"/>
  <c r="P15" i="25"/>
  <c r="Q5" i="25"/>
  <c r="Q6" i="25"/>
  <c r="P8" i="25"/>
  <c r="Q14" i="25"/>
  <c r="P12" i="25"/>
  <c r="Q21" i="25"/>
  <c r="P13" i="25"/>
  <c r="P30" i="25"/>
  <c r="P20" i="25"/>
  <c r="P32" i="25"/>
  <c r="O41" i="25"/>
  <c r="F43" i="26" s="1"/>
  <c r="P9" i="25"/>
  <c r="AP41" i="25" l="1"/>
  <c r="R5" i="25" a="1"/>
  <c r="R5" i="25" s="1"/>
  <c r="AR5" i="25" s="1"/>
  <c r="Q41" i="25"/>
  <c r="F48" i="26" s="1"/>
  <c r="P41" i="25"/>
  <c r="D48" i="26" s="1"/>
  <c r="AS5" i="25" l="1"/>
  <c r="AV5" i="25" s="1"/>
  <c r="O32" i="26"/>
  <c r="U5" i="25"/>
  <c r="AD5" i="25"/>
  <c r="AE5" i="25" s="1"/>
  <c r="R26" i="25"/>
  <c r="AR26" i="25" s="1"/>
  <c r="R23" i="25"/>
  <c r="AR23" i="25" s="1"/>
  <c r="R22" i="25"/>
  <c r="R34" i="25"/>
  <c r="AR34" i="25" s="1"/>
  <c r="R35" i="25"/>
  <c r="AR35" i="25" s="1"/>
  <c r="R12" i="25"/>
  <c r="AR12" i="25" s="1"/>
  <c r="R13" i="25"/>
  <c r="R29" i="25"/>
  <c r="AR29" i="25" s="1"/>
  <c r="M9" i="11"/>
  <c r="R9" i="11" s="1"/>
  <c r="S5" i="25"/>
  <c r="AU5" i="25" s="1"/>
  <c r="R19" i="25"/>
  <c r="AR19" i="25" s="1"/>
  <c r="AV19" i="25" s="1"/>
  <c r="R31" i="25"/>
  <c r="AR31" i="25" s="1"/>
  <c r="R38" i="25"/>
  <c r="AR38" i="25" s="1"/>
  <c r="R40" i="25"/>
  <c r="AR40" i="25" s="1"/>
  <c r="R24" i="25"/>
  <c r="R6" i="25"/>
  <c r="AR6" i="25" s="1"/>
  <c r="R18" i="25"/>
  <c r="AR18" i="25" s="1"/>
  <c r="R32" i="25"/>
  <c r="R21" i="25"/>
  <c r="AR21" i="25" s="1"/>
  <c r="AV21" i="25" s="1"/>
  <c r="T5" i="25"/>
  <c r="R25" i="25"/>
  <c r="AR25" i="25" s="1"/>
  <c r="AV25" i="25" s="1"/>
  <c r="R37" i="25"/>
  <c r="AR37" i="25" s="1"/>
  <c r="AV37" i="25" s="1"/>
  <c r="R15" i="25"/>
  <c r="R36" i="25"/>
  <c r="AR36" i="25" s="1"/>
  <c r="R33" i="25"/>
  <c r="AR33" i="25" s="1"/>
  <c r="AV33" i="25" s="1"/>
  <c r="R27" i="25"/>
  <c r="R8" i="25"/>
  <c r="AR8" i="25" s="1"/>
  <c r="AV8" i="25" s="1"/>
  <c r="R9" i="25"/>
  <c r="AR9" i="25" s="1"/>
  <c r="R30" i="25"/>
  <c r="AR30" i="25" s="1"/>
  <c r="Z5" i="25"/>
  <c r="R14" i="25"/>
  <c r="AR14" i="25" s="1"/>
  <c r="R11" i="25"/>
  <c r="AR11" i="25" s="1"/>
  <c r="R16" i="25"/>
  <c r="AR16" i="25" s="1"/>
  <c r="R28" i="25"/>
  <c r="R10" i="25"/>
  <c r="AR10" i="25" s="1"/>
  <c r="R39" i="25"/>
  <c r="AR39" i="25" s="1"/>
  <c r="AV39" i="25" s="1"/>
  <c r="R20" i="25"/>
  <c r="AR20" i="25" s="1"/>
  <c r="R17" i="25"/>
  <c r="R7" i="25"/>
  <c r="AR7" i="25" s="1"/>
  <c r="AS23" i="25" l="1"/>
  <c r="AV23" i="25" s="1"/>
  <c r="AS20" i="25"/>
  <c r="AV20" i="25" s="1"/>
  <c r="AS16" i="25"/>
  <c r="AV16" i="25" s="1"/>
  <c r="AS30" i="25"/>
  <c r="AV30" i="25" s="1"/>
  <c r="AS18" i="25"/>
  <c r="AV18" i="25" s="1"/>
  <c r="AS38" i="25"/>
  <c r="AV38" i="25" s="1"/>
  <c r="AS35" i="25"/>
  <c r="AV35" i="25" s="1"/>
  <c r="AS26" i="25"/>
  <c r="AV26" i="25" s="1"/>
  <c r="AS40" i="25"/>
  <c r="AV40" i="25" s="1"/>
  <c r="AS12" i="25"/>
  <c r="AV12" i="25" s="1"/>
  <c r="AS11" i="25"/>
  <c r="AV11" i="25" s="1"/>
  <c r="AS9" i="25"/>
  <c r="AV9" i="25" s="1"/>
  <c r="AS36" i="25"/>
  <c r="AV36" i="25" s="1"/>
  <c r="AS6" i="25"/>
  <c r="AV6" i="25" s="1"/>
  <c r="AS31" i="25"/>
  <c r="AV31" i="25" s="1"/>
  <c r="AS29" i="25"/>
  <c r="AV29" i="25" s="1"/>
  <c r="AS34" i="25"/>
  <c r="AV34" i="25" s="1"/>
  <c r="AS7" i="25"/>
  <c r="AV7" i="25" s="1"/>
  <c r="AS10" i="25"/>
  <c r="AV10" i="25" s="1"/>
  <c r="AS14" i="25"/>
  <c r="AV14" i="25" s="1"/>
  <c r="N9" i="11"/>
  <c r="S9" i="11" s="1"/>
  <c r="W5" i="25"/>
  <c r="AT5" i="25"/>
  <c r="AW5" i="25" s="1"/>
  <c r="Z15" i="25"/>
  <c r="P19" i="11" s="1"/>
  <c r="U19" i="11" s="1"/>
  <c r="AR15" i="25"/>
  <c r="Z24" i="25"/>
  <c r="AA24" i="25" s="1"/>
  <c r="AR24" i="25"/>
  <c r="T13" i="25"/>
  <c r="AR13" i="25"/>
  <c r="T22" i="25"/>
  <c r="AR22" i="25"/>
  <c r="U17" i="25"/>
  <c r="AR17" i="25"/>
  <c r="AV17" i="25" s="1"/>
  <c r="T28" i="25"/>
  <c r="AR28" i="25"/>
  <c r="M31" i="11"/>
  <c r="R31" i="11" s="1"/>
  <c r="AR27" i="25"/>
  <c r="T32" i="25"/>
  <c r="AR32" i="25"/>
  <c r="Z22" i="25"/>
  <c r="P26" i="11" s="1"/>
  <c r="U26" i="11" s="1"/>
  <c r="Z13" i="25"/>
  <c r="P17" i="11" s="1"/>
  <c r="U17" i="11" s="1"/>
  <c r="U22" i="25"/>
  <c r="AD22" i="25"/>
  <c r="Q26" i="11" s="1"/>
  <c r="V26" i="11" s="1"/>
  <c r="U13" i="25"/>
  <c r="AA5" i="25"/>
  <c r="U28" i="25"/>
  <c r="AD37" i="25"/>
  <c r="Q41" i="11" s="1"/>
  <c r="V41" i="11" s="1"/>
  <c r="M36" i="11"/>
  <c r="R36" i="11" s="1"/>
  <c r="U40" i="25"/>
  <c r="M16" i="11"/>
  <c r="R16" i="11" s="1"/>
  <c r="M27" i="11"/>
  <c r="R27" i="11" s="1"/>
  <c r="V5" i="25"/>
  <c r="M44" i="11"/>
  <c r="R44" i="11" s="1"/>
  <c r="S37" i="25"/>
  <c r="AU37" i="25" s="1"/>
  <c r="Z16" i="25"/>
  <c r="S30" i="25"/>
  <c r="S33" i="25"/>
  <c r="AU33" i="25" s="1"/>
  <c r="U25" i="25"/>
  <c r="AD18" i="25"/>
  <c r="Q22" i="11" s="1"/>
  <c r="V22" i="11" s="1"/>
  <c r="Z38" i="25"/>
  <c r="S35" i="25"/>
  <c r="AU35" i="25" s="1"/>
  <c r="U32" i="25"/>
  <c r="Z37" i="25"/>
  <c r="AA37" i="25" s="1"/>
  <c r="AD11" i="25"/>
  <c r="Q15" i="11" s="1"/>
  <c r="V15" i="11" s="1"/>
  <c r="T6" i="25"/>
  <c r="T31" i="25"/>
  <c r="Z29" i="25"/>
  <c r="AA29" i="25" s="1"/>
  <c r="U37" i="25"/>
  <c r="M18" i="11"/>
  <c r="R18" i="11" s="1"/>
  <c r="S21" i="25"/>
  <c r="AU21" i="25" s="1"/>
  <c r="Z17" i="25"/>
  <c r="AA17" i="25" s="1"/>
  <c r="AD27" i="25"/>
  <c r="Q31" i="11" s="1"/>
  <c r="V31" i="11" s="1"/>
  <c r="U27" i="25"/>
  <c r="S17" i="25"/>
  <c r="AU17" i="25" s="1"/>
  <c r="M41" i="11"/>
  <c r="R41" i="11" s="1"/>
  <c r="T17" i="25"/>
  <c r="S32" i="25"/>
  <c r="AU32" i="25" s="1"/>
  <c r="T37" i="25"/>
  <c r="AD40" i="25"/>
  <c r="Q44" i="11" s="1"/>
  <c r="V44" i="11" s="1"/>
  <c r="AD17" i="25"/>
  <c r="Q21" i="11" s="1"/>
  <c r="V21" i="11" s="1"/>
  <c r="U34" i="25"/>
  <c r="U24" i="25"/>
  <c r="AD19" i="25"/>
  <c r="Q23" i="11" s="1"/>
  <c r="V23" i="11" s="1"/>
  <c r="S31" i="25"/>
  <c r="AU31" i="25" s="1"/>
  <c r="M12" i="11"/>
  <c r="R12" i="11" s="1"/>
  <c r="Z21" i="25"/>
  <c r="M28" i="11"/>
  <c r="R28" i="11" s="1"/>
  <c r="U14" i="25"/>
  <c r="U15" i="25"/>
  <c r="T7" i="25"/>
  <c r="M19" i="11"/>
  <c r="R19" i="11" s="1"/>
  <c r="S19" i="25"/>
  <c r="AU19" i="25" s="1"/>
  <c r="M33" i="11"/>
  <c r="R33" i="11" s="1"/>
  <c r="U8" i="25"/>
  <c r="Z14" i="25"/>
  <c r="T34" i="25"/>
  <c r="U7" i="25"/>
  <c r="U19" i="25"/>
  <c r="Q9" i="11"/>
  <c r="V9" i="11" s="1"/>
  <c r="Z7" i="25"/>
  <c r="S7" i="25"/>
  <c r="AU7" i="25" s="1"/>
  <c r="T24" i="25"/>
  <c r="M43" i="11"/>
  <c r="R43" i="11" s="1"/>
  <c r="U6" i="25"/>
  <c r="U36" i="25"/>
  <c r="T11" i="25"/>
  <c r="O9" i="11"/>
  <c r="T9" i="11" s="1"/>
  <c r="M34" i="11"/>
  <c r="R34" i="11" s="1"/>
  <c r="M37" i="11"/>
  <c r="R37" i="11" s="1"/>
  <c r="M29" i="11"/>
  <c r="R29" i="11" s="1"/>
  <c r="M35" i="11"/>
  <c r="R35" i="11" s="1"/>
  <c r="Z35" i="25"/>
  <c r="S26" i="25"/>
  <c r="AU26" i="25" s="1"/>
  <c r="Z26" i="25"/>
  <c r="S11" i="25"/>
  <c r="AU11" i="25" s="1"/>
  <c r="AD36" i="25"/>
  <c r="Q40" i="11" s="1"/>
  <c r="V40" i="11" s="1"/>
  <c r="M13" i="11"/>
  <c r="R13" i="11" s="1"/>
  <c r="M40" i="11"/>
  <c r="R40" i="11" s="1"/>
  <c r="Z6" i="25"/>
  <c r="Z9" i="25"/>
  <c r="S9" i="25"/>
  <c r="AU9" i="25" s="1"/>
  <c r="U31" i="25"/>
  <c r="U11" i="25"/>
  <c r="M39" i="11"/>
  <c r="R39" i="11" s="1"/>
  <c r="M15" i="11"/>
  <c r="R15" i="11" s="1"/>
  <c r="AD35" i="25"/>
  <c r="Q39" i="11" s="1"/>
  <c r="V39" i="11" s="1"/>
  <c r="AD31" i="25"/>
  <c r="Q35" i="11" s="1"/>
  <c r="V35" i="11" s="1"/>
  <c r="AD9" i="25"/>
  <c r="Q13" i="11" s="1"/>
  <c r="V13" i="11" s="1"/>
  <c r="U39" i="25"/>
  <c r="U35" i="25"/>
  <c r="M30" i="11"/>
  <c r="R30" i="11" s="1"/>
  <c r="S6" i="25"/>
  <c r="T9" i="25"/>
  <c r="T35" i="25"/>
  <c r="U26" i="25"/>
  <c r="U33" i="25"/>
  <c r="U9" i="25"/>
  <c r="Z11" i="25"/>
  <c r="T39" i="25"/>
  <c r="M10" i="11"/>
  <c r="R10" i="11" s="1"/>
  <c r="M21" i="11"/>
  <c r="R21" i="11" s="1"/>
  <c r="AD26" i="25"/>
  <c r="Q30" i="11" s="1"/>
  <c r="V30" i="11" s="1"/>
  <c r="T26" i="25"/>
  <c r="S25" i="25"/>
  <c r="AU25" i="25" s="1"/>
  <c r="AD6" i="25"/>
  <c r="Q10" i="11" s="1"/>
  <c r="V10" i="11" s="1"/>
  <c r="T36" i="25"/>
  <c r="S27" i="25"/>
  <c r="AU27" i="25" s="1"/>
  <c r="R41" i="25"/>
  <c r="G53" i="26" s="1"/>
  <c r="S39" i="25"/>
  <c r="AU39" i="25" s="1"/>
  <c r="T14" i="25"/>
  <c r="Z10" i="25"/>
  <c r="S24" i="25"/>
  <c r="AU24" i="25" s="1"/>
  <c r="M38" i="11"/>
  <c r="R38" i="11" s="1"/>
  <c r="S14" i="25"/>
  <c r="AU14" i="25" s="1"/>
  <c r="M14" i="11"/>
  <c r="R14" i="11" s="1"/>
  <c r="AD29" i="25"/>
  <c r="Q33" i="11" s="1"/>
  <c r="V33" i="11" s="1"/>
  <c r="S8" i="25"/>
  <c r="AU8" i="25" s="1"/>
  <c r="AD8" i="25"/>
  <c r="Q12" i="11" s="1"/>
  <c r="V12" i="11" s="1"/>
  <c r="Z8" i="25"/>
  <c r="Z34" i="25"/>
  <c r="U29" i="25"/>
  <c r="AD10" i="25"/>
  <c r="Q14" i="11" s="1"/>
  <c r="V14" i="11" s="1"/>
  <c r="S10" i="25"/>
  <c r="AU10" i="25" s="1"/>
  <c r="P9" i="11"/>
  <c r="U9" i="11" s="1"/>
  <c r="AD28" i="25"/>
  <c r="Q32" i="11" s="1"/>
  <c r="V32" i="11" s="1"/>
  <c r="T40" i="25"/>
  <c r="M23" i="11"/>
  <c r="R23" i="11" s="1"/>
  <c r="M11" i="11"/>
  <c r="R11" i="11" s="1"/>
  <c r="M32" i="11"/>
  <c r="R32" i="11" s="1"/>
  <c r="AD24" i="25"/>
  <c r="Q28" i="11" s="1"/>
  <c r="V28" i="11" s="1"/>
  <c r="Z12" i="25"/>
  <c r="S23" i="25"/>
  <c r="AU23" i="25" s="1"/>
  <c r="T12" i="25"/>
  <c r="Z23" i="25"/>
  <c r="Z40" i="25"/>
  <c r="AD21" i="25"/>
  <c r="Q25" i="11" s="1"/>
  <c r="V25" i="11" s="1"/>
  <c r="Z27" i="25"/>
  <c r="AD25" i="25"/>
  <c r="Q29" i="11" s="1"/>
  <c r="V29" i="11" s="1"/>
  <c r="AD13" i="25"/>
  <c r="Q17" i="11" s="1"/>
  <c r="V17" i="11" s="1"/>
  <c r="S28" i="25"/>
  <c r="AU28" i="25" s="1"/>
  <c r="T8" i="25"/>
  <c r="S15" i="25"/>
  <c r="AU15" i="25" s="1"/>
  <c r="AD32" i="25"/>
  <c r="Q36" i="11" s="1"/>
  <c r="V36" i="11" s="1"/>
  <c r="Z19" i="25"/>
  <c r="U21" i="25"/>
  <c r="U10" i="25"/>
  <c r="AD7" i="25"/>
  <c r="Q11" i="11" s="1"/>
  <c r="V11" i="11" s="1"/>
  <c r="AD14" i="25"/>
  <c r="Q18" i="11" s="1"/>
  <c r="V18" i="11" s="1"/>
  <c r="M25" i="11"/>
  <c r="R25" i="11" s="1"/>
  <c r="T10" i="25"/>
  <c r="T29" i="25"/>
  <c r="S34" i="25"/>
  <c r="AU34" i="25" s="1"/>
  <c r="S29" i="25"/>
  <c r="AU29" i="25" s="1"/>
  <c r="AD34" i="25"/>
  <c r="Q38" i="11" s="1"/>
  <c r="V38" i="11" s="1"/>
  <c r="T21" i="25"/>
  <c r="T19" i="25"/>
  <c r="AD15" i="25"/>
  <c r="Q19" i="11" s="1"/>
  <c r="V19" i="11" s="1"/>
  <c r="T15" i="25"/>
  <c r="AD20" i="25"/>
  <c r="Q24" i="11" s="1"/>
  <c r="V24" i="11" s="1"/>
  <c r="AD16" i="25"/>
  <c r="Q20" i="11" s="1"/>
  <c r="V20" i="11" s="1"/>
  <c r="S20" i="25"/>
  <c r="AU20" i="25" s="1"/>
  <c r="S16" i="25"/>
  <c r="AU16" i="25" s="1"/>
  <c r="T33" i="25"/>
  <c r="S38" i="25"/>
  <c r="AU38" i="25" s="1"/>
  <c r="T25" i="25"/>
  <c r="AD33" i="25"/>
  <c r="Q37" i="11" s="1"/>
  <c r="V37" i="11" s="1"/>
  <c r="U23" i="25"/>
  <c r="U12" i="25"/>
  <c r="U38" i="25"/>
  <c r="Z39" i="25"/>
  <c r="T20" i="25"/>
  <c r="T16" i="25"/>
  <c r="AD39" i="25"/>
  <c r="Q43" i="11" s="1"/>
  <c r="V43" i="11" s="1"/>
  <c r="Z28" i="25"/>
  <c r="Z18" i="25"/>
  <c r="Z31" i="25"/>
  <c r="M22" i="11"/>
  <c r="R22" i="11" s="1"/>
  <c r="M42" i="11"/>
  <c r="R42" i="11" s="1"/>
  <c r="M17" i="11"/>
  <c r="R17" i="11" s="1"/>
  <c r="M26" i="11"/>
  <c r="R26" i="11" s="1"/>
  <c r="M24" i="11"/>
  <c r="R24" i="11" s="1"/>
  <c r="M20" i="11"/>
  <c r="R20" i="11" s="1"/>
  <c r="T38" i="25"/>
  <c r="T30" i="25"/>
  <c r="S13" i="25"/>
  <c r="AU13" i="25" s="1"/>
  <c r="S40" i="25"/>
  <c r="AU40" i="25" s="1"/>
  <c r="S12" i="25"/>
  <c r="AU12" i="25" s="1"/>
  <c r="S22" i="25"/>
  <c r="AU22" i="25" s="1"/>
  <c r="AD23" i="25"/>
  <c r="Q27" i="11" s="1"/>
  <c r="V27" i="11" s="1"/>
  <c r="T27" i="25"/>
  <c r="Z30" i="25"/>
  <c r="S36" i="25"/>
  <c r="AU36" i="25" s="1"/>
  <c r="Z36" i="25"/>
  <c r="Z32" i="25"/>
  <c r="AD12" i="25"/>
  <c r="Q16" i="11" s="1"/>
  <c r="V16" i="11" s="1"/>
  <c r="T23" i="25"/>
  <c r="AD30" i="25"/>
  <c r="Q34" i="11" s="1"/>
  <c r="V34" i="11" s="1"/>
  <c r="Z33" i="25"/>
  <c r="Z25" i="25"/>
  <c r="U30" i="25"/>
  <c r="U20" i="25"/>
  <c r="Z20" i="25"/>
  <c r="U18" i="25"/>
  <c r="U16" i="25"/>
  <c r="AD38" i="25"/>
  <c r="Q42" i="11" s="1"/>
  <c r="V42" i="11" s="1"/>
  <c r="S18" i="25"/>
  <c r="AU18" i="25" s="1"/>
  <c r="T18" i="25"/>
  <c r="AA38" i="25"/>
  <c r="AS28" i="25" l="1"/>
  <c r="AV28" i="25" s="1"/>
  <c r="AS22" i="25"/>
  <c r="AV22" i="25" s="1"/>
  <c r="AS27" i="25"/>
  <c r="AV27" i="25" s="1"/>
  <c r="AS15" i="25"/>
  <c r="AV15" i="25" s="1"/>
  <c r="AS32" i="25"/>
  <c r="AV32" i="25" s="1"/>
  <c r="AS24" i="25"/>
  <c r="AV24" i="25" s="1"/>
  <c r="AR41" i="25"/>
  <c r="AA15" i="25"/>
  <c r="AA22" i="25"/>
  <c r="N10" i="11"/>
  <c r="S10" i="11" s="1"/>
  <c r="AU6" i="25"/>
  <c r="AX6" i="25" s="1"/>
  <c r="V30" i="25"/>
  <c r="AU30" i="25"/>
  <c r="AX30" i="25" s="1"/>
  <c r="AE27" i="25"/>
  <c r="P28" i="11"/>
  <c r="U28" i="11" s="1"/>
  <c r="AE11" i="25"/>
  <c r="N16" i="11"/>
  <c r="S16" i="11" s="1"/>
  <c r="AX12" i="25"/>
  <c r="N15" i="11"/>
  <c r="S15" i="11" s="1"/>
  <c r="AX11" i="25"/>
  <c r="N18" i="11"/>
  <c r="S18" i="11" s="1"/>
  <c r="AX14" i="25"/>
  <c r="N21" i="11"/>
  <c r="S21" i="11" s="1"/>
  <c r="AX17" i="25"/>
  <c r="N25" i="11"/>
  <c r="S25" i="11" s="1"/>
  <c r="AX21" i="25"/>
  <c r="N41" i="11"/>
  <c r="S41" i="11" s="1"/>
  <c r="AX37" i="25"/>
  <c r="AV13" i="25"/>
  <c r="AX5" i="25"/>
  <c r="W9" i="11" s="1"/>
  <c r="N17" i="11"/>
  <c r="S17" i="11" s="1"/>
  <c r="AX13" i="25"/>
  <c r="N24" i="11"/>
  <c r="S24" i="11" s="1"/>
  <c r="AX20" i="25"/>
  <c r="N33" i="11"/>
  <c r="S33" i="11" s="1"/>
  <c r="AX29" i="25"/>
  <c r="N12" i="11"/>
  <c r="S12" i="11" s="1"/>
  <c r="AX8" i="25"/>
  <c r="N43" i="11"/>
  <c r="S43" i="11" s="1"/>
  <c r="AX39" i="25"/>
  <c r="N13" i="11"/>
  <c r="S13" i="11" s="1"/>
  <c r="AX9" i="25"/>
  <c r="N30" i="11"/>
  <c r="S30" i="11" s="1"/>
  <c r="AX26" i="25"/>
  <c r="N11" i="11"/>
  <c r="S11" i="11" s="1"/>
  <c r="AX7" i="25"/>
  <c r="N36" i="11"/>
  <c r="S36" i="11" s="1"/>
  <c r="AX32" i="25"/>
  <c r="N39" i="11"/>
  <c r="S39" i="11" s="1"/>
  <c r="AX35" i="25"/>
  <c r="N37" i="11"/>
  <c r="S37" i="11" s="1"/>
  <c r="AX33" i="25"/>
  <c r="N14" i="11"/>
  <c r="S14" i="11" s="1"/>
  <c r="AX10" i="25"/>
  <c r="N31" i="11"/>
  <c r="S31" i="11" s="1"/>
  <c r="AX27" i="25"/>
  <c r="N22" i="11"/>
  <c r="S22" i="11" s="1"/>
  <c r="AX18" i="25"/>
  <c r="N44" i="11"/>
  <c r="S44" i="11" s="1"/>
  <c r="AX40" i="25"/>
  <c r="N20" i="11"/>
  <c r="S20" i="11" s="1"/>
  <c r="AX16" i="25"/>
  <c r="N19" i="11"/>
  <c r="S19" i="11" s="1"/>
  <c r="AX15" i="25"/>
  <c r="N40" i="11"/>
  <c r="S40" i="11" s="1"/>
  <c r="AX36" i="25"/>
  <c r="N26" i="11"/>
  <c r="S26" i="11" s="1"/>
  <c r="AX22" i="25"/>
  <c r="N42" i="11"/>
  <c r="S42" i="11" s="1"/>
  <c r="AX38" i="25"/>
  <c r="N38" i="11"/>
  <c r="S38" i="11" s="1"/>
  <c r="AX34" i="25"/>
  <c r="N32" i="11"/>
  <c r="S32" i="11" s="1"/>
  <c r="AX28" i="25"/>
  <c r="N27" i="11"/>
  <c r="S27" i="11" s="1"/>
  <c r="AX23" i="25"/>
  <c r="N28" i="11"/>
  <c r="S28" i="11" s="1"/>
  <c r="AX24" i="25"/>
  <c r="N29" i="11"/>
  <c r="S29" i="11" s="1"/>
  <c r="AX25" i="25"/>
  <c r="N23" i="11"/>
  <c r="S23" i="11" s="1"/>
  <c r="AX19" i="25"/>
  <c r="N35" i="11"/>
  <c r="S35" i="11" s="1"/>
  <c r="AX31" i="25"/>
  <c r="N34" i="11"/>
  <c r="S34" i="11" s="1"/>
  <c r="O29" i="11"/>
  <c r="T29" i="11" s="1"/>
  <c r="AT25" i="25"/>
  <c r="AW25" i="25" s="1"/>
  <c r="O12" i="11"/>
  <c r="T12" i="11" s="1"/>
  <c r="AT8" i="25"/>
  <c r="AW8" i="25" s="1"/>
  <c r="O16" i="11"/>
  <c r="T16" i="11" s="1"/>
  <c r="AT12" i="25"/>
  <c r="AW12" i="25" s="1"/>
  <c r="O13" i="11"/>
  <c r="T13" i="11" s="1"/>
  <c r="AT9" i="25"/>
  <c r="AW9" i="25" s="1"/>
  <c r="O10" i="11"/>
  <c r="T10" i="11" s="1"/>
  <c r="AT6" i="25"/>
  <c r="AW6" i="25" s="1"/>
  <c r="O27" i="11"/>
  <c r="T27" i="11" s="1"/>
  <c r="AT23" i="25"/>
  <c r="AW23" i="25" s="1"/>
  <c r="O34" i="11"/>
  <c r="T34" i="11" s="1"/>
  <c r="AT30" i="25"/>
  <c r="AW30" i="25" s="1"/>
  <c r="O38" i="11"/>
  <c r="T38" i="11" s="1"/>
  <c r="AT34" i="25"/>
  <c r="AW34" i="25" s="1"/>
  <c r="O21" i="11"/>
  <c r="T21" i="11" s="1"/>
  <c r="AT17" i="25"/>
  <c r="AW17" i="25" s="1"/>
  <c r="O17" i="11"/>
  <c r="T17" i="11" s="1"/>
  <c r="AT13" i="25"/>
  <c r="AW13" i="25" s="1"/>
  <c r="W17" i="25"/>
  <c r="W13" i="25"/>
  <c r="O22" i="11"/>
  <c r="T22" i="11" s="1"/>
  <c r="AT18" i="25"/>
  <c r="AW18" i="25" s="1"/>
  <c r="O42" i="11"/>
  <c r="T42" i="11" s="1"/>
  <c r="AT38" i="25"/>
  <c r="AW38" i="25" s="1"/>
  <c r="O24" i="11"/>
  <c r="T24" i="11" s="1"/>
  <c r="AT20" i="25"/>
  <c r="AW20" i="25" s="1"/>
  <c r="O37" i="11"/>
  <c r="T37" i="11" s="1"/>
  <c r="AT33" i="25"/>
  <c r="AW33" i="25" s="1"/>
  <c r="O25" i="11"/>
  <c r="T25" i="11" s="1"/>
  <c r="AT21" i="25"/>
  <c r="AW21" i="25" s="1"/>
  <c r="O33" i="11"/>
  <c r="T33" i="11" s="1"/>
  <c r="AT29" i="25"/>
  <c r="AW29" i="25" s="1"/>
  <c r="O30" i="11"/>
  <c r="T30" i="11" s="1"/>
  <c r="AT26" i="25"/>
  <c r="AW26" i="25" s="1"/>
  <c r="O43" i="11"/>
  <c r="T43" i="11" s="1"/>
  <c r="AT39" i="25"/>
  <c r="AW39" i="25" s="1"/>
  <c r="O20" i="11"/>
  <c r="T20" i="11" s="1"/>
  <c r="AT16" i="25"/>
  <c r="AW16" i="25" s="1"/>
  <c r="O23" i="11"/>
  <c r="T23" i="11" s="1"/>
  <c r="AT19" i="25"/>
  <c r="AW19" i="25" s="1"/>
  <c r="O31" i="11"/>
  <c r="T31" i="11" s="1"/>
  <c r="AT27" i="25"/>
  <c r="AW27" i="25" s="1"/>
  <c r="O19" i="11"/>
  <c r="T19" i="11" s="1"/>
  <c r="AT15" i="25"/>
  <c r="AW15" i="25" s="1"/>
  <c r="O14" i="11"/>
  <c r="T14" i="11" s="1"/>
  <c r="AT10" i="25"/>
  <c r="AW10" i="25" s="1"/>
  <c r="O44" i="11"/>
  <c r="T44" i="11" s="1"/>
  <c r="AT40" i="25"/>
  <c r="AW40" i="25" s="1"/>
  <c r="O18" i="11"/>
  <c r="T18" i="11" s="1"/>
  <c r="AT14" i="25"/>
  <c r="AW14" i="25" s="1"/>
  <c r="O40" i="11"/>
  <c r="T40" i="11" s="1"/>
  <c r="AT36" i="25"/>
  <c r="AW36" i="25" s="1"/>
  <c r="O39" i="11"/>
  <c r="T39" i="11" s="1"/>
  <c r="AT35" i="25"/>
  <c r="AW35" i="25" s="1"/>
  <c r="O15" i="11"/>
  <c r="T15" i="11" s="1"/>
  <c r="AT11" i="25"/>
  <c r="AW11" i="25" s="1"/>
  <c r="O28" i="11"/>
  <c r="T28" i="11" s="1"/>
  <c r="AT24" i="25"/>
  <c r="AW24" i="25" s="1"/>
  <c r="O11" i="11"/>
  <c r="T11" i="11" s="1"/>
  <c r="AT7" i="25"/>
  <c r="AW7" i="25" s="1"/>
  <c r="O41" i="11"/>
  <c r="T41" i="11" s="1"/>
  <c r="AT37" i="25"/>
  <c r="AW37" i="25" s="1"/>
  <c r="O35" i="11"/>
  <c r="T35" i="11" s="1"/>
  <c r="AT31" i="25"/>
  <c r="AW31" i="25" s="1"/>
  <c r="O36" i="11"/>
  <c r="T36" i="11" s="1"/>
  <c r="AT32" i="25"/>
  <c r="AW32" i="25" s="1"/>
  <c r="O32" i="11"/>
  <c r="T32" i="11" s="1"/>
  <c r="AT28" i="25"/>
  <c r="AW28" i="25" s="1"/>
  <c r="O26" i="11"/>
  <c r="T26" i="11" s="1"/>
  <c r="AT22" i="25"/>
  <c r="AW22" i="25" s="1"/>
  <c r="W32" i="25"/>
  <c r="W28" i="25"/>
  <c r="W22" i="25"/>
  <c r="W7" i="25"/>
  <c r="AA13" i="25"/>
  <c r="V37" i="25"/>
  <c r="W37" i="25"/>
  <c r="W31" i="25"/>
  <c r="AE37" i="25"/>
  <c r="AE22" i="25"/>
  <c r="V17" i="25"/>
  <c r="V21" i="25"/>
  <c r="P40" i="11"/>
  <c r="U40" i="11" s="1"/>
  <c r="P31" i="11"/>
  <c r="U31" i="11" s="1"/>
  <c r="AE18" i="25"/>
  <c r="P35" i="11"/>
  <c r="U35" i="11" s="1"/>
  <c r="P23" i="11"/>
  <c r="U23" i="11" s="1"/>
  <c r="P38" i="11"/>
  <c r="U38" i="11" s="1"/>
  <c r="P13" i="11"/>
  <c r="U13" i="11" s="1"/>
  <c r="P39" i="11"/>
  <c r="U39" i="11" s="1"/>
  <c r="P11" i="11"/>
  <c r="U11" i="11" s="1"/>
  <c r="P29" i="11"/>
  <c r="U29" i="11" s="1"/>
  <c r="P34" i="11"/>
  <c r="U34" i="11" s="1"/>
  <c r="P22" i="11"/>
  <c r="U22" i="11" s="1"/>
  <c r="P44" i="11"/>
  <c r="U44" i="11" s="1"/>
  <c r="P16" i="11"/>
  <c r="U16" i="11" s="1"/>
  <c r="P12" i="11"/>
  <c r="U12" i="11" s="1"/>
  <c r="P14" i="11"/>
  <c r="U14" i="11" s="1"/>
  <c r="P10" i="11"/>
  <c r="U10" i="11" s="1"/>
  <c r="P18" i="11"/>
  <c r="U18" i="11" s="1"/>
  <c r="P21" i="11"/>
  <c r="U21" i="11" s="1"/>
  <c r="P33" i="11"/>
  <c r="U33" i="11" s="1"/>
  <c r="P41" i="11"/>
  <c r="U41" i="11" s="1"/>
  <c r="P20" i="11"/>
  <c r="U20" i="11" s="1"/>
  <c r="V33" i="25"/>
  <c r="P24" i="11"/>
  <c r="U24" i="11" s="1"/>
  <c r="P37" i="11"/>
  <c r="U37" i="11" s="1"/>
  <c r="P36" i="11"/>
  <c r="U36" i="11" s="1"/>
  <c r="P32" i="11"/>
  <c r="U32" i="11" s="1"/>
  <c r="P43" i="11"/>
  <c r="U43" i="11" s="1"/>
  <c r="P27" i="11"/>
  <c r="U27" i="11" s="1"/>
  <c r="P15" i="11"/>
  <c r="U15" i="11" s="1"/>
  <c r="P30" i="11"/>
  <c r="U30" i="11" s="1"/>
  <c r="P25" i="11"/>
  <c r="U25" i="11" s="1"/>
  <c r="P42" i="11"/>
  <c r="U42" i="11" s="1"/>
  <c r="AA16" i="25"/>
  <c r="V32" i="25"/>
  <c r="W6" i="25"/>
  <c r="V35" i="25"/>
  <c r="AE19" i="25"/>
  <c r="AE40" i="25"/>
  <c r="AE17" i="25"/>
  <c r="W11" i="25"/>
  <c r="W10" i="25"/>
  <c r="V31" i="25"/>
  <c r="AE26" i="25"/>
  <c r="V7" i="25"/>
  <c r="W23" i="25"/>
  <c r="AA26" i="25"/>
  <c r="V28" i="25"/>
  <c r="AA21" i="25"/>
  <c r="W19" i="25"/>
  <c r="W34" i="25"/>
  <c r="V16" i="25"/>
  <c r="AA39" i="25"/>
  <c r="AA14" i="25"/>
  <c r="W24" i="25"/>
  <c r="V19" i="25"/>
  <c r="AA7" i="25"/>
  <c r="AA35" i="25"/>
  <c r="AE35" i="25"/>
  <c r="AE9" i="25"/>
  <c r="V6" i="25"/>
  <c r="W36" i="25"/>
  <c r="AE30" i="25"/>
  <c r="W9" i="25"/>
  <c r="W26" i="25"/>
  <c r="AE14" i="25"/>
  <c r="AE31" i="25"/>
  <c r="AA9" i="25"/>
  <c r="AA27" i="25"/>
  <c r="AE36" i="25"/>
  <c r="V9" i="25"/>
  <c r="V25" i="25"/>
  <c r="V38" i="25"/>
  <c r="AA40" i="25"/>
  <c r="V11" i="25"/>
  <c r="AE16" i="25"/>
  <c r="W35" i="25"/>
  <c r="V22" i="25"/>
  <c r="AA6" i="25"/>
  <c r="V26" i="25"/>
  <c r="V24" i="25"/>
  <c r="W30" i="25"/>
  <c r="AA36" i="25"/>
  <c r="AE28" i="25"/>
  <c r="V34" i="25"/>
  <c r="W14" i="25"/>
  <c r="AA11" i="25"/>
  <c r="V39" i="25"/>
  <c r="V27" i="25"/>
  <c r="W12" i="25"/>
  <c r="W39" i="25"/>
  <c r="W27" i="25"/>
  <c r="AA19" i="25"/>
  <c r="AE8" i="25"/>
  <c r="AE7" i="25"/>
  <c r="W21" i="25"/>
  <c r="AA20" i="25"/>
  <c r="M45" i="11"/>
  <c r="D25" i="8" s="1"/>
  <c r="V10" i="25"/>
  <c r="AA31" i="25"/>
  <c r="AE34" i="25"/>
  <c r="AE21" i="25"/>
  <c r="AE23" i="25"/>
  <c r="AA34" i="25"/>
  <c r="AE32" i="25"/>
  <c r="Z41" i="25"/>
  <c r="O52" i="26" s="1"/>
  <c r="V23" i="25"/>
  <c r="V13" i="25"/>
  <c r="AE13" i="25"/>
  <c r="AE38" i="25"/>
  <c r="W16" i="25"/>
  <c r="V20" i="25"/>
  <c r="AA12" i="25"/>
  <c r="AE6" i="25"/>
  <c r="V8" i="25"/>
  <c r="AE29" i="25"/>
  <c r="W15" i="25"/>
  <c r="U41" i="25"/>
  <c r="AA18" i="25"/>
  <c r="AE24" i="25"/>
  <c r="W38" i="25"/>
  <c r="AE15" i="25"/>
  <c r="AA30" i="25"/>
  <c r="AE20" i="25"/>
  <c r="AE39" i="25"/>
  <c r="W29" i="25"/>
  <c r="V40" i="25"/>
  <c r="V29" i="25"/>
  <c r="V14" i="25"/>
  <c r="AE25" i="25"/>
  <c r="V18" i="25"/>
  <c r="V12" i="25"/>
  <c r="W25" i="25"/>
  <c r="AE12" i="25"/>
  <c r="AE33" i="25"/>
  <c r="AA33" i="25"/>
  <c r="W8" i="25"/>
  <c r="T41" i="25"/>
  <c r="F59" i="26" s="1"/>
  <c r="Q45" i="11"/>
  <c r="H25" i="8" s="1"/>
  <c r="AE10" i="25"/>
  <c r="W20" i="25"/>
  <c r="W40" i="25"/>
  <c r="AA10" i="25"/>
  <c r="AA23" i="25"/>
  <c r="W33" i="25"/>
  <c r="AA8" i="25"/>
  <c r="V15" i="25"/>
  <c r="R45" i="11"/>
  <c r="D22" i="8" s="1"/>
  <c r="AD41" i="25"/>
  <c r="O53" i="26" s="1"/>
  <c r="V45" i="11"/>
  <c r="H22" i="8" s="1"/>
  <c r="AA28" i="25"/>
  <c r="W18" i="25"/>
  <c r="AA32" i="25"/>
  <c r="S41" i="25"/>
  <c r="F58" i="26" s="1"/>
  <c r="V36" i="25"/>
  <c r="AA25" i="25"/>
  <c r="W34" i="11" l="1"/>
  <c r="W42" i="11"/>
  <c r="AV41" i="25"/>
  <c r="AS41" i="25"/>
  <c r="W10" i="11"/>
  <c r="W35" i="11"/>
  <c r="W29" i="11"/>
  <c r="W27" i="11"/>
  <c r="W38" i="11"/>
  <c r="W26" i="11"/>
  <c r="W19" i="11"/>
  <c r="W44" i="11"/>
  <c r="W31" i="11"/>
  <c r="W37" i="11"/>
  <c r="W36" i="11"/>
  <c r="W30" i="11"/>
  <c r="W43" i="11"/>
  <c r="W33" i="11"/>
  <c r="W17" i="11"/>
  <c r="W41" i="11"/>
  <c r="W21" i="11"/>
  <c r="W15" i="11"/>
  <c r="W23" i="11"/>
  <c r="W28" i="11"/>
  <c r="W32" i="11"/>
  <c r="W40" i="11"/>
  <c r="W20" i="11"/>
  <c r="W22" i="11"/>
  <c r="W14" i="11"/>
  <c r="W39" i="11"/>
  <c r="W11" i="11"/>
  <c r="W13" i="11"/>
  <c r="W12" i="11"/>
  <c r="W24" i="11"/>
  <c r="W25" i="11"/>
  <c r="W18" i="11"/>
  <c r="W16" i="11"/>
  <c r="S45" i="11"/>
  <c r="E22" i="8" s="1"/>
  <c r="T45" i="11"/>
  <c r="F22" i="8" s="1"/>
  <c r="AW41" i="25"/>
  <c r="N45" i="11"/>
  <c r="E25" i="8" s="1"/>
  <c r="AX41" i="25"/>
  <c r="AU41" i="25"/>
  <c r="O45" i="11"/>
  <c r="F25" i="8" s="1"/>
  <c r="AT41" i="25"/>
  <c r="U45" i="11"/>
  <c r="G22" i="8" s="1"/>
  <c r="P45" i="11"/>
  <c r="G25" i="8" s="1"/>
  <c r="AE41" i="25"/>
  <c r="W41" i="25"/>
  <c r="AA41" i="25"/>
  <c r="V41" i="25"/>
  <c r="O58" i="26" l="1"/>
  <c r="W45" i="11"/>
  <c r="D29" i="8" s="1"/>
</calcChain>
</file>

<file path=xl/sharedStrings.xml><?xml version="1.0" encoding="utf-8"?>
<sst xmlns="http://schemas.openxmlformats.org/spreadsheetml/2006/main" count="1065" uniqueCount="492">
  <si>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</si>
  <si>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</si>
  <si>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</si>
  <si>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</si>
  <si>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</si>
  <si>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</si>
  <si>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</si>
  <si>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</si>
  <si>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</si>
  <si>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</si>
  <si>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</si>
  <si>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</si>
  <si>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</si>
  <si>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</si>
  <si>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</si>
  <si>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</si>
  <si>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</si>
  <si>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</si>
  <si>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</si>
  <si>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</si>
  <si>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</si>
  <si>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</si>
  <si>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</si>
  <si>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</si>
  <si>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</si>
  <si>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</si>
  <si>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</si>
  <si>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</si>
  <si>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</si>
  <si>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</si>
  <si>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</si>
  <si>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</si>
  <si>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各種係数表</t>
    <rPh sb="0" eb="2">
      <t>カクシュ</t>
    </rPh>
    <rPh sb="2" eb="4">
      <t>ケイスウ</t>
    </rPh>
    <rPh sb="4" eb="5">
      <t>ヒョウ</t>
    </rPh>
    <phoneticPr fontId="2"/>
  </si>
  <si>
    <t>消費支出構成比</t>
    <rPh sb="0" eb="2">
      <t>ショウヒ</t>
    </rPh>
    <rPh sb="2" eb="4">
      <t>シシュツ</t>
    </rPh>
    <rPh sb="4" eb="7">
      <t>コウセイヒ</t>
    </rPh>
    <phoneticPr fontId="2"/>
  </si>
  <si>
    <t>自給率</t>
    <rPh sb="0" eb="3">
      <t>ジキュウリツ</t>
    </rPh>
    <phoneticPr fontId="2"/>
  </si>
  <si>
    <t>粗付加
価値率</t>
    <rPh sb="0" eb="1">
      <t>ソ</t>
    </rPh>
    <rPh sb="1" eb="3">
      <t>フカ</t>
    </rPh>
    <rPh sb="4" eb="6">
      <t>カチ</t>
    </rPh>
    <rPh sb="6" eb="7">
      <t>リツ</t>
    </rPh>
    <phoneticPr fontId="2"/>
  </si>
  <si>
    <t>雇用者
所得率</t>
    <rPh sb="0" eb="2">
      <t>コヨウ</t>
    </rPh>
    <rPh sb="2" eb="3">
      <t>シャ</t>
    </rPh>
    <rPh sb="4" eb="6">
      <t>ショトク</t>
    </rPh>
    <rPh sb="6" eb="7">
      <t>リツ</t>
    </rPh>
    <phoneticPr fontId="2"/>
  </si>
  <si>
    <t>雇用係数</t>
    <rPh sb="0" eb="2">
      <t>コヨウ</t>
    </rPh>
    <rPh sb="2" eb="4">
      <t>ケイスウ</t>
    </rPh>
    <phoneticPr fontId="4"/>
  </si>
  <si>
    <t>投入係数表 （36部門表）</t>
    <rPh sb="0" eb="2">
      <t>トウニュウ</t>
    </rPh>
    <rPh sb="2" eb="5">
      <t>ケイスウヒョウ</t>
    </rPh>
    <rPh sb="9" eb="11">
      <t>ブモン</t>
    </rPh>
    <rPh sb="11" eb="12">
      <t>ヒョウ</t>
    </rPh>
    <phoneticPr fontId="5"/>
  </si>
  <si>
    <t>逆行列係数表 （36部門表）</t>
    <rPh sb="0" eb="3">
      <t>ギャクギョウレツ</t>
    </rPh>
    <rPh sb="3" eb="6">
      <t>ケイスウヒョウ</t>
    </rPh>
    <rPh sb="10" eb="12">
      <t>ブモン</t>
    </rPh>
    <phoneticPr fontId="5"/>
  </si>
  <si>
    <t>型</t>
    <rPh sb="0" eb="1">
      <t>カタ</t>
    </rPh>
    <phoneticPr fontId="5"/>
  </si>
  <si>
    <t>直　接　効　果</t>
    <rPh sb="0" eb="1">
      <t>チョク</t>
    </rPh>
    <rPh sb="2" eb="3">
      <t>セツ</t>
    </rPh>
    <rPh sb="4" eb="5">
      <t>コウ</t>
    </rPh>
    <rPh sb="6" eb="7">
      <t>カ</t>
    </rPh>
    <phoneticPr fontId="8"/>
  </si>
  <si>
    <t>(直接)</t>
    <rPh sb="1" eb="3">
      <t>チョクセツ</t>
    </rPh>
    <phoneticPr fontId="8"/>
  </si>
  <si>
    <t>総合効果</t>
    <rPh sb="0" eb="2">
      <t>ソウゴウ</t>
    </rPh>
    <rPh sb="2" eb="4">
      <t>コウカ</t>
    </rPh>
    <phoneticPr fontId="8"/>
  </si>
  <si>
    <t>(第1次)</t>
    <rPh sb="1" eb="2">
      <t>ダイ</t>
    </rPh>
    <rPh sb="3" eb="4">
      <t>ジ</t>
    </rPh>
    <phoneticPr fontId="8"/>
  </si>
  <si>
    <t>(第2次)</t>
    <rPh sb="1" eb="2">
      <t>ダイ</t>
    </rPh>
    <rPh sb="3" eb="4">
      <t>ジ</t>
    </rPh>
    <phoneticPr fontId="8"/>
  </si>
  <si>
    <t>粗付加価値額</t>
    <rPh sb="0" eb="5">
      <t>ソフカカチ</t>
    </rPh>
    <rPh sb="5" eb="6">
      <t>ガク</t>
    </rPh>
    <phoneticPr fontId="8"/>
  </si>
  <si>
    <t>雇用者
所得額</t>
    <rPh sb="0" eb="3">
      <t>コヨウシャ</t>
    </rPh>
    <rPh sb="4" eb="6">
      <t>ショトク</t>
    </rPh>
    <rPh sb="6" eb="7">
      <t>ガク</t>
    </rPh>
    <phoneticPr fontId="8"/>
  </si>
  <si>
    <t>第１次生産誘発額</t>
    <rPh sb="0" eb="1">
      <t>ダイ</t>
    </rPh>
    <rPh sb="2" eb="3">
      <t>ジ</t>
    </rPh>
    <rPh sb="3" eb="5">
      <t>セイサン</t>
    </rPh>
    <rPh sb="5" eb="7">
      <t>ユウハツ</t>
    </rPh>
    <rPh sb="7" eb="8">
      <t>ガク</t>
    </rPh>
    <phoneticPr fontId="8"/>
  </si>
  <si>
    <t>粗付加価値誘発額</t>
    <rPh sb="0" eb="5">
      <t>ソフカカチ</t>
    </rPh>
    <rPh sb="5" eb="7">
      <t>ユウハツ</t>
    </rPh>
    <rPh sb="7" eb="8">
      <t>ガク</t>
    </rPh>
    <phoneticPr fontId="8"/>
  </si>
  <si>
    <t>雇用者所得誘発額</t>
    <rPh sb="0" eb="3">
      <t>コヨウシャ</t>
    </rPh>
    <rPh sb="3" eb="5">
      <t>ショトク</t>
    </rPh>
    <rPh sb="5" eb="7">
      <t>ユウハツ</t>
    </rPh>
    <rPh sb="7" eb="8">
      <t>ガク</t>
    </rPh>
    <phoneticPr fontId="8"/>
  </si>
  <si>
    <t>消費転換係数</t>
    <rPh sb="0" eb="2">
      <t>ショウヒ</t>
    </rPh>
    <rPh sb="2" eb="4">
      <t>テンカン</t>
    </rPh>
    <rPh sb="4" eb="6">
      <t>ケイスウ</t>
    </rPh>
    <phoneticPr fontId="8"/>
  </si>
  <si>
    <t>消費支
出総額</t>
    <rPh sb="0" eb="2">
      <t>ショウヒ</t>
    </rPh>
    <rPh sb="2" eb="5">
      <t>シシュツ</t>
    </rPh>
    <rPh sb="5" eb="7">
      <t>ソウガク</t>
    </rPh>
    <phoneticPr fontId="8"/>
  </si>
  <si>
    <t>部門別
消費支出</t>
    <rPh sb="0" eb="3">
      <t>ブモンベツ</t>
    </rPh>
    <rPh sb="4" eb="8">
      <t>ショウヒシシュツ</t>
    </rPh>
    <phoneticPr fontId="8"/>
  </si>
  <si>
    <t>県  内
需要額</t>
    <rPh sb="0" eb="4">
      <t>ケンナイ</t>
    </rPh>
    <rPh sb="5" eb="8">
      <t>ジュヨウガク</t>
    </rPh>
    <phoneticPr fontId="8"/>
  </si>
  <si>
    <t>移輸入額</t>
    <rPh sb="0" eb="1">
      <t>イ</t>
    </rPh>
    <rPh sb="1" eb="4">
      <t>ユニュウガク</t>
    </rPh>
    <phoneticPr fontId="8"/>
  </si>
  <si>
    <t>第２次生産誘発額</t>
    <rPh sb="0" eb="1">
      <t>ダイ</t>
    </rPh>
    <rPh sb="2" eb="3">
      <t>ジ</t>
    </rPh>
    <rPh sb="3" eb="5">
      <t>セイサン</t>
    </rPh>
    <rPh sb="5" eb="7">
      <t>ユウハツ</t>
    </rPh>
    <rPh sb="7" eb="8">
      <t>ガク</t>
    </rPh>
    <phoneticPr fontId="8"/>
  </si>
  <si>
    <t>粗付加価値誘発額</t>
    <rPh sb="0" eb="1">
      <t>ホボ</t>
    </rPh>
    <rPh sb="1" eb="3">
      <t>フカ</t>
    </rPh>
    <rPh sb="3" eb="5">
      <t>カチ</t>
    </rPh>
    <rPh sb="5" eb="7">
      <t>ユウハツ</t>
    </rPh>
    <rPh sb="7" eb="8">
      <t>ガク</t>
    </rPh>
    <phoneticPr fontId="8"/>
  </si>
  <si>
    <t>雇用者所得誘発額</t>
    <rPh sb="0" eb="3">
      <t>コヨウシャ</t>
    </rPh>
    <rPh sb="3" eb="5">
      <t>ショトク</t>
    </rPh>
    <rPh sb="5" eb="8">
      <t>ユウハツガク</t>
    </rPh>
    <phoneticPr fontId="8"/>
  </si>
  <si>
    <t>生産誘発額</t>
    <rPh sb="0" eb="2">
      <t>セイサン</t>
    </rPh>
    <rPh sb="2" eb="4">
      <t>ユウハツ</t>
    </rPh>
    <rPh sb="4" eb="5">
      <t>ガク</t>
    </rPh>
    <phoneticPr fontId="8"/>
  </si>
  <si>
    <t>雇用誘発者数計</t>
    <rPh sb="6" eb="7">
      <t>ケイ</t>
    </rPh>
    <phoneticPr fontId="8"/>
  </si>
  <si>
    <t>C=B×粗付加価値率</t>
    <rPh sb="4" eb="7">
      <t>ソフカ</t>
    </rPh>
    <rPh sb="7" eb="9">
      <t>カチ</t>
    </rPh>
    <rPh sb="9" eb="10">
      <t>リツ</t>
    </rPh>
    <phoneticPr fontId="8"/>
  </si>
  <si>
    <t>D=B×雇用者所得率</t>
    <rPh sb="4" eb="7">
      <t>コヨウシャ</t>
    </rPh>
    <rPh sb="7" eb="10">
      <t>ショトクリツ</t>
    </rPh>
    <phoneticPr fontId="8"/>
  </si>
  <si>
    <t>I=H×粗付加価値率</t>
    <rPh sb="4" eb="7">
      <t>ソフカ</t>
    </rPh>
    <rPh sb="7" eb="9">
      <t>カチ</t>
    </rPh>
    <rPh sb="9" eb="10">
      <t>リツ</t>
    </rPh>
    <phoneticPr fontId="8"/>
  </si>
  <si>
    <t>J=H×雇用者所得率</t>
    <rPh sb="4" eb="7">
      <t>コヨウシャ</t>
    </rPh>
    <rPh sb="7" eb="10">
      <t>ショトクリツ</t>
    </rPh>
    <phoneticPr fontId="8"/>
  </si>
  <si>
    <t>M=L×消費支出構成</t>
    <rPh sb="4" eb="6">
      <t>ショウヒ</t>
    </rPh>
    <rPh sb="6" eb="8">
      <t>シシュツ</t>
    </rPh>
    <rPh sb="8" eb="10">
      <t>コウセイ</t>
    </rPh>
    <phoneticPr fontId="8"/>
  </si>
  <si>
    <t>N=M×自給率</t>
    <rPh sb="4" eb="7">
      <t>ジキュウリツ</t>
    </rPh>
    <phoneticPr fontId="8"/>
  </si>
  <si>
    <t>O=M×移輸入率</t>
    <rPh sb="4" eb="5">
      <t>イ</t>
    </rPh>
    <rPh sb="5" eb="7">
      <t>ユニュウ</t>
    </rPh>
    <rPh sb="7" eb="8">
      <t>リツ</t>
    </rPh>
    <phoneticPr fontId="8"/>
  </si>
  <si>
    <t>P=逆行列係数×N</t>
    <rPh sb="2" eb="5">
      <t>ギャクギョウレツ</t>
    </rPh>
    <rPh sb="5" eb="7">
      <t>ケイスウ</t>
    </rPh>
    <phoneticPr fontId="8"/>
  </si>
  <si>
    <t>Q=P×粗付加価値率</t>
    <rPh sb="4" eb="7">
      <t>ソフカ</t>
    </rPh>
    <rPh sb="7" eb="9">
      <t>カチ</t>
    </rPh>
    <rPh sb="9" eb="10">
      <t>リツ</t>
    </rPh>
    <phoneticPr fontId="8"/>
  </si>
  <si>
    <t>R=P×雇用者所得率</t>
    <rPh sb="4" eb="7">
      <t>コヨウシャ</t>
    </rPh>
    <rPh sb="7" eb="10">
      <t>ショトクリツ</t>
    </rPh>
    <phoneticPr fontId="8"/>
  </si>
  <si>
    <t>B×雇用係数</t>
    <rPh sb="2" eb="4">
      <t>コヨウ</t>
    </rPh>
    <rPh sb="4" eb="6">
      <t>ケイスウ</t>
    </rPh>
    <phoneticPr fontId="8"/>
  </si>
  <si>
    <t>H×雇用係数</t>
    <rPh sb="2" eb="4">
      <t>コヨウ</t>
    </rPh>
    <rPh sb="4" eb="6">
      <t>ケイスウ</t>
    </rPh>
    <phoneticPr fontId="8"/>
  </si>
  <si>
    <t>P×雇用係数</t>
    <rPh sb="2" eb="4">
      <t>コヨウ</t>
    </rPh>
    <rPh sb="4" eb="6">
      <t>ケイスウ</t>
    </rPh>
    <phoneticPr fontId="8"/>
  </si>
  <si>
    <t>計</t>
    <rPh sb="0" eb="1">
      <t>ケイ</t>
    </rPh>
    <phoneticPr fontId="5"/>
  </si>
  <si>
    <t>第1次生産誘発額</t>
    <rPh sb="0" eb="1">
      <t>ダイ</t>
    </rPh>
    <rPh sb="2" eb="3">
      <t>ジ</t>
    </rPh>
    <rPh sb="3" eb="5">
      <t>セイサン</t>
    </rPh>
    <rPh sb="5" eb="8">
      <t>ユウハツガク</t>
    </rPh>
    <phoneticPr fontId="5"/>
  </si>
  <si>
    <t>県内需要増加額</t>
    <rPh sb="0" eb="2">
      <t>ケンナイ</t>
    </rPh>
    <rPh sb="2" eb="4">
      <t>ジュヨウ</t>
    </rPh>
    <rPh sb="4" eb="7">
      <t>ゾウカガク</t>
    </rPh>
    <phoneticPr fontId="5"/>
  </si>
  <si>
    <t>移輸入
率</t>
    <rPh sb="0" eb="1">
      <t>イ</t>
    </rPh>
    <rPh sb="1" eb="3">
      <t>ユニュウ</t>
    </rPh>
    <rPh sb="4" eb="5">
      <t>リツ</t>
    </rPh>
    <phoneticPr fontId="2"/>
  </si>
  <si>
    <t>消費転換係数</t>
    <rPh sb="0" eb="2">
      <t>ショウヒ</t>
    </rPh>
    <rPh sb="2" eb="4">
      <t>テンカン</t>
    </rPh>
    <rPh sb="4" eb="6">
      <t>ケイスウ</t>
    </rPh>
    <phoneticPr fontId="5"/>
  </si>
  <si>
    <t>第１次間接波及効果</t>
    <rPh sb="5" eb="7">
      <t>ハキュウ</t>
    </rPh>
    <phoneticPr fontId="5"/>
  </si>
  <si>
    <t>第２次間接波及効果</t>
    <rPh sb="3" eb="5">
      <t>カンセツ</t>
    </rPh>
    <phoneticPr fontId="5"/>
  </si>
  <si>
    <t>従業誘発者数計</t>
    <rPh sb="0" eb="1">
      <t>ジュウ</t>
    </rPh>
    <rPh sb="6" eb="7">
      <t>ケイ</t>
    </rPh>
    <phoneticPr fontId="8"/>
  </si>
  <si>
    <t>産業連関分析結果</t>
    <rPh sb="0" eb="2">
      <t>サンギョウ</t>
    </rPh>
    <rPh sb="2" eb="4">
      <t>レンカン</t>
    </rPh>
    <rPh sb="4" eb="6">
      <t>ブンセキ</t>
    </rPh>
    <rPh sb="6" eb="8">
      <t>ケッカ</t>
    </rPh>
    <phoneticPr fontId="8"/>
  </si>
  <si>
    <t>生産誘発額</t>
    <rPh sb="0" eb="2">
      <t>セイサン</t>
    </rPh>
    <rPh sb="2" eb="5">
      <t>ユウハツガク</t>
    </rPh>
    <phoneticPr fontId="8"/>
  </si>
  <si>
    <t>区分</t>
    <rPh sb="0" eb="2">
      <t>クブン</t>
    </rPh>
    <phoneticPr fontId="8"/>
  </si>
  <si>
    <t>うち粗付加価値</t>
    <rPh sb="2" eb="5">
      <t>ソフカ</t>
    </rPh>
    <rPh sb="5" eb="7">
      <t>カチ</t>
    </rPh>
    <phoneticPr fontId="8"/>
  </si>
  <si>
    <t>うち</t>
    <phoneticPr fontId="8"/>
  </si>
  <si>
    <t>誘発額</t>
  </si>
  <si>
    <t>誘発額</t>
    <rPh sb="0" eb="3">
      <t>ユウハツガク</t>
    </rPh>
    <phoneticPr fontId="8"/>
  </si>
  <si>
    <t>発者数</t>
    <rPh sb="1" eb="2">
      <t>シャ</t>
    </rPh>
    <rPh sb="2" eb="3">
      <t>スウ</t>
    </rPh>
    <phoneticPr fontId="8"/>
  </si>
  <si>
    <t>うち雇用者所得</t>
    <phoneticPr fontId="8"/>
  </si>
  <si>
    <t>雇用誘</t>
    <phoneticPr fontId="8"/>
  </si>
  <si>
    <t>生産誘発額</t>
    <rPh sb="0" eb="2">
      <t>セイサン</t>
    </rPh>
    <rPh sb="2" eb="5">
      <t>ユウハツガク</t>
    </rPh>
    <phoneticPr fontId="5"/>
  </si>
  <si>
    <t>部門</t>
    <rPh sb="0" eb="2">
      <t>ブモン</t>
    </rPh>
    <phoneticPr fontId="5"/>
  </si>
  <si>
    <t>粗付加価値誘発額</t>
    <rPh sb="0" eb="3">
      <t>ソフカ</t>
    </rPh>
    <rPh sb="3" eb="5">
      <t>カチ</t>
    </rPh>
    <rPh sb="5" eb="8">
      <t>ユウハツガク</t>
    </rPh>
    <phoneticPr fontId="5"/>
  </si>
  <si>
    <t>雇用者所</t>
    <rPh sb="0" eb="3">
      <t>コヨウシャ</t>
    </rPh>
    <rPh sb="3" eb="4">
      <t>ショ</t>
    </rPh>
    <phoneticPr fontId="5"/>
  </si>
  <si>
    <t>者数</t>
    <rPh sb="0" eb="1">
      <t>シャ</t>
    </rPh>
    <rPh sb="1" eb="2">
      <t>スウ</t>
    </rPh>
    <phoneticPr fontId="5"/>
  </si>
  <si>
    <t>得誘発額</t>
    <rPh sb="0" eb="1">
      <t>エ</t>
    </rPh>
    <rPh sb="1" eb="4">
      <t>ユウハツガク</t>
    </rPh>
    <phoneticPr fontId="5"/>
  </si>
  <si>
    <t>直接効果</t>
    <rPh sb="0" eb="2">
      <t>チョクセツ</t>
    </rPh>
    <rPh sb="2" eb="4">
      <t>コウカ</t>
    </rPh>
    <phoneticPr fontId="5"/>
  </si>
  <si>
    <t>直接効果 (ｱ)</t>
    <rPh sb="0" eb="2">
      <t>チョクセツ</t>
    </rPh>
    <rPh sb="2" eb="4">
      <t>コウカ</t>
    </rPh>
    <phoneticPr fontId="5"/>
  </si>
  <si>
    <t>第1次間接波及効果 (ｲ)</t>
    <rPh sb="0" eb="1">
      <t>ダイ</t>
    </rPh>
    <rPh sb="2" eb="9">
      <t>ジカンセツハキュウコウカ</t>
    </rPh>
    <phoneticPr fontId="5"/>
  </si>
  <si>
    <t>第2次間接波及効果 (ｳ)</t>
    <rPh sb="0" eb="1">
      <t>ダイ</t>
    </rPh>
    <rPh sb="2" eb="9">
      <t>ジカンセツハキュウコウカ</t>
    </rPh>
    <phoneticPr fontId="5"/>
  </si>
  <si>
    <t>総合効果 (ｱ+ｲ+ｳ)</t>
    <rPh sb="0" eb="2">
      <t>ソウゴウ</t>
    </rPh>
    <rPh sb="2" eb="4">
      <t>コウカ</t>
    </rPh>
    <phoneticPr fontId="5"/>
  </si>
  <si>
    <t>雇用誘発</t>
    <rPh sb="0" eb="2">
      <t>コヨウ</t>
    </rPh>
    <rPh sb="2" eb="4">
      <t>ユウハツ</t>
    </rPh>
    <phoneticPr fontId="5"/>
  </si>
  <si>
    <t>第１次間接波及効果</t>
    <rPh sb="0" eb="1">
      <t>ダイ</t>
    </rPh>
    <rPh sb="2" eb="3">
      <t>ジ</t>
    </rPh>
    <rPh sb="3" eb="5">
      <t>カンセツ</t>
    </rPh>
    <rPh sb="5" eb="7">
      <t>ハキュウ</t>
    </rPh>
    <rPh sb="7" eb="9">
      <t>コウカ</t>
    </rPh>
    <phoneticPr fontId="8"/>
  </si>
  <si>
    <t>第２次間接波及効果</t>
    <rPh sb="0" eb="1">
      <t>ダイ</t>
    </rPh>
    <rPh sb="2" eb="3">
      <t>ジ</t>
    </rPh>
    <rPh sb="3" eb="5">
      <t>カンセツ</t>
    </rPh>
    <rPh sb="5" eb="7">
      <t>ハキュウ</t>
    </rPh>
    <rPh sb="7" eb="9">
      <t>コウカ</t>
    </rPh>
    <phoneticPr fontId="8"/>
  </si>
  <si>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3"/>
  </si>
  <si>
    <t>(1)すべての生産は、最終需要を満たすために行われるとします。</t>
    <rPh sb="7" eb="9">
      <t>セイサン</t>
    </rPh>
    <rPh sb="11" eb="13">
      <t>サイシュウ</t>
    </rPh>
    <rPh sb="13" eb="15">
      <t>ジュヨウ</t>
    </rPh>
    <rPh sb="16" eb="17">
      <t>ミ</t>
    </rPh>
    <rPh sb="22" eb="23">
      <t>オコナ</t>
    </rPh>
    <phoneticPr fontId="3"/>
  </si>
  <si>
    <t>(2)生産を行う上での制約条件はないものとします。</t>
    <rPh sb="3" eb="5">
      <t>セイサン</t>
    </rPh>
    <rPh sb="6" eb="7">
      <t>オコナ</t>
    </rPh>
    <rPh sb="8" eb="9">
      <t>ウエ</t>
    </rPh>
    <rPh sb="11" eb="13">
      <t>セイヤク</t>
    </rPh>
    <rPh sb="13" eb="15">
      <t>ジョウケン</t>
    </rPh>
    <phoneticPr fontId="3"/>
  </si>
  <si>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3"/>
  </si>
  <si>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3"/>
  </si>
  <si>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3"/>
  </si>
  <si>
    <t>１　分析テーマ</t>
    <rPh sb="2" eb="4">
      <t>ブンセキ</t>
    </rPh>
    <phoneticPr fontId="5"/>
  </si>
  <si>
    <t>２　分析内容</t>
    <rPh sb="2" eb="4">
      <t>ブンセキ</t>
    </rPh>
    <rPh sb="4" eb="6">
      <t>ナイヨウ</t>
    </rPh>
    <phoneticPr fontId="8"/>
  </si>
  <si>
    <t>３　当初設定</t>
    <rPh sb="2" eb="4">
      <t>トウショ</t>
    </rPh>
    <rPh sb="4" eb="6">
      <t>セッテイ</t>
    </rPh>
    <phoneticPr fontId="8"/>
  </si>
  <si>
    <t>４　分析結果</t>
    <rPh sb="2" eb="4">
      <t>ブンセキ</t>
    </rPh>
    <rPh sb="4" eb="6">
      <t>ケッカ</t>
    </rPh>
    <phoneticPr fontId="8"/>
  </si>
  <si>
    <t>５　産業連関表による分析の注意点</t>
    <rPh sb="2" eb="4">
      <t>サンギョウ</t>
    </rPh>
    <rPh sb="4" eb="6">
      <t>レンカン</t>
    </rPh>
    <rPh sb="6" eb="7">
      <t>ヒョウ</t>
    </rPh>
    <rPh sb="10" eb="12">
      <t>ブンセキ</t>
    </rPh>
    <rPh sb="13" eb="16">
      <t>チュウイテン</t>
    </rPh>
    <phoneticPr fontId="3"/>
  </si>
  <si>
    <t>（使用データ：平成○○年大分市家計調査年報）</t>
    <rPh sb="1" eb="3">
      <t>シヨウ</t>
    </rPh>
    <rPh sb="7" eb="9">
      <t>ヘイセイ</t>
    </rPh>
    <rPh sb="12" eb="14">
      <t>オオイタ</t>
    </rPh>
    <rPh sb="14" eb="15">
      <t>シ</t>
    </rPh>
    <rPh sb="15" eb="17">
      <t>カケイ</t>
    </rPh>
    <phoneticPr fontId="8"/>
  </si>
  <si>
    <t>雇用者所得誘発額</t>
    <rPh sb="0" eb="3">
      <t>コヨウシャ</t>
    </rPh>
    <rPh sb="3" eb="5">
      <t>ショトク</t>
    </rPh>
    <rPh sb="5" eb="8">
      <t>ユウハツガク</t>
    </rPh>
    <phoneticPr fontId="5"/>
  </si>
  <si>
    <t>県内需要額</t>
    <rPh sb="0" eb="2">
      <t>ケンナイ</t>
    </rPh>
    <rPh sb="2" eb="5">
      <t>ジュヨウガク</t>
    </rPh>
    <phoneticPr fontId="5"/>
  </si>
  <si>
    <t>移輸入額</t>
    <rPh sb="0" eb="1">
      <t>イ</t>
    </rPh>
    <rPh sb="1" eb="4">
      <t>ユニュウガク</t>
    </rPh>
    <phoneticPr fontId="5"/>
  </si>
  <si>
    <t>雇用誘発者数</t>
    <rPh sb="0" eb="2">
      <t>コヨウ</t>
    </rPh>
    <rPh sb="2" eb="4">
      <t>ユウハツ</t>
    </rPh>
    <rPh sb="4" eb="5">
      <t>シャ</t>
    </rPh>
    <rPh sb="5" eb="6">
      <t>スウ</t>
    </rPh>
    <phoneticPr fontId="5"/>
  </si>
  <si>
    <t>（直接効果＋第1次間接波及効果）</t>
    <rPh sb="1" eb="3">
      <t>チョクセツ</t>
    </rPh>
    <rPh sb="3" eb="5">
      <t>コウカ</t>
    </rPh>
    <rPh sb="6" eb="7">
      <t>ダイ</t>
    </rPh>
    <rPh sb="8" eb="15">
      <t>ジカンセツハキュウコウカ</t>
    </rPh>
    <phoneticPr fontId="5"/>
  </si>
  <si>
    <t>消費支出額</t>
    <rPh sb="0" eb="2">
      <t>ショウヒ</t>
    </rPh>
    <rPh sb="2" eb="5">
      <t>シシュツガク</t>
    </rPh>
    <phoneticPr fontId="5"/>
  </si>
  <si>
    <t xml:space="preserve"> × 雇用者所得率</t>
    <rPh sb="3" eb="6">
      <t>コヨウシャ</t>
    </rPh>
    <rPh sb="6" eb="8">
      <t>ショトク</t>
    </rPh>
    <rPh sb="8" eb="9">
      <t>リツ</t>
    </rPh>
    <phoneticPr fontId="5"/>
  </si>
  <si>
    <t xml:space="preserve"> × 粗付加価値率</t>
    <rPh sb="3" eb="6">
      <t>ソフカ</t>
    </rPh>
    <rPh sb="6" eb="9">
      <t>カチリツ</t>
    </rPh>
    <phoneticPr fontId="5"/>
  </si>
  <si>
    <t xml:space="preserve"> × 県内自給率</t>
    <rPh sb="3" eb="5">
      <t>ケンナイ</t>
    </rPh>
    <rPh sb="5" eb="8">
      <t>ジキュウリツ</t>
    </rPh>
    <phoneticPr fontId="5"/>
  </si>
  <si>
    <t xml:space="preserve"> × 移輸入率</t>
    <rPh sb="3" eb="4">
      <t>イ</t>
    </rPh>
    <rPh sb="4" eb="6">
      <t>ユニュウ</t>
    </rPh>
    <rPh sb="6" eb="7">
      <t>リツ</t>
    </rPh>
    <phoneticPr fontId="5"/>
  </si>
  <si>
    <t xml:space="preserve"> × 逆行列係数</t>
    <rPh sb="3" eb="6">
      <t>ギャクギョウレツ</t>
    </rPh>
    <rPh sb="6" eb="8">
      <t>ケイスウ</t>
    </rPh>
    <phoneticPr fontId="5"/>
  </si>
  <si>
    <t xml:space="preserve"> × 消費支出構成比</t>
    <rPh sb="3" eb="5">
      <t>ショウヒ</t>
    </rPh>
    <rPh sb="5" eb="7">
      <t>シシュツ</t>
    </rPh>
    <rPh sb="7" eb="10">
      <t>コウセイヒ</t>
    </rPh>
    <phoneticPr fontId="5"/>
  </si>
  <si>
    <t>第２次間接波及効果</t>
    <rPh sb="0" eb="1">
      <t>ダイ</t>
    </rPh>
    <rPh sb="2" eb="9">
      <t>ジカンセツハキュウコウカ</t>
    </rPh>
    <phoneticPr fontId="5"/>
  </si>
  <si>
    <t>第１次間接波及効果</t>
    <rPh sb="0" eb="1">
      <t>ダイ</t>
    </rPh>
    <rPh sb="2" eb="9">
      <t>ジカンセツハキュウコウカ</t>
    </rPh>
    <phoneticPr fontId="5"/>
  </si>
  <si>
    <t xml:space="preserve"> × 雇用係数</t>
    <rPh sb="3" eb="5">
      <t>コヨウ</t>
    </rPh>
    <rPh sb="5" eb="7">
      <t>ケイスウ</t>
    </rPh>
    <phoneticPr fontId="5"/>
  </si>
  <si>
    <t>経済波及効果フロー</t>
    <rPh sb="0" eb="2">
      <t>ケイザイ</t>
    </rPh>
    <rPh sb="2" eb="6">
      <t>ハキュウコウカ</t>
    </rPh>
    <phoneticPr fontId="5"/>
  </si>
  <si>
    <t>分析テーマ</t>
    <rPh sb="0" eb="2">
      <t>ブンセキ</t>
    </rPh>
    <phoneticPr fontId="5"/>
  </si>
  <si>
    <t>◆</t>
    <phoneticPr fontId="5"/>
  </si>
  <si>
    <t>１．ご利用にあたって</t>
    <rPh sb="3" eb="5">
      <t>リヨウ</t>
    </rPh>
    <phoneticPr fontId="3"/>
  </si>
  <si>
    <t>２．分析ツールの使用方法</t>
    <rPh sb="2" eb="4">
      <t>ブンセキ</t>
    </rPh>
    <rPh sb="8" eb="10">
      <t>シヨウ</t>
    </rPh>
    <rPh sb="10" eb="12">
      <t>ホウホウ</t>
    </rPh>
    <phoneticPr fontId="3"/>
  </si>
  <si>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3"/>
  </si>
  <si>
    <t>４．その他</t>
    <rPh sb="4" eb="5">
      <t>ホカ</t>
    </rPh>
    <phoneticPr fontId="3"/>
  </si>
  <si>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3"/>
  </si>
  <si>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</si>
  <si>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3"/>
  </si>
  <si>
    <t>〒870-8501　大分県大分市大手町３－１－１</t>
    <phoneticPr fontId="5"/>
  </si>
  <si>
    <t>E-mail：a10800@pref.oita.lg.jp</t>
    <phoneticPr fontId="5"/>
  </si>
  <si>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3"/>
  </si>
  <si>
    <t>分析ツールに関する問い合わせは下記までお願いします。</t>
    <rPh sb="0" eb="2">
      <t>ブンセキ</t>
    </rPh>
    <rPh sb="6" eb="7">
      <t>カン</t>
    </rPh>
    <rPh sb="9" eb="10">
      <t>ト</t>
    </rPh>
    <rPh sb="11" eb="12">
      <t>ア</t>
    </rPh>
    <rPh sb="15" eb="17">
      <t>カキ</t>
    </rPh>
    <rPh sb="20" eb="21">
      <t>ネガ</t>
    </rPh>
    <phoneticPr fontId="3"/>
  </si>
  <si>
    <t>1)</t>
    <phoneticPr fontId="5"/>
  </si>
  <si>
    <t>2)</t>
    <phoneticPr fontId="5"/>
  </si>
  <si>
    <t>3)</t>
    <phoneticPr fontId="5"/>
  </si>
  <si>
    <t>4)</t>
    <phoneticPr fontId="5"/>
  </si>
  <si>
    <t>　　分析テーマ</t>
    <rPh sb="2" eb="4">
      <t>ブンセキ</t>
    </rPh>
    <phoneticPr fontId="5"/>
  </si>
  <si>
    <t>※四捨五入の関係で内訳が合計と一致しない場合があります。</t>
    <rPh sb="1" eb="5">
      <t>シシャゴニュウ</t>
    </rPh>
    <rPh sb="6" eb="8">
      <t>カンケイ</t>
    </rPh>
    <rPh sb="12" eb="14">
      <t>ゴウケイ</t>
    </rPh>
    <rPh sb="15" eb="17">
      <t>イッチ</t>
    </rPh>
    <rPh sb="20" eb="22">
      <t>バアイ</t>
    </rPh>
    <phoneticPr fontId="5"/>
  </si>
  <si>
    <t>部門</t>
    <rPh sb="0" eb="2">
      <t>ブモン</t>
    </rPh>
    <phoneticPr fontId="5"/>
  </si>
  <si>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3"/>
  </si>
  <si>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3"/>
  </si>
  <si>
    <t>百万円</t>
    <rPh sb="0" eb="1">
      <t>ヒャク</t>
    </rPh>
    <rPh sb="1" eb="3">
      <t>マンエン</t>
    </rPh>
    <phoneticPr fontId="5"/>
  </si>
  <si>
    <t>万円</t>
    <rPh sb="0" eb="2">
      <t>マンエン</t>
    </rPh>
    <phoneticPr fontId="5"/>
  </si>
  <si>
    <t>千円</t>
    <rPh sb="0" eb="2">
      <t>センエン</t>
    </rPh>
    <phoneticPr fontId="5"/>
  </si>
  <si>
    <t>円</t>
    <rPh sb="0" eb="1">
      <t>エン</t>
    </rPh>
    <phoneticPr fontId="5"/>
  </si>
  <si>
    <t>（単位：百万円／人）</t>
    <rPh sb="1" eb="3">
      <t>タンイ</t>
    </rPh>
    <rPh sb="4" eb="5">
      <t>ヒャク</t>
    </rPh>
    <rPh sb="5" eb="7">
      <t>マンエン</t>
    </rPh>
    <rPh sb="8" eb="9">
      <t>ニン</t>
    </rPh>
    <phoneticPr fontId="12"/>
  </si>
  <si>
    <t>係数単位調整</t>
    <rPh sb="0" eb="2">
      <t>ケイスウ</t>
    </rPh>
    <phoneticPr fontId="12"/>
  </si>
  <si>
    <t>億円</t>
  </si>
  <si>
    <t>百万円</t>
  </si>
  <si>
    <t>万円</t>
  </si>
  <si>
    <t>千円</t>
  </si>
  <si>
    <t>円</t>
  </si>
  <si>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23年（2011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86" eb="188">
      <t>オオイタ</t>
    </rPh>
    <phoneticPr fontId="3"/>
  </si>
  <si>
    <t>電話：097-506-2442　FAX：097-506-1727</t>
    <rPh sb="0" eb="2">
      <t>デンワ</t>
    </rPh>
    <phoneticPr fontId="5"/>
  </si>
  <si>
    <t>分析に使用する産業連関表は平成23年時点のものであり、当時の経済情勢（産業構造や物価）をもとに作成されています。その後の経済情勢の変化（新規の企業立地や物価変動）は反映されていません。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3" eb="15">
      <t>ヘイセイ</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3"/>
  </si>
  <si>
    <t>電気機械</t>
    <rPh sb="0" eb="2">
      <t>デンキ</t>
    </rPh>
    <rPh sb="2" eb="4">
      <t>キカイ</t>
    </rPh>
    <phoneticPr fontId="2"/>
  </si>
  <si>
    <t>水道</t>
  </si>
  <si>
    <t>廃棄物処理</t>
  </si>
  <si>
    <t>医療・福祉</t>
    <rPh sb="0" eb="2">
      <t>イリョウ</t>
    </rPh>
    <rPh sb="3" eb="5">
      <t>フクシ</t>
    </rPh>
    <phoneticPr fontId="2"/>
  </si>
  <si>
    <t>その他の非営利団体サービス</t>
    <rPh sb="4" eb="7">
      <t>ヒエイリ</t>
    </rPh>
    <rPh sb="7" eb="9">
      <t>ダンタイ</t>
    </rPh>
    <phoneticPr fontId="2"/>
  </si>
  <si>
    <t>平成23年（2011年）大分県産業連関表</t>
    <rPh sb="12" eb="15">
      <t>オオイタケン</t>
    </rPh>
    <phoneticPr fontId="5"/>
  </si>
  <si>
    <t>医療・福祉</t>
  </si>
  <si>
    <t>その他の非営利団体サービス</t>
  </si>
  <si>
    <t>生産者価格評価表 （36部門表）</t>
    <rPh sb="0" eb="3">
      <t>セイサンシャ</t>
    </rPh>
    <rPh sb="3" eb="5">
      <t>カカク</t>
    </rPh>
    <rPh sb="5" eb="8">
      <t>ヒョウカヒョウ</t>
    </rPh>
    <rPh sb="12" eb="14">
      <t>ブモン</t>
    </rPh>
    <rPh sb="14" eb="15">
      <t>ヒョウ</t>
    </rPh>
    <phoneticPr fontId="2"/>
  </si>
  <si>
    <t>平成23年（2011年）大分県産業連関表</t>
    <rPh sb="12" eb="15">
      <t>オオイタケン</t>
    </rPh>
    <phoneticPr fontId="2"/>
  </si>
  <si>
    <t>単位：100万円</t>
    <rPh sb="0" eb="2">
      <t>タンイ</t>
    </rPh>
    <rPh sb="6" eb="8">
      <t>マンエン</t>
    </rPh>
    <phoneticPr fontId="2"/>
  </si>
  <si>
    <t>就業係数</t>
    <rPh sb="0" eb="2">
      <t>シュウギョウ</t>
    </rPh>
    <rPh sb="2" eb="4">
      <t>ケイスウ</t>
    </rPh>
    <phoneticPr fontId="4"/>
  </si>
  <si>
    <t>就業係数、雇用係数</t>
    <rPh sb="0" eb="2">
      <t>シュウギョウ</t>
    </rPh>
    <rPh sb="2" eb="4">
      <t>ケイスウ</t>
    </rPh>
    <rPh sb="5" eb="7">
      <t>コヨウ</t>
    </rPh>
    <rPh sb="7" eb="9">
      <t>ケイスウ</t>
    </rPh>
    <phoneticPr fontId="12"/>
  </si>
  <si>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</si>
  <si>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</si>
  <si>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</si>
  <si>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</si>
  <si>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</si>
  <si>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</si>
  <si>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</si>
  <si>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</si>
  <si>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</si>
  <si>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</si>
  <si>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</si>
  <si>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</si>
  <si>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</si>
  <si>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</si>
  <si>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</si>
  <si>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</si>
  <si>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</si>
  <si>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</si>
  <si>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</si>
  <si>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</si>
  <si>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</si>
  <si>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</si>
  <si>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</si>
  <si>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</si>
  <si>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</si>
  <si>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</si>
  <si>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調整項</t>
  </si>
  <si>
    <t>県内最終
需要計</t>
  </si>
  <si>
    <t>県内需要
合計</t>
  </si>
  <si>
    <t>移輸出</t>
  </si>
  <si>
    <t>最終需要計</t>
  </si>
  <si>
    <t>需要合計</t>
  </si>
  <si>
    <t>（控除）
移輸入</t>
  </si>
  <si>
    <t>最終需要
部門計</t>
  </si>
  <si>
    <t>平成23年</t>
    <rPh sb="0" eb="2">
      <t>ヘイセイ</t>
    </rPh>
    <rPh sb="4" eb="5">
      <t>ネン</t>
    </rPh>
    <phoneticPr fontId="11"/>
  </si>
  <si>
    <t>平成24年</t>
    <rPh sb="0" eb="2">
      <t>ヘイセイ</t>
    </rPh>
    <rPh sb="4" eb="5">
      <t>ネン</t>
    </rPh>
    <phoneticPr fontId="11"/>
  </si>
  <si>
    <t>平成25年</t>
    <rPh sb="0" eb="2">
      <t>ヘイセイ</t>
    </rPh>
    <rPh sb="4" eb="5">
      <t>ネン</t>
    </rPh>
    <phoneticPr fontId="11"/>
  </si>
  <si>
    <t>平成26年</t>
    <rPh sb="0" eb="2">
      <t>ヘイセイ</t>
    </rPh>
    <rPh sb="4" eb="5">
      <t>ネン</t>
    </rPh>
    <phoneticPr fontId="11"/>
  </si>
  <si>
    <t>平成27年</t>
    <rPh sb="0" eb="2">
      <t>ヘイセイ</t>
    </rPh>
    <rPh sb="4" eb="5">
      <t>ネン</t>
    </rPh>
    <phoneticPr fontId="11"/>
  </si>
  <si>
    <t xml:space="preserve"> × 消費転換係数</t>
    <rPh sb="3" eb="5">
      <t>ショウヒ</t>
    </rPh>
    <rPh sb="5" eb="7">
      <t>テンカン</t>
    </rPh>
    <rPh sb="7" eb="9">
      <t>ケイスウ</t>
    </rPh>
    <phoneticPr fontId="5"/>
  </si>
  <si>
    <t>■</t>
    <phoneticPr fontId="5"/>
  </si>
  <si>
    <t>「データ入力表」シートへの入力</t>
    <rPh sb="4" eb="6">
      <t>ニュウリョク</t>
    </rPh>
    <rPh sb="6" eb="7">
      <t>ヒョウ</t>
    </rPh>
    <rPh sb="13" eb="15">
      <t>ニュウリョク</t>
    </rPh>
    <phoneticPr fontId="5"/>
  </si>
  <si>
    <t>5）</t>
    <phoneticPr fontId="5"/>
  </si>
  <si>
    <t>6)</t>
    <phoneticPr fontId="5"/>
  </si>
  <si>
    <t>7)</t>
    <phoneticPr fontId="5"/>
  </si>
  <si>
    <t>8)</t>
    <phoneticPr fontId="5"/>
  </si>
  <si>
    <t>「①結果」シートに、分析内容を入力します。</t>
    <rPh sb="2" eb="4">
      <t>ケッカ</t>
    </rPh>
    <rPh sb="10" eb="12">
      <t>ブンセキ</t>
    </rPh>
    <rPh sb="12" eb="14">
      <t>ナイヨウ</t>
    </rPh>
    <rPh sb="15" eb="17">
      <t>ニュウリョク</t>
    </rPh>
    <phoneticPr fontId="3"/>
  </si>
  <si>
    <t>結果の確認</t>
    <rPh sb="0" eb="2">
      <t>ケッカ</t>
    </rPh>
    <rPh sb="3" eb="5">
      <t>カクニン</t>
    </rPh>
    <phoneticPr fontId="5"/>
  </si>
  <si>
    <t>産業連関表を用いた経済波及効果分析には、産業連関表自体の構造的特質から派生する限界や留意点があります。以下の事項について十分に理解した上で、分析を行うようにしてください。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5"/>
  </si>
  <si>
    <t>2）</t>
    <phoneticPr fontId="5"/>
  </si>
  <si>
    <t>3)</t>
    <phoneticPr fontId="5"/>
  </si>
  <si>
    <t xml:space="preserve">需要量が2倍になれば、原材料投入額も2倍になるという「線形比例」を仮定しているため、規模の経済性等は考慮していません。
</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3"/>
  </si>
  <si>
    <t>4）</t>
    <phoneticPr fontId="5"/>
  </si>
  <si>
    <t>生産を行う上での、制約条件はないものとします。需要増加に県内での原材料調達が行えず、移輸入により増産に対応するようなことは考えず、移輸入率が一定の下で十分に増産に対応できるとします。</t>
    <phoneticPr fontId="5"/>
  </si>
  <si>
    <t>生産波及は、途中段階で中断することはなく、最後まで波及するものとします。例えば、在庫の取り崩しではなく、新規の生産で対応するものとします。</t>
    <rPh sb="0" eb="2">
      <t>セイサン</t>
    </rPh>
    <rPh sb="2" eb="4">
      <t>ハキュウ</t>
    </rPh>
    <rPh sb="6" eb="8">
      <t>トチュウ</t>
    </rPh>
    <rPh sb="8" eb="10">
      <t>ダンカイ</t>
    </rPh>
    <rPh sb="11" eb="13">
      <t>チュウダン</t>
    </rPh>
    <rPh sb="21" eb="23">
      <t>サイゴ</t>
    </rPh>
    <rPh sb="25" eb="27">
      <t>ハキュウ</t>
    </rPh>
    <rPh sb="36" eb="37">
      <t>タト</t>
    </rPh>
    <rPh sb="40" eb="42">
      <t>ザイコ</t>
    </rPh>
    <rPh sb="43" eb="44">
      <t>ト</t>
    </rPh>
    <rPh sb="45" eb="46">
      <t>クズ</t>
    </rPh>
    <rPh sb="52" eb="54">
      <t>シンキ</t>
    </rPh>
    <rPh sb="55" eb="57">
      <t>セイサン</t>
    </rPh>
    <rPh sb="58" eb="60">
      <t>タイオウ</t>
    </rPh>
    <phoneticPr fontId="3"/>
  </si>
  <si>
    <t>一般的に産業連関モデルには時間の概念がないため、経済波及効果の達成時期は明確ではありません。</t>
    <phoneticPr fontId="3"/>
  </si>
  <si>
    <t>9)</t>
    <phoneticPr fontId="5"/>
  </si>
  <si>
    <t>経済波及効果分析は、生産活動に係る経済波及効果を対象としており、それ以外の経済効果は対象としていません。例えば、公共事業の場合は、建設に伴う経済波及効果は対象としますが、施設完成後の利便性などの生産につながらない経済効果等は分析の対象としていません。</t>
    <phoneticPr fontId="5"/>
  </si>
  <si>
    <t>生産の増加は就業（雇用）者数の増加を伴うことが前提となります。現実には、生産の増加は時間外勤務や設備増強などで補われ、必ずしも就業（雇用）者数の増加とはなりません。
なお、就業（雇用）誘発数は、現実の人数の増加ではなく、人数で計測される「労働量」の変化を表すものとします。</t>
    <phoneticPr fontId="3"/>
  </si>
  <si>
    <t>「①結果」シートへの入力</t>
    <rPh sb="2" eb="4">
      <t>ケッカ</t>
    </rPh>
    <rPh sb="10" eb="12">
      <t>ニュウリョク</t>
    </rPh>
    <phoneticPr fontId="5"/>
  </si>
  <si>
    <t>平成28年</t>
    <rPh sb="0" eb="2">
      <t>ヘイセイ</t>
    </rPh>
    <rPh sb="4" eb="5">
      <t>ネン</t>
    </rPh>
    <phoneticPr fontId="5"/>
  </si>
  <si>
    <t>上記平均</t>
    <rPh sb="0" eb="2">
      <t>ジョウキ</t>
    </rPh>
    <rPh sb="2" eb="4">
      <t>ヘイキン</t>
    </rPh>
    <phoneticPr fontId="5"/>
  </si>
  <si>
    <t>億円</t>
    <rPh sb="0" eb="2">
      <t>オクエン</t>
    </rPh>
    <phoneticPr fontId="5"/>
  </si>
  <si>
    <t>5)</t>
    <phoneticPr fontId="5"/>
  </si>
  <si>
    <t>分析者によって分析の前提条件・方法などが異なると、同じ産業連関表を使っても分析結果が異なる場合があります。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5" eb="26">
      <t>オナ</t>
    </rPh>
    <rPh sb="27" eb="29">
      <t>サンギョウ</t>
    </rPh>
    <rPh sb="29" eb="31">
      <t>レンカン</t>
    </rPh>
    <rPh sb="31" eb="32">
      <t>ヒョウ</t>
    </rPh>
    <rPh sb="33" eb="34">
      <t>ツカ</t>
    </rPh>
    <rPh sb="37" eb="39">
      <t>ブンセキ</t>
    </rPh>
    <rPh sb="39" eb="41">
      <t>ケッカ</t>
    </rPh>
    <rPh sb="42" eb="43">
      <t>コト</t>
    </rPh>
    <rPh sb="45" eb="47">
      <t>バアイ</t>
    </rPh>
    <phoneticPr fontId="3"/>
  </si>
  <si>
    <t>直接効果（生産増加額）</t>
    <rPh sb="0" eb="2">
      <t>チョクセツ</t>
    </rPh>
    <rPh sb="2" eb="4">
      <t>コウカ</t>
    </rPh>
    <rPh sb="5" eb="7">
      <t>セイサン</t>
    </rPh>
    <rPh sb="7" eb="9">
      <t>ゾウカ</t>
    </rPh>
    <rPh sb="9" eb="10">
      <t>ガク</t>
    </rPh>
    <phoneticPr fontId="8"/>
  </si>
  <si>
    <t>※</t>
    <phoneticPr fontId="5"/>
  </si>
  <si>
    <t>入力データとして入力する金額に応じて、「億円」、「百万円」、「千円」、「円」のうち、見やすい表示単位をプルダウンで選択します。</t>
    <rPh sb="0" eb="2">
      <t>ニュウリョク</t>
    </rPh>
    <rPh sb="8" eb="10">
      <t>ニュウリョク</t>
    </rPh>
    <rPh sb="12" eb="14">
      <t>キンガク</t>
    </rPh>
    <rPh sb="15" eb="16">
      <t>オウ</t>
    </rPh>
    <rPh sb="20" eb="22">
      <t>オクエン</t>
    </rPh>
    <rPh sb="25" eb="28">
      <t>ヒャクマンエン</t>
    </rPh>
    <rPh sb="31" eb="33">
      <t>センエン</t>
    </rPh>
    <rPh sb="36" eb="37">
      <t>エン</t>
    </rPh>
    <rPh sb="42" eb="43">
      <t>ミ</t>
    </rPh>
    <rPh sb="46" eb="48">
      <t>ヒョウジ</t>
    </rPh>
    <rPh sb="48" eb="50">
      <t>タンイ</t>
    </rPh>
    <rPh sb="57" eb="59">
      <t>センタク</t>
    </rPh>
    <phoneticPr fontId="5"/>
  </si>
  <si>
    <t>消費転換係数を入力</t>
    <rPh sb="7" eb="9">
      <t>ニュウリョク</t>
    </rPh>
    <phoneticPr fontId="5"/>
  </si>
  <si>
    <t>ここで入力した内容は「①結果」シート等に反映されます。</t>
    <phoneticPr fontId="5"/>
  </si>
  <si>
    <t>分析テーマの入力</t>
    <rPh sb="0" eb="2">
      <t>ブンセキ</t>
    </rPh>
    <rPh sb="6" eb="8">
      <t>ニュウリョク</t>
    </rPh>
    <phoneticPr fontId="5"/>
  </si>
  <si>
    <t>1　分析テーマを入力してください。</t>
    <rPh sb="2" eb="4">
      <t>ブンセキ</t>
    </rPh>
    <rPh sb="8" eb="10">
      <t>ニュウリョク</t>
    </rPh>
    <phoneticPr fontId="5"/>
  </si>
  <si>
    <t>2　金額の表示単位をプルダウンで選択してください。</t>
    <rPh sb="2" eb="4">
      <t>キンガク</t>
    </rPh>
    <rPh sb="5" eb="7">
      <t>ヒョウジ</t>
    </rPh>
    <rPh sb="7" eb="9">
      <t>タンイ</t>
    </rPh>
    <rPh sb="16" eb="18">
      <t>センタク</t>
    </rPh>
    <phoneticPr fontId="5"/>
  </si>
  <si>
    <t>就業誘発</t>
    <rPh sb="0" eb="2">
      <t>シュウギョウ</t>
    </rPh>
    <rPh sb="2" eb="4">
      <t>ユウハツ</t>
    </rPh>
    <phoneticPr fontId="5"/>
  </si>
  <si>
    <t>就業誘発者数</t>
    <rPh sb="0" eb="2">
      <t>シュウギョウ</t>
    </rPh>
    <rPh sb="2" eb="4">
      <t>ユウハツ</t>
    </rPh>
    <rPh sb="4" eb="5">
      <t>シャ</t>
    </rPh>
    <rPh sb="5" eb="6">
      <t>スウ</t>
    </rPh>
    <phoneticPr fontId="8"/>
  </si>
  <si>
    <t>　</t>
    <phoneticPr fontId="5"/>
  </si>
  <si>
    <t>3　与件データ（発生需要額）を入力してください。</t>
    <rPh sb="2" eb="4">
      <t>ヨケン</t>
    </rPh>
    <rPh sb="8" eb="10">
      <t>ハッセイ</t>
    </rPh>
    <rPh sb="10" eb="12">
      <t>ジュヨウ</t>
    </rPh>
    <rPh sb="12" eb="13">
      <t>ガク</t>
    </rPh>
    <rPh sb="13" eb="14">
      <t>ゾウガク</t>
    </rPh>
    <rPh sb="15" eb="17">
      <t>ニュウリョク</t>
    </rPh>
    <phoneticPr fontId="5"/>
  </si>
  <si>
    <t>発生需要額</t>
    <rPh sb="0" eb="2">
      <t>ハッセイ</t>
    </rPh>
    <rPh sb="2" eb="4">
      <t>ジュヨウ</t>
    </rPh>
    <rPh sb="4" eb="5">
      <t>ガク</t>
    </rPh>
    <phoneticPr fontId="2"/>
  </si>
  <si>
    <t>部門別発生需要額　     単位：</t>
    <rPh sb="0" eb="3">
      <t>ブモンベツ</t>
    </rPh>
    <rPh sb="3" eb="5">
      <t>ハッセイ</t>
    </rPh>
    <rPh sb="5" eb="8">
      <t>ジュヨウガク</t>
    </rPh>
    <phoneticPr fontId="5"/>
  </si>
  <si>
    <t>最終需要額(生産者価格)</t>
    <rPh sb="0" eb="2">
      <t>サイシュウ</t>
    </rPh>
    <rPh sb="2" eb="4">
      <t>ジュヨウ</t>
    </rPh>
    <rPh sb="4" eb="5">
      <t>ガク</t>
    </rPh>
    <rPh sb="6" eb="9">
      <t>セイサンシャ</t>
    </rPh>
    <rPh sb="9" eb="11">
      <t>カカク</t>
    </rPh>
    <phoneticPr fontId="8"/>
  </si>
  <si>
    <t>県内需要
増加額</t>
    <rPh sb="0" eb="1">
      <t>ケン</t>
    </rPh>
    <rPh sb="1" eb="2">
      <t>ナイ</t>
    </rPh>
    <rPh sb="2" eb="4">
      <t>ジュヨウ</t>
    </rPh>
    <rPh sb="5" eb="7">
      <t>ゾウカ</t>
    </rPh>
    <rPh sb="7" eb="8">
      <t>ガク</t>
    </rPh>
    <phoneticPr fontId="8"/>
  </si>
  <si>
    <t>原材料
投入額</t>
    <rPh sb="0" eb="3">
      <t>ゲンザイリョウ</t>
    </rPh>
    <rPh sb="4" eb="6">
      <t>トウニュウ</t>
    </rPh>
    <rPh sb="6" eb="7">
      <t>ガク</t>
    </rPh>
    <phoneticPr fontId="8"/>
  </si>
  <si>
    <t>県内
需要額</t>
    <rPh sb="1" eb="2">
      <t>ナイ</t>
    </rPh>
    <phoneticPr fontId="8"/>
  </si>
  <si>
    <t>移輸入額</t>
    <rPh sb="0" eb="1">
      <t>イ</t>
    </rPh>
    <rPh sb="1" eb="3">
      <t>ユニュウ</t>
    </rPh>
    <phoneticPr fontId="8"/>
  </si>
  <si>
    <t>就業誘
発者数</t>
    <phoneticPr fontId="8"/>
  </si>
  <si>
    <t>雇用誘
発者数</t>
    <phoneticPr fontId="8"/>
  </si>
  <si>
    <t>A</t>
    <phoneticPr fontId="8"/>
  </si>
  <si>
    <t>B=A×自給率</t>
    <rPh sb="4" eb="7">
      <t>ジキュウリツ</t>
    </rPh>
    <phoneticPr fontId="5"/>
  </si>
  <si>
    <t>E=B×投入係数</t>
    <rPh sb="4" eb="6">
      <t>トウニュウ</t>
    </rPh>
    <rPh sb="6" eb="8">
      <t>ケイスウ</t>
    </rPh>
    <phoneticPr fontId="8"/>
  </si>
  <si>
    <t>F=E×自給率</t>
    <rPh sb="4" eb="7">
      <t>ジキュウリツ</t>
    </rPh>
    <phoneticPr fontId="8"/>
  </si>
  <si>
    <t>G=E×移輸入率</t>
    <rPh sb="4" eb="5">
      <t>イ</t>
    </rPh>
    <rPh sb="5" eb="7">
      <t>ユニュウ</t>
    </rPh>
    <phoneticPr fontId="8"/>
  </si>
  <si>
    <t>H=逆行列係数×F</t>
    <rPh sb="2" eb="5">
      <t>ギャクギョウレツ</t>
    </rPh>
    <rPh sb="5" eb="7">
      <t>ケイスウ</t>
    </rPh>
    <phoneticPr fontId="8"/>
  </si>
  <si>
    <t>K</t>
    <phoneticPr fontId="8"/>
  </si>
  <si>
    <t>L=(D+J)×K</t>
    <phoneticPr fontId="8"/>
  </si>
  <si>
    <t>C+I+Q</t>
    <phoneticPr fontId="8"/>
  </si>
  <si>
    <t>D+J+R</t>
    <phoneticPr fontId="8"/>
  </si>
  <si>
    <t>（総合）</t>
    <rPh sb="1" eb="3">
      <t>ソウゴウ</t>
    </rPh>
    <phoneticPr fontId="38"/>
  </si>
  <si>
    <t>S=B+H+P</t>
    <phoneticPr fontId="8"/>
  </si>
  <si>
    <t>B×就業係数</t>
    <rPh sb="2" eb="4">
      <t>シュウギョウ</t>
    </rPh>
    <rPh sb="4" eb="6">
      <t>ケイスウ</t>
    </rPh>
    <phoneticPr fontId="8"/>
  </si>
  <si>
    <t>H×就業係数</t>
    <rPh sb="2" eb="4">
      <t>シュウギョウ</t>
    </rPh>
    <rPh sb="4" eb="6">
      <t>ケイスウ</t>
    </rPh>
    <phoneticPr fontId="8"/>
  </si>
  <si>
    <t>P×就業係数</t>
    <rPh sb="2" eb="4">
      <t>シュウギョウ</t>
    </rPh>
    <rPh sb="4" eb="6">
      <t>ケイスウ</t>
    </rPh>
    <phoneticPr fontId="8"/>
  </si>
  <si>
    <t>　（１）　経済波及効果</t>
    <phoneticPr fontId="5"/>
  </si>
  <si>
    <t>最終需要額</t>
    <rPh sb="0" eb="2">
      <t>サイシュウ</t>
    </rPh>
    <rPh sb="2" eb="4">
      <t>ジュヨウ</t>
    </rPh>
    <rPh sb="4" eb="5">
      <t>ガク</t>
    </rPh>
    <phoneticPr fontId="8"/>
  </si>
  <si>
    <t>　うち県内最終需要額</t>
    <rPh sb="3" eb="5">
      <t>ケンナイ</t>
    </rPh>
    <rPh sb="5" eb="7">
      <t>サイシュウ</t>
    </rPh>
    <rPh sb="7" eb="9">
      <t>ジュヨウ</t>
    </rPh>
    <rPh sb="9" eb="10">
      <t>ガク</t>
    </rPh>
    <phoneticPr fontId="5"/>
  </si>
  <si>
    <t>最終需要増加額</t>
    <rPh sb="0" eb="2">
      <t>サイシュウ</t>
    </rPh>
    <rPh sb="2" eb="4">
      <t>ジュヨウ</t>
    </rPh>
    <rPh sb="4" eb="7">
      <t>ゾウカガク</t>
    </rPh>
    <phoneticPr fontId="5"/>
  </si>
  <si>
    <t xml:space="preserve"> × 就業係数</t>
    <rPh sb="5" eb="7">
      <t>ケイスウ</t>
    </rPh>
    <phoneticPr fontId="5"/>
  </si>
  <si>
    <t>就業誘発者数</t>
    <rPh sb="2" eb="4">
      <t>ユウハツ</t>
    </rPh>
    <rPh sb="4" eb="5">
      <t>シャ</t>
    </rPh>
    <rPh sb="5" eb="6">
      <t>スウ</t>
    </rPh>
    <phoneticPr fontId="5"/>
  </si>
  <si>
    <t xml:space="preserve"> × 投入係数</t>
    <rPh sb="3" eb="5">
      <t>トウニュウ</t>
    </rPh>
    <rPh sb="5" eb="7">
      <t>ケイスウ</t>
    </rPh>
    <phoneticPr fontId="5"/>
  </si>
  <si>
    <t>原材料投入額</t>
    <rPh sb="0" eb="3">
      <t>ゲンザイリョウ</t>
    </rPh>
    <rPh sb="3" eb="6">
      <t>トウニュウガク</t>
    </rPh>
    <phoneticPr fontId="5"/>
  </si>
  <si>
    <t>第1次間接波及効果</t>
    <phoneticPr fontId="5"/>
  </si>
  <si>
    <t>（原材料投入額+粗付加価値額）</t>
    <phoneticPr fontId="5"/>
  </si>
  <si>
    <t>第2次間接波及効果</t>
    <phoneticPr fontId="5"/>
  </si>
  <si>
    <t>（原材料投入額+粗付加価値額）</t>
    <phoneticPr fontId="5"/>
  </si>
  <si>
    <t>需要増加額の入力</t>
    <rPh sb="0" eb="2">
      <t>ジュヨウ</t>
    </rPh>
    <rPh sb="2" eb="4">
      <t>ゾウカ</t>
    </rPh>
    <rPh sb="4" eb="5">
      <t>ガク</t>
    </rPh>
    <rPh sb="6" eb="8">
      <t>ニュウリョク</t>
    </rPh>
    <phoneticPr fontId="5"/>
  </si>
  <si>
    <t>3）</t>
    <phoneticPr fontId="5"/>
  </si>
  <si>
    <t>4)</t>
    <phoneticPr fontId="5"/>
  </si>
  <si>
    <t>需要増加額を該当する産業部門に直接入力します。</t>
    <rPh sb="0" eb="2">
      <t>ジュヨウ</t>
    </rPh>
    <rPh sb="2" eb="4">
      <t>ゾウカ</t>
    </rPh>
    <rPh sb="4" eb="5">
      <t>ガク</t>
    </rPh>
    <rPh sb="6" eb="8">
      <t>ガイトウ</t>
    </rPh>
    <rPh sb="10" eb="12">
      <t>サンギョウ</t>
    </rPh>
    <rPh sb="12" eb="14">
      <t>ブモン</t>
    </rPh>
    <rPh sb="15" eb="17">
      <t>チョクセツ</t>
    </rPh>
    <rPh sb="17" eb="19">
      <t>ニュウリョク</t>
    </rPh>
    <phoneticPr fontId="5"/>
  </si>
  <si>
    <t>6)</t>
    <phoneticPr fontId="5"/>
  </si>
  <si>
    <t>生産者価格</t>
    <rPh sb="0" eb="3">
      <t>セイサンシャ</t>
    </rPh>
    <rPh sb="3" eb="5">
      <t>カカク</t>
    </rPh>
    <phoneticPr fontId="5"/>
  </si>
  <si>
    <t>7)</t>
    <phoneticPr fontId="5"/>
  </si>
  <si>
    <t>8）</t>
    <phoneticPr fontId="5"/>
  </si>
  <si>
    <t>◆</t>
    <phoneticPr fontId="5"/>
  </si>
  <si>
    <t>価格の種類</t>
    <rPh sb="0" eb="2">
      <t>カカク</t>
    </rPh>
    <rPh sb="3" eb="5">
      <t>シュルイ</t>
    </rPh>
    <phoneticPr fontId="5"/>
  </si>
  <si>
    <t>・</t>
    <phoneticPr fontId="5"/>
  </si>
  <si>
    <t>購入者価格</t>
    <rPh sb="0" eb="2">
      <t>コウニュウ</t>
    </rPh>
    <rPh sb="2" eb="3">
      <t>シャ</t>
    </rPh>
    <rPh sb="3" eb="5">
      <t>カカク</t>
    </rPh>
    <phoneticPr fontId="5"/>
  </si>
  <si>
    <t>： 店頭で販売するときの価格</t>
    <rPh sb="2" eb="4">
      <t>テントウ</t>
    </rPh>
    <rPh sb="5" eb="7">
      <t>ハンバイ</t>
    </rPh>
    <phoneticPr fontId="3"/>
  </si>
  <si>
    <t>： 生産者が出荷するときの価格</t>
    <phoneticPr fontId="5"/>
  </si>
  <si>
    <t>4　価格の種類をプルダウンで選択してください。</t>
    <rPh sb="2" eb="4">
      <t>カカク</t>
    </rPh>
    <rPh sb="5" eb="7">
      <t>シュルイ</t>
    </rPh>
    <rPh sb="14" eb="16">
      <t>センタク</t>
    </rPh>
    <phoneticPr fontId="5"/>
  </si>
  <si>
    <t>5　消費転換係数を入力してください。</t>
    <rPh sb="2" eb="4">
      <t>ショウヒ</t>
    </rPh>
    <rPh sb="4" eb="6">
      <t>テンカン</t>
    </rPh>
    <rPh sb="6" eb="8">
      <t>ケイスウ</t>
    </rPh>
    <rPh sb="9" eb="11">
      <t>ニュウリョク</t>
    </rPh>
    <phoneticPr fontId="5"/>
  </si>
  <si>
    <t>価格の種類を選択</t>
    <rPh sb="0" eb="2">
      <t>カカク</t>
    </rPh>
    <rPh sb="3" eb="5">
      <t>シュルイ</t>
    </rPh>
    <rPh sb="6" eb="8">
      <t>センタク</t>
    </rPh>
    <phoneticPr fontId="5"/>
  </si>
  <si>
    <t>「生産者価格」か「購入者価格」かをプルダウンで選択します。
　※　購入者価格：店頭で販売するときの価格
　　　生産者価格：生産者が出荷するときの価格</t>
    <rPh sb="1" eb="4">
      <t>セイサンシャ</t>
    </rPh>
    <rPh sb="4" eb="6">
      <t>カカク</t>
    </rPh>
    <rPh sb="9" eb="12">
      <t>コウニュウシャ</t>
    </rPh>
    <rPh sb="12" eb="14">
      <t>カカク</t>
    </rPh>
    <rPh sb="23" eb="25">
      <t>センタク</t>
    </rPh>
    <rPh sb="33" eb="36">
      <t>コウニュウシャ</t>
    </rPh>
    <rPh sb="36" eb="38">
      <t>カカク</t>
    </rPh>
    <rPh sb="39" eb="41">
      <t>テントウ</t>
    </rPh>
    <rPh sb="42" eb="44">
      <t>ハンバイ</t>
    </rPh>
    <rPh sb="49" eb="51">
      <t>カカク</t>
    </rPh>
    <rPh sb="55" eb="58">
      <t>セイサンシャ</t>
    </rPh>
    <rPh sb="58" eb="60">
      <t>カカク</t>
    </rPh>
    <rPh sb="61" eb="64">
      <t>セイサンシャ</t>
    </rPh>
    <rPh sb="65" eb="67">
      <t>シュッカ</t>
    </rPh>
    <rPh sb="72" eb="74">
      <t>カカク</t>
    </rPh>
    <phoneticPr fontId="5"/>
  </si>
  <si>
    <t>マージン率表</t>
    <rPh sb="4" eb="5">
      <t>リツ</t>
    </rPh>
    <rPh sb="5" eb="6">
      <t>ヒョウ</t>
    </rPh>
    <phoneticPr fontId="5"/>
  </si>
  <si>
    <t>商業
マージン</t>
    <rPh sb="0" eb="2">
      <t>ショウギョウ</t>
    </rPh>
    <phoneticPr fontId="2"/>
  </si>
  <si>
    <t>運輸
マージン</t>
    <rPh sb="0" eb="2">
      <t>ウンユ</t>
    </rPh>
    <phoneticPr fontId="2"/>
  </si>
  <si>
    <t>出典：平成23年産業連関表（総務省）　の生産者価格評価表、商業マージン表及び国内貨物運賃表から</t>
    <rPh sb="0" eb="2">
      <t>シュッテン</t>
    </rPh>
    <rPh sb="3" eb="5">
      <t>ヘイセイ</t>
    </rPh>
    <rPh sb="7" eb="8">
      <t>ネン</t>
    </rPh>
    <rPh sb="8" eb="10">
      <t>サンギョウ</t>
    </rPh>
    <rPh sb="10" eb="12">
      <t>レンカン</t>
    </rPh>
    <rPh sb="12" eb="13">
      <t>ヒョウ</t>
    </rPh>
    <rPh sb="14" eb="16">
      <t>ソウム</t>
    </rPh>
    <rPh sb="16" eb="17">
      <t>ショウ</t>
    </rPh>
    <rPh sb="20" eb="23">
      <t>セイサンシャ</t>
    </rPh>
    <rPh sb="23" eb="25">
      <t>カカク</t>
    </rPh>
    <rPh sb="25" eb="27">
      <t>ヒョウカ</t>
    </rPh>
    <rPh sb="27" eb="28">
      <t>ヒョウ</t>
    </rPh>
    <rPh sb="29" eb="31">
      <t>ショウギョウ</t>
    </rPh>
    <rPh sb="35" eb="36">
      <t>ヒョウ</t>
    </rPh>
    <rPh sb="36" eb="37">
      <t>オヨ</t>
    </rPh>
    <rPh sb="38" eb="40">
      <t>コクナイ</t>
    </rPh>
    <rPh sb="40" eb="42">
      <t>カモツ</t>
    </rPh>
    <rPh sb="42" eb="44">
      <t>ウンチン</t>
    </rPh>
    <rPh sb="44" eb="45">
      <t>ヒョウ</t>
    </rPh>
    <phoneticPr fontId="5"/>
  </si>
  <si>
    <t>マージン率を求めています（商業・運輸は除く）。</t>
    <rPh sb="4" eb="5">
      <t>リツ</t>
    </rPh>
    <rPh sb="6" eb="7">
      <t>モト</t>
    </rPh>
    <rPh sb="13" eb="15">
      <t>ショウギョウ</t>
    </rPh>
    <rPh sb="16" eb="18">
      <t>ウンユ</t>
    </rPh>
    <rPh sb="19" eb="20">
      <t>ノゾ</t>
    </rPh>
    <phoneticPr fontId="5"/>
  </si>
  <si>
    <t>購入者価格から生産者価格への変換</t>
    <rPh sb="0" eb="3">
      <t>コウニュウシャ</t>
    </rPh>
    <rPh sb="3" eb="5">
      <t>カカク</t>
    </rPh>
    <rPh sb="7" eb="10">
      <t>セイサンシャ</t>
    </rPh>
    <rPh sb="10" eb="12">
      <t>カカク</t>
    </rPh>
    <rPh sb="14" eb="16">
      <t>ヘンカン</t>
    </rPh>
    <phoneticPr fontId="67"/>
  </si>
  <si>
    <t>最終需要額</t>
    <rPh sb="0" eb="2">
      <t>サイシュウ</t>
    </rPh>
    <rPh sb="2" eb="4">
      <t>ジュヨウ</t>
    </rPh>
    <rPh sb="4" eb="5">
      <t>ガク</t>
    </rPh>
    <phoneticPr fontId="67"/>
  </si>
  <si>
    <t>マージン率</t>
    <rPh sb="4" eb="5">
      <t>リツ</t>
    </rPh>
    <phoneticPr fontId="5"/>
  </si>
  <si>
    <t>マージン額</t>
    <rPh sb="4" eb="5">
      <t>ガク</t>
    </rPh>
    <phoneticPr fontId="5"/>
  </si>
  <si>
    <t>(購入者価格)</t>
  </si>
  <si>
    <t>商業</t>
    <rPh sb="0" eb="2">
      <t>ショウギョウ</t>
    </rPh>
    <phoneticPr fontId="5"/>
  </si>
  <si>
    <t>運輸</t>
    <rPh sb="0" eb="2">
      <t>ウンユ</t>
    </rPh>
    <phoneticPr fontId="5"/>
  </si>
  <si>
    <t>振り分け</t>
    <rPh sb="0" eb="1">
      <t>フ</t>
    </rPh>
    <rPh sb="2" eb="3">
      <t>ワ</t>
    </rPh>
    <phoneticPr fontId="5"/>
  </si>
  <si>
    <t>(生産者価格)</t>
  </si>
  <si>
    <t>a</t>
  </si>
  <si>
    <t>b</t>
    <phoneticPr fontId="5"/>
  </si>
  <si>
    <t>c</t>
    <phoneticPr fontId="5"/>
  </si>
  <si>
    <t>d=a×b</t>
    <phoneticPr fontId="5"/>
  </si>
  <si>
    <t>e=a×c</t>
    <phoneticPr fontId="5"/>
  </si>
  <si>
    <t>f=d+e</t>
    <phoneticPr fontId="5"/>
  </si>
  <si>
    <t>f</t>
    <phoneticPr fontId="5"/>
  </si>
  <si>
    <t>g</t>
    <phoneticPr fontId="5"/>
  </si>
  <si>
    <t>＜部門別＞経済波及効果推計表</t>
    <rPh sb="1" eb="3">
      <t>ブモン</t>
    </rPh>
    <rPh sb="3" eb="4">
      <t>ベツ</t>
    </rPh>
    <rPh sb="5" eb="7">
      <t>ケイザイ</t>
    </rPh>
    <rPh sb="7" eb="11">
      <t>ハキュウコウカ</t>
    </rPh>
    <rPh sb="11" eb="13">
      <t>スイケイ</t>
    </rPh>
    <rPh sb="13" eb="14">
      <t>ヒョウ</t>
    </rPh>
    <phoneticPr fontId="5"/>
  </si>
  <si>
    <t xml:space="preserve">分析テーマ ： </t>
    <phoneticPr fontId="5"/>
  </si>
  <si>
    <t>直接需要＝県内生産増加額</t>
    <rPh sb="0" eb="2">
      <t>チョクセツ</t>
    </rPh>
    <rPh sb="2" eb="4">
      <t>ジュヨウ</t>
    </rPh>
    <rPh sb="5" eb="7">
      <t>ケンナイ</t>
    </rPh>
    <rPh sb="7" eb="9">
      <t>セイサン</t>
    </rPh>
    <rPh sb="9" eb="12">
      <t>ゾウカガク</t>
    </rPh>
    <phoneticPr fontId="5"/>
  </si>
  <si>
    <t>民間法人企業</t>
    <rPh sb="0" eb="2">
      <t>ミンカン</t>
    </rPh>
    <rPh sb="2" eb="4">
      <t>ホウジン</t>
    </rPh>
    <rPh sb="4" eb="6">
      <t>キギョウ</t>
    </rPh>
    <phoneticPr fontId="5"/>
  </si>
  <si>
    <t>公的企業</t>
    <rPh sb="0" eb="2">
      <t>コウテキ</t>
    </rPh>
    <rPh sb="2" eb="4">
      <t>キギョウ</t>
    </rPh>
    <phoneticPr fontId="5"/>
  </si>
  <si>
    <t>農林水産業</t>
    <rPh sb="0" eb="2">
      <t>ノウリン</t>
    </rPh>
    <rPh sb="2" eb="4">
      <t>スイサン</t>
    </rPh>
    <rPh sb="4" eb="5">
      <t>ギョウ</t>
    </rPh>
    <phoneticPr fontId="5"/>
  </si>
  <si>
    <t>その他産業</t>
    <rPh sb="2" eb="3">
      <t>タ</t>
    </rPh>
    <rPh sb="3" eb="5">
      <t>サンギョウ</t>
    </rPh>
    <phoneticPr fontId="5"/>
  </si>
  <si>
    <t>金融機関</t>
    <rPh sb="0" eb="2">
      <t>キンユウ</t>
    </rPh>
    <rPh sb="2" eb="4">
      <t>キカン</t>
    </rPh>
    <phoneticPr fontId="5"/>
  </si>
  <si>
    <t>平成13年度</t>
    <rPh sb="0" eb="2">
      <t>ヘイセイ</t>
    </rPh>
    <rPh sb="4" eb="6">
      <t>ネンド</t>
    </rPh>
    <phoneticPr fontId="5"/>
  </si>
  <si>
    <t>平成14年度</t>
    <rPh sb="0" eb="2">
      <t>ヘイセイ</t>
    </rPh>
    <rPh sb="4" eb="6">
      <t>ネンド</t>
    </rPh>
    <phoneticPr fontId="5"/>
  </si>
  <si>
    <t>平成15年度</t>
    <rPh sb="0" eb="2">
      <t>ヘイセイ</t>
    </rPh>
    <rPh sb="4" eb="6">
      <t>ネンド</t>
    </rPh>
    <phoneticPr fontId="5"/>
  </si>
  <si>
    <t>平成16年度</t>
    <rPh sb="0" eb="2">
      <t>ヘイセイ</t>
    </rPh>
    <rPh sb="4" eb="6">
      <t>ネンド</t>
    </rPh>
    <phoneticPr fontId="5"/>
  </si>
  <si>
    <t>平成17年度</t>
    <rPh sb="0" eb="2">
      <t>ヘイセイ</t>
    </rPh>
    <rPh sb="4" eb="6">
      <t>ネンド</t>
    </rPh>
    <phoneticPr fontId="5"/>
  </si>
  <si>
    <t>平成18年度</t>
    <rPh sb="0" eb="2">
      <t>ヘイセイ</t>
    </rPh>
    <rPh sb="4" eb="6">
      <t>ネンド</t>
    </rPh>
    <phoneticPr fontId="5"/>
  </si>
  <si>
    <t>平成19年度</t>
    <rPh sb="0" eb="2">
      <t>ヘイセイ</t>
    </rPh>
    <rPh sb="4" eb="6">
      <t>ネンド</t>
    </rPh>
    <phoneticPr fontId="5"/>
  </si>
  <si>
    <t>平成20年度</t>
    <rPh sb="0" eb="2">
      <t>ヘイセイ</t>
    </rPh>
    <rPh sb="4" eb="6">
      <t>ネンド</t>
    </rPh>
    <phoneticPr fontId="5"/>
  </si>
  <si>
    <t>平成21年度</t>
    <rPh sb="0" eb="2">
      <t>ヘイセイ</t>
    </rPh>
    <rPh sb="4" eb="6">
      <t>ネンド</t>
    </rPh>
    <phoneticPr fontId="5"/>
  </si>
  <si>
    <t>平成22年度</t>
    <rPh sb="0" eb="2">
      <t>ヘイセイ</t>
    </rPh>
    <rPh sb="4" eb="6">
      <t>ネンド</t>
    </rPh>
    <phoneticPr fontId="5"/>
  </si>
  <si>
    <t>平成23年度</t>
    <rPh sb="0" eb="2">
      <t>ヘイセイ</t>
    </rPh>
    <rPh sb="4" eb="6">
      <t>ネンド</t>
    </rPh>
    <phoneticPr fontId="5"/>
  </si>
  <si>
    <t>平成24年度</t>
    <rPh sb="0" eb="2">
      <t>ヘイセイ</t>
    </rPh>
    <rPh sb="4" eb="6">
      <t>ネンド</t>
    </rPh>
    <phoneticPr fontId="5"/>
  </si>
  <si>
    <t>平成25年度</t>
    <rPh sb="0" eb="2">
      <t>ヘイセイ</t>
    </rPh>
    <rPh sb="4" eb="6">
      <t>ネンド</t>
    </rPh>
    <phoneticPr fontId="5"/>
  </si>
  <si>
    <t>間接税</t>
    <rPh sb="0" eb="3">
      <t>カンセツゼイ</t>
    </rPh>
    <phoneticPr fontId="5"/>
  </si>
  <si>
    <t>産業別内訳</t>
    <rPh sb="0" eb="2">
      <t>サンギョウ</t>
    </rPh>
    <rPh sb="2" eb="3">
      <t>ベツ</t>
    </rPh>
    <rPh sb="3" eb="5">
      <t>ウチワケ</t>
    </rPh>
    <phoneticPr fontId="5"/>
  </si>
  <si>
    <t>合計</t>
    <rPh sb="0" eb="2">
      <t>ゴウケイ</t>
    </rPh>
    <phoneticPr fontId="5"/>
  </si>
  <si>
    <t>農業</t>
    <rPh sb="0" eb="2">
      <t>ノウギョウ</t>
    </rPh>
    <phoneticPr fontId="5"/>
  </si>
  <si>
    <t>林業</t>
    <rPh sb="0" eb="2">
      <t>リンギョウ</t>
    </rPh>
    <phoneticPr fontId="5"/>
  </si>
  <si>
    <t>水産業</t>
    <rPh sb="0" eb="3">
      <t>スイサンギョウ</t>
    </rPh>
    <phoneticPr fontId="5"/>
  </si>
  <si>
    <t>鉱業</t>
    <rPh sb="0" eb="2">
      <t>コウギョウ</t>
    </rPh>
    <phoneticPr fontId="5"/>
  </si>
  <si>
    <t>製造業</t>
    <rPh sb="0" eb="3">
      <t>セイゾウギョウ</t>
    </rPh>
    <phoneticPr fontId="5"/>
  </si>
  <si>
    <t>建設業</t>
    <rPh sb="0" eb="3">
      <t>ケンセツギョウ</t>
    </rPh>
    <phoneticPr fontId="5"/>
  </si>
  <si>
    <t>電気･ｶﾞｽ･水道業</t>
    <phoneticPr fontId="5"/>
  </si>
  <si>
    <t>卸売･小売業</t>
    <phoneticPr fontId="5"/>
  </si>
  <si>
    <t>金融･保険業</t>
    <phoneticPr fontId="5"/>
  </si>
  <si>
    <t>不動産業</t>
    <phoneticPr fontId="5"/>
  </si>
  <si>
    <t>　</t>
    <phoneticPr fontId="5"/>
  </si>
  <si>
    <t>運輸業</t>
    <rPh sb="0" eb="2">
      <t>ウンユ</t>
    </rPh>
    <rPh sb="2" eb="3">
      <t>ギョウ</t>
    </rPh>
    <phoneticPr fontId="5"/>
  </si>
  <si>
    <t>情報通信業</t>
    <rPh sb="0" eb="2">
      <t>ジョウホウ</t>
    </rPh>
    <rPh sb="2" eb="5">
      <t>ツウシンギョウ</t>
    </rPh>
    <phoneticPr fontId="5"/>
  </si>
  <si>
    <t>県内総生産（名目）の推移</t>
    <rPh sb="0" eb="2">
      <t>ケンナイ</t>
    </rPh>
    <rPh sb="2" eb="5">
      <t>ソウセイサン</t>
    </rPh>
    <rPh sb="6" eb="8">
      <t>メイモク</t>
    </rPh>
    <rPh sb="10" eb="12">
      <t>スイイ</t>
    </rPh>
    <phoneticPr fontId="5"/>
  </si>
  <si>
    <t>県内総生産</t>
    <rPh sb="0" eb="2">
      <t>ケンナイ</t>
    </rPh>
    <rPh sb="2" eb="5">
      <t>ソウセイサン</t>
    </rPh>
    <phoneticPr fontId="5"/>
  </si>
  <si>
    <t>小計</t>
    <rPh sb="0" eb="2">
      <t>ショウケイ</t>
    </rPh>
    <phoneticPr fontId="5"/>
  </si>
  <si>
    <t>対家計民間非営利ｻｰﾋﾞｽ生産者</t>
    <phoneticPr fontId="5"/>
  </si>
  <si>
    <t>　</t>
    <phoneticPr fontId="5"/>
  </si>
  <si>
    <t>間接税比率の推移</t>
    <rPh sb="0" eb="3">
      <t>カンセツゼイ</t>
    </rPh>
    <rPh sb="3" eb="5">
      <t>ヒリツ</t>
    </rPh>
    <rPh sb="6" eb="8">
      <t>スイイ</t>
    </rPh>
    <phoneticPr fontId="5"/>
  </si>
  <si>
    <t>　</t>
    <phoneticPr fontId="5"/>
  </si>
  <si>
    <t>平成2年度</t>
  </si>
  <si>
    <t>H12年基準</t>
    <rPh sb="3" eb="4">
      <t>ネン</t>
    </rPh>
    <rPh sb="4" eb="6">
      <t>キジュン</t>
    </rPh>
    <phoneticPr fontId="5"/>
  </si>
  <si>
    <t>平成3年度</t>
  </si>
  <si>
    <t>平成4年度</t>
  </si>
  <si>
    <t>平成5年度</t>
  </si>
  <si>
    <t>平成6年度</t>
  </si>
  <si>
    <t>平成7年度</t>
  </si>
  <si>
    <t>平成8年度</t>
  </si>
  <si>
    <t>平成9年度</t>
  </si>
  <si>
    <t>平成10年度</t>
  </si>
  <si>
    <t>平成11年度</t>
  </si>
  <si>
    <t>平成12年度</t>
  </si>
  <si>
    <t>平成26年度</t>
    <phoneticPr fontId="38"/>
  </si>
  <si>
    <t>（単位：百万円）</t>
    <phoneticPr fontId="38"/>
  </si>
  <si>
    <t>平成26年度</t>
    <rPh sb="0" eb="2">
      <t>ヘイセイ</t>
    </rPh>
    <rPh sb="4" eb="6">
      <t>ネンド</t>
    </rPh>
    <phoneticPr fontId="5"/>
  </si>
  <si>
    <t>（単位：百万円）</t>
    <phoneticPr fontId="38"/>
  </si>
  <si>
    <t>サービス業
（産業）</t>
    <phoneticPr fontId="5"/>
  </si>
  <si>
    <t>政府ｻｰﾋﾞｽ
生産者</t>
    <phoneticPr fontId="5"/>
  </si>
  <si>
    <t>産業別内訳（「輸入品に課される税・関税」を除く）</t>
    <rPh sb="0" eb="2">
      <t>サンギョウ</t>
    </rPh>
    <rPh sb="2" eb="3">
      <t>ベツ</t>
    </rPh>
    <rPh sb="3" eb="5">
      <t>ウチワケ</t>
    </rPh>
    <rPh sb="7" eb="9">
      <t>ユニュウ</t>
    </rPh>
    <rPh sb="9" eb="10">
      <t>ヒン</t>
    </rPh>
    <rPh sb="11" eb="12">
      <t>カ</t>
    </rPh>
    <rPh sb="15" eb="16">
      <t>ゼイ</t>
    </rPh>
    <rPh sb="17" eb="19">
      <t>カンゼイ</t>
    </rPh>
    <rPh sb="21" eb="22">
      <t>ノゾ</t>
    </rPh>
    <phoneticPr fontId="5"/>
  </si>
  <si>
    <t>雇用者報酬</t>
    <rPh sb="0" eb="3">
      <t>コヨウシャ</t>
    </rPh>
    <rPh sb="3" eb="5">
      <t>ホウシュウ</t>
    </rPh>
    <phoneticPr fontId="61"/>
  </si>
  <si>
    <t>非金融
法人企業</t>
    <rPh sb="0" eb="1">
      <t>ヒ</t>
    </rPh>
    <rPh sb="1" eb="3">
      <t>キンユウ</t>
    </rPh>
    <rPh sb="4" eb="6">
      <t>ホウジン</t>
    </rPh>
    <rPh sb="6" eb="8">
      <t>キギョウ</t>
    </rPh>
    <phoneticPr fontId="5"/>
  </si>
  <si>
    <t>法人企業・営業余剰</t>
    <rPh sb="0" eb="2">
      <t>ホウジン</t>
    </rPh>
    <rPh sb="2" eb="4">
      <t>キギョウ</t>
    </rPh>
    <rPh sb="5" eb="7">
      <t>エイギョウ</t>
    </rPh>
    <rPh sb="7" eb="9">
      <t>ヨジョウ</t>
    </rPh>
    <phoneticPr fontId="5"/>
  </si>
  <si>
    <t>非法人企業・営業余剰</t>
    <rPh sb="0" eb="1">
      <t>ヒ</t>
    </rPh>
    <rPh sb="1" eb="3">
      <t>ホウジン</t>
    </rPh>
    <rPh sb="3" eb="5">
      <t>キギョウ</t>
    </rPh>
    <rPh sb="6" eb="8">
      <t>エイギョウ</t>
    </rPh>
    <rPh sb="8" eb="10">
      <t>ヨジョウ</t>
    </rPh>
    <phoneticPr fontId="38"/>
  </si>
  <si>
    <t>県内
雇用者報酬</t>
    <rPh sb="0" eb="2">
      <t>ケンナイ</t>
    </rPh>
    <rPh sb="3" eb="6">
      <t>コヨウシャ</t>
    </rPh>
    <rPh sb="6" eb="8">
      <t>ホウシュウ</t>
    </rPh>
    <phoneticPr fontId="38"/>
  </si>
  <si>
    <t>　企業所得（法人企業の分配所得受払後）</t>
    <rPh sb="1" eb="3">
      <t>キギョウ</t>
    </rPh>
    <rPh sb="3" eb="5">
      <t>ショトク</t>
    </rPh>
    <rPh sb="6" eb="8">
      <t>ホウジン</t>
    </rPh>
    <rPh sb="8" eb="10">
      <t>キギョウ</t>
    </rPh>
    <rPh sb="11" eb="13">
      <t>ブンパイ</t>
    </rPh>
    <rPh sb="13" eb="15">
      <t>ショトク</t>
    </rPh>
    <rPh sb="15" eb="17">
      <t>ウケハライ</t>
    </rPh>
    <rPh sb="17" eb="18">
      <t>ゴ</t>
    </rPh>
    <phoneticPr fontId="5"/>
  </si>
  <si>
    <t>個人直接税</t>
    <rPh sb="0" eb="2">
      <t>コジン</t>
    </rPh>
    <rPh sb="2" eb="5">
      <t>チョクセツゼイ</t>
    </rPh>
    <phoneticPr fontId="38"/>
  </si>
  <si>
    <t>法人直接税</t>
    <rPh sb="0" eb="2">
      <t>ホウジン</t>
    </rPh>
    <rPh sb="2" eb="5">
      <t>チョクセツゼイ</t>
    </rPh>
    <phoneticPr fontId="38"/>
  </si>
  <si>
    <t>（単位：百万円）</t>
    <phoneticPr fontId="38"/>
  </si>
  <si>
    <r>
      <t xml:space="preserve">雇用者報酬・
企業所得
（個人企業）
</t>
    </r>
    <r>
      <rPr>
        <sz val="10"/>
        <color rgb="FFFF0000"/>
        <rFont val="ＭＳ Ｐゴシック"/>
        <family val="3"/>
        <charset val="128"/>
      </rPr>
      <t>A=B+D</t>
    </r>
    <rPh sb="0" eb="3">
      <t>コヨウシャ</t>
    </rPh>
    <rPh sb="3" eb="5">
      <t>ホウシュウ</t>
    </rPh>
    <rPh sb="7" eb="9">
      <t>キギョウ</t>
    </rPh>
    <rPh sb="9" eb="11">
      <t>ショトク</t>
    </rPh>
    <rPh sb="13" eb="15">
      <t>コジン</t>
    </rPh>
    <rPh sb="15" eb="17">
      <t>キギョウ</t>
    </rPh>
    <phoneticPr fontId="5"/>
  </si>
  <si>
    <r>
      <t xml:space="preserve">雇用者報酬
</t>
    </r>
    <r>
      <rPr>
        <sz val="10"/>
        <color rgb="FFFF0000"/>
        <rFont val="ＭＳ Ｐゴシック"/>
        <family val="3"/>
        <charset val="128"/>
      </rPr>
      <t>B</t>
    </r>
    <rPh sb="0" eb="3">
      <t>コヨウシャ</t>
    </rPh>
    <rPh sb="3" eb="5">
      <t>ホウシュウ</t>
    </rPh>
    <phoneticPr fontId="61"/>
  </si>
  <si>
    <r>
      <t>　個人企業（持ち家除く）　</t>
    </r>
    <r>
      <rPr>
        <sz val="10"/>
        <color rgb="FFFF0000"/>
        <rFont val="ＭＳ Ｐゴシック"/>
        <family val="3"/>
        <charset val="128"/>
      </rPr>
      <t>D</t>
    </r>
    <rPh sb="1" eb="3">
      <t>コジン</t>
    </rPh>
    <rPh sb="3" eb="5">
      <t>キギョウ</t>
    </rPh>
    <rPh sb="6" eb="7">
      <t>モ</t>
    </rPh>
    <rPh sb="8" eb="9">
      <t>イエ</t>
    </rPh>
    <rPh sb="9" eb="10">
      <t>ノゾ</t>
    </rPh>
    <phoneticPr fontId="5"/>
  </si>
  <si>
    <r>
      <t>　法人企業　</t>
    </r>
    <r>
      <rPr>
        <sz val="10"/>
        <color rgb="FFFF0000"/>
        <rFont val="ＭＳ Ｐゴシック"/>
        <family val="3"/>
        <charset val="128"/>
      </rPr>
      <t>C</t>
    </r>
    <rPh sb="1" eb="3">
      <t>ホウジン</t>
    </rPh>
    <rPh sb="3" eb="5">
      <t>キギョウ</t>
    </rPh>
    <phoneticPr fontId="5"/>
  </si>
  <si>
    <r>
      <t xml:space="preserve">家計（個人企業を含む)
</t>
    </r>
    <r>
      <rPr>
        <sz val="10"/>
        <color rgb="FFFF0000"/>
        <rFont val="ＭＳ Ｐゴシック"/>
        <family val="3"/>
        <charset val="128"/>
      </rPr>
      <t>E</t>
    </r>
    <phoneticPr fontId="38"/>
  </si>
  <si>
    <r>
      <t>　</t>
    </r>
    <r>
      <rPr>
        <sz val="10"/>
        <color rgb="FFFF0000"/>
        <rFont val="ＭＳ Ｐゴシック"/>
        <family val="3"/>
        <charset val="128"/>
      </rPr>
      <t>F</t>
    </r>
    <phoneticPr fontId="38"/>
  </si>
  <si>
    <r>
      <t xml:space="preserve">法人直接税
係数
</t>
    </r>
    <r>
      <rPr>
        <sz val="10"/>
        <color rgb="FFFF0000"/>
        <rFont val="ＭＳ Ｐゴシック"/>
        <family val="3"/>
        <charset val="128"/>
      </rPr>
      <t>F/C</t>
    </r>
    <rPh sb="2" eb="5">
      <t>チョクセツゼイ</t>
    </rPh>
    <rPh sb="6" eb="8">
      <t>ケイスウ</t>
    </rPh>
    <phoneticPr fontId="38"/>
  </si>
  <si>
    <r>
      <t xml:space="preserve">個人直接税
係数
</t>
    </r>
    <r>
      <rPr>
        <sz val="10"/>
        <color rgb="FFFF0000"/>
        <rFont val="ＭＳ Ｐゴシック"/>
        <family val="3"/>
        <charset val="128"/>
      </rPr>
      <t>E/A</t>
    </r>
    <rPh sb="0" eb="2">
      <t>コジン</t>
    </rPh>
    <rPh sb="2" eb="5">
      <t>チョクセツゼイ</t>
    </rPh>
    <rPh sb="6" eb="8">
      <t>ケイスウ</t>
    </rPh>
    <phoneticPr fontId="38"/>
  </si>
  <si>
    <t>営業余剰率</t>
    <rPh sb="0" eb="2">
      <t>エイギョウ</t>
    </rPh>
    <rPh sb="2" eb="4">
      <t>ヨジョウ</t>
    </rPh>
    <rPh sb="4" eb="5">
      <t>リツ</t>
    </rPh>
    <phoneticPr fontId="38"/>
  </si>
  <si>
    <t>法人直接税</t>
    <rPh sb="0" eb="2">
      <t>ホウジン</t>
    </rPh>
    <rPh sb="2" eb="5">
      <t>チョクセツゼイ</t>
    </rPh>
    <phoneticPr fontId="38"/>
  </si>
  <si>
    <t>T</t>
    <phoneticPr fontId="38"/>
  </si>
  <si>
    <t>V</t>
    <phoneticPr fontId="38"/>
  </si>
  <si>
    <t>営業余剰
誘発額</t>
    <rPh sb="0" eb="2">
      <t>エイギョウ</t>
    </rPh>
    <rPh sb="2" eb="4">
      <t>ヨジョウ</t>
    </rPh>
    <rPh sb="5" eb="7">
      <t>ユウハツ</t>
    </rPh>
    <rPh sb="7" eb="8">
      <t>ガク</t>
    </rPh>
    <phoneticPr fontId="38"/>
  </si>
  <si>
    <t>個人直接税</t>
    <rPh sb="0" eb="2">
      <t>コジン</t>
    </rPh>
    <rPh sb="2" eb="5">
      <t>チョクセツゼイ</t>
    </rPh>
    <phoneticPr fontId="38"/>
  </si>
  <si>
    <t>間接税</t>
    <rPh sb="0" eb="2">
      <t>カンセツ</t>
    </rPh>
    <rPh sb="2" eb="3">
      <t>ゼイ</t>
    </rPh>
    <phoneticPr fontId="38"/>
  </si>
  <si>
    <t>間接税
（関税等除く）
D</t>
    <rPh sb="0" eb="3">
      <t>カンセツゼイ</t>
    </rPh>
    <rPh sb="5" eb="7">
      <t>カンゼイ</t>
    </rPh>
    <rPh sb="7" eb="8">
      <t>トウ</t>
    </rPh>
    <rPh sb="8" eb="9">
      <t>ノゾ</t>
    </rPh>
    <phoneticPr fontId="5"/>
  </si>
  <si>
    <t>（控除）
経常補助金
E</t>
    <rPh sb="1" eb="3">
      <t>コウジョ</t>
    </rPh>
    <rPh sb="5" eb="7">
      <t>ケイジョウ</t>
    </rPh>
    <rPh sb="7" eb="10">
      <t>ホジョキン</t>
    </rPh>
    <phoneticPr fontId="5"/>
  </si>
  <si>
    <t>雇用者所得
A</t>
    <rPh sb="0" eb="3">
      <t>コヨウシャ</t>
    </rPh>
    <rPh sb="3" eb="5">
      <t>ショトク</t>
    </rPh>
    <phoneticPr fontId="5"/>
  </si>
  <si>
    <t>営業余剰
B</t>
    <rPh sb="0" eb="2">
      <t>エイギョウ</t>
    </rPh>
    <rPh sb="2" eb="4">
      <t>ヨジョウ</t>
    </rPh>
    <phoneticPr fontId="5"/>
  </si>
  <si>
    <t>資本減耗引当
C</t>
    <rPh sb="0" eb="2">
      <t>シホン</t>
    </rPh>
    <rPh sb="2" eb="4">
      <t>ゲンモウ</t>
    </rPh>
    <rPh sb="4" eb="6">
      <t>ヒキアテ</t>
    </rPh>
    <phoneticPr fontId="5"/>
  </si>
  <si>
    <t>県内生産額
F</t>
    <rPh sb="0" eb="2">
      <t>ケンナイ</t>
    </rPh>
    <rPh sb="2" eb="5">
      <t>セイサンガク</t>
    </rPh>
    <phoneticPr fontId="5"/>
  </si>
  <si>
    <t>※粗付加価値率は、ＳＮＡに合わせるため家計外消費を除いている。</t>
    <rPh sb="1" eb="2">
      <t>アラ</t>
    </rPh>
    <rPh sb="2" eb="4">
      <t>フカ</t>
    </rPh>
    <rPh sb="4" eb="6">
      <t>カチ</t>
    </rPh>
    <rPh sb="6" eb="7">
      <t>リツ</t>
    </rPh>
    <rPh sb="13" eb="14">
      <t>ア</t>
    </rPh>
    <rPh sb="19" eb="21">
      <t>カケイ</t>
    </rPh>
    <rPh sb="21" eb="22">
      <t>ガイ</t>
    </rPh>
    <rPh sb="22" eb="24">
      <t>ショウヒ</t>
    </rPh>
    <rPh sb="25" eb="26">
      <t>ノゾ</t>
    </rPh>
    <phoneticPr fontId="5"/>
  </si>
  <si>
    <t>粗付加価値率
G=Σ(A:E)/F</t>
    <rPh sb="0" eb="1">
      <t>アラ</t>
    </rPh>
    <rPh sb="1" eb="3">
      <t>フカ</t>
    </rPh>
    <rPh sb="3" eb="5">
      <t>カチ</t>
    </rPh>
    <rPh sb="5" eb="6">
      <t>リツ</t>
    </rPh>
    <phoneticPr fontId="4"/>
  </si>
  <si>
    <t>資料：平成23年大分県産業連関表</t>
    <rPh sb="0" eb="2">
      <t>シリョウ</t>
    </rPh>
    <rPh sb="3" eb="5">
      <t>ヘイセイ</t>
    </rPh>
    <rPh sb="7" eb="8">
      <t>ネン</t>
    </rPh>
    <rPh sb="8" eb="11">
      <t>オオイタケン</t>
    </rPh>
    <rPh sb="11" eb="13">
      <t>サンギョウ</t>
    </rPh>
    <rPh sb="13" eb="16">
      <t>レンカンヒョウ</t>
    </rPh>
    <phoneticPr fontId="5"/>
  </si>
  <si>
    <t>（総合）税収効果</t>
    <rPh sb="1" eb="3">
      <t>ソウゴウ</t>
    </rPh>
    <rPh sb="4" eb="6">
      <t>ゼイシュウ</t>
    </rPh>
    <rPh sb="6" eb="8">
      <t>コウカ</t>
    </rPh>
    <phoneticPr fontId="38"/>
  </si>
  <si>
    <t>法人直接税</t>
    <rPh sb="0" eb="2">
      <t>ホウジン</t>
    </rPh>
    <rPh sb="2" eb="5">
      <t>チョクセツゼイ</t>
    </rPh>
    <phoneticPr fontId="38"/>
  </si>
  <si>
    <t>間接税</t>
    <rPh sb="0" eb="3">
      <t>カンセツゼイ</t>
    </rPh>
    <phoneticPr fontId="38"/>
  </si>
  <si>
    <t>（第1次）法人直接税</t>
    <rPh sb="5" eb="7">
      <t>ホウジン</t>
    </rPh>
    <phoneticPr fontId="38"/>
  </si>
  <si>
    <t>（第1次）個人直接税</t>
    <phoneticPr fontId="38"/>
  </si>
  <si>
    <t>（第1次）間接税</t>
    <phoneticPr fontId="38"/>
  </si>
  <si>
    <t>（直接効果）個人直接税</t>
    <phoneticPr fontId="38"/>
  </si>
  <si>
    <t>U</t>
    <phoneticPr fontId="38"/>
  </si>
  <si>
    <t>W</t>
    <phoneticPr fontId="38"/>
  </si>
  <si>
    <t>X=B*W</t>
    <phoneticPr fontId="38"/>
  </si>
  <si>
    <t>Z=D*U</t>
    <phoneticPr fontId="38"/>
  </si>
  <si>
    <t>（直接効果）間接税</t>
    <phoneticPr fontId="38"/>
  </si>
  <si>
    <t>AA=C*V</t>
    <phoneticPr fontId="38"/>
  </si>
  <si>
    <t>AC=AB*T</t>
    <phoneticPr fontId="38"/>
  </si>
  <si>
    <t>AD=J*U</t>
    <phoneticPr fontId="38"/>
  </si>
  <si>
    <t>AE=I*V</t>
    <phoneticPr fontId="38"/>
  </si>
  <si>
    <t>AB=H*W</t>
    <phoneticPr fontId="38"/>
  </si>
  <si>
    <t>AF=P*W</t>
    <phoneticPr fontId="38"/>
  </si>
  <si>
    <t>AG=AF*T</t>
    <phoneticPr fontId="38"/>
  </si>
  <si>
    <t>（第2次）個人直接税</t>
    <phoneticPr fontId="38"/>
  </si>
  <si>
    <t>（第2次）法人直接税</t>
    <rPh sb="5" eb="7">
      <t>ホウジン</t>
    </rPh>
    <phoneticPr fontId="38"/>
  </si>
  <si>
    <t>AH=T*U</t>
    <phoneticPr fontId="38"/>
  </si>
  <si>
    <t>（第2次）間接税</t>
    <rPh sb="5" eb="8">
      <t>カンセツゼイ</t>
    </rPh>
    <phoneticPr fontId="38"/>
  </si>
  <si>
    <t>AI=Q*V</t>
    <phoneticPr fontId="38"/>
  </si>
  <si>
    <t>Y+AC+AG</t>
    <phoneticPr fontId="38"/>
  </si>
  <si>
    <t>Z+AD+AH</t>
    <phoneticPr fontId="38"/>
  </si>
  <si>
    <t>AA+AE+AI</t>
    <phoneticPr fontId="38"/>
  </si>
  <si>
    <t>平成23年（2011年）大分県産業連関表　経済波及効果分析ツール⑨</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3"/>
  </si>
  <si>
    <t>●税収効果（36部門）</t>
    <rPh sb="1" eb="3">
      <t>ゼイシュウ</t>
    </rPh>
    <rPh sb="3" eb="5">
      <t>コウカ</t>
    </rPh>
    <rPh sb="8" eb="10">
      <t>ブモン</t>
    </rPh>
    <phoneticPr fontId="5"/>
  </si>
  <si>
    <t>　（２）　税収効果</t>
    <rPh sb="5" eb="7">
      <t>ゼイシュウ</t>
    </rPh>
    <rPh sb="7" eb="9">
      <t>コウカ</t>
    </rPh>
    <phoneticPr fontId="8"/>
  </si>
  <si>
    <t>税収誘発額</t>
    <rPh sb="0" eb="2">
      <t>ゼイシュウ</t>
    </rPh>
    <rPh sb="2" eb="4">
      <t>ユウハツ</t>
    </rPh>
    <rPh sb="4" eb="5">
      <t>ガク</t>
    </rPh>
    <phoneticPr fontId="5"/>
  </si>
  <si>
    <t>経済波及効果分析ツール⑨　税収効果（36部門）</t>
    <rPh sb="0" eb="2">
      <t>ケイザイ</t>
    </rPh>
    <rPh sb="2" eb="4">
      <t>ハキュウ</t>
    </rPh>
    <rPh sb="4" eb="6">
      <t>コウカ</t>
    </rPh>
    <rPh sb="6" eb="8">
      <t>ブンセキ</t>
    </rPh>
    <rPh sb="13" eb="15">
      <t>ゼイシュウ</t>
    </rPh>
    <rPh sb="15" eb="17">
      <t>コウカ</t>
    </rPh>
    <rPh sb="20" eb="22">
      <t>ブモン</t>
    </rPh>
    <phoneticPr fontId="5"/>
  </si>
  <si>
    <t>＜部門別＞税収効果　分析グラフ</t>
    <rPh sb="1" eb="4">
      <t>ブモンベツ</t>
    </rPh>
    <rPh sb="5" eb="7">
      <t>ゼイシュウ</t>
    </rPh>
    <rPh sb="7" eb="9">
      <t>コウカ</t>
    </rPh>
    <rPh sb="10" eb="12">
      <t>ブンセキ</t>
    </rPh>
    <phoneticPr fontId="5"/>
  </si>
  <si>
    <t>＜部門別＞経済波及効果　分析グラフ</t>
    <rPh sb="1" eb="4">
      <t>ブモンベツ</t>
    </rPh>
    <rPh sb="5" eb="7">
      <t>ケイザイ</t>
    </rPh>
    <rPh sb="7" eb="11">
      <t>ハキュウコウカ</t>
    </rPh>
    <rPh sb="12" eb="14">
      <t>ブンセキ</t>
    </rPh>
    <phoneticPr fontId="5"/>
  </si>
  <si>
    <t xml:space="preserve"> </t>
    <phoneticPr fontId="5"/>
  </si>
  <si>
    <t>× 税収係数</t>
    <phoneticPr fontId="38"/>
  </si>
  <si>
    <t>× 税収係数</t>
    <phoneticPr fontId="38"/>
  </si>
  <si>
    <t>　所得・富等に課される経常税</t>
    <phoneticPr fontId="38"/>
  </si>
  <si>
    <t>金額の表示単位の選択</t>
    <rPh sb="0" eb="2">
      <t>キンガク</t>
    </rPh>
    <rPh sb="3" eb="5">
      <t>ヒョウジ</t>
    </rPh>
    <rPh sb="5" eb="7">
      <t>タンイ</t>
    </rPh>
    <rPh sb="8" eb="10">
      <t>センタク</t>
    </rPh>
    <phoneticPr fontId="5"/>
  </si>
  <si>
    <t>Y=X*T</t>
    <phoneticPr fontId="38"/>
  </si>
  <si>
    <t xml:space="preserve">ある産業の県内需要額の増加が本県経済にもたらす経済波及効果及び税収効果について、推計します。
</t>
    <rPh sb="2" eb="4">
      <t>サンギョウ</t>
    </rPh>
    <rPh sb="5" eb="7">
      <t>ケンナイ</t>
    </rPh>
    <rPh sb="7" eb="9">
      <t>ジュヨウ</t>
    </rPh>
    <rPh sb="9" eb="10">
      <t>ガク</t>
    </rPh>
    <rPh sb="11" eb="13">
      <t>ゾウカ</t>
    </rPh>
    <rPh sb="14" eb="16">
      <t>ホンケン</t>
    </rPh>
    <rPh sb="16" eb="18">
      <t>ケイザイ</t>
    </rPh>
    <rPh sb="23" eb="25">
      <t>ケイザイ</t>
    </rPh>
    <rPh sb="25" eb="27">
      <t>ハキュウ</t>
    </rPh>
    <rPh sb="27" eb="29">
      <t>コウカ</t>
    </rPh>
    <rPh sb="29" eb="30">
      <t>オヨ</t>
    </rPh>
    <rPh sb="31" eb="33">
      <t>ゼイシュウ</t>
    </rPh>
    <rPh sb="33" eb="35">
      <t>コウカ</t>
    </rPh>
    <rPh sb="40" eb="42">
      <t>スイケイ</t>
    </rPh>
    <phoneticPr fontId="5"/>
  </si>
  <si>
    <t>（資料）大分県統計調査課「平成26年度県民経済計算」</t>
    <rPh sb="1" eb="3">
      <t>シリョウ</t>
    </rPh>
    <rPh sb="4" eb="6">
      <t>オオイタ</t>
    </rPh>
    <rPh sb="6" eb="7">
      <t>ケン</t>
    </rPh>
    <rPh sb="7" eb="9">
      <t>トウケイ</t>
    </rPh>
    <rPh sb="9" eb="11">
      <t>チョウサ</t>
    </rPh>
    <rPh sb="11" eb="12">
      <t>カ</t>
    </rPh>
    <rPh sb="13" eb="15">
      <t>ヘイセイ</t>
    </rPh>
    <rPh sb="17" eb="19">
      <t>ネンド</t>
    </rPh>
    <rPh sb="19" eb="21">
      <t>ケンミン</t>
    </rPh>
    <rPh sb="21" eb="23">
      <t>ケイザイ</t>
    </rPh>
    <rPh sb="23" eb="25">
      <t>ケイサン</t>
    </rPh>
    <phoneticPr fontId="5"/>
  </si>
  <si>
    <t>（資料）大分県統計調査課「平成26年度県民経済計算」</t>
    <rPh sb="1" eb="3">
      <t>シリョウ</t>
    </rPh>
    <phoneticPr fontId="5"/>
  </si>
  <si>
    <t>比率
（対県内総生産）</t>
    <rPh sb="0" eb="2">
      <t>ヒリツ</t>
    </rPh>
    <rPh sb="4" eb="5">
      <t>タイ</t>
    </rPh>
    <rPh sb="5" eb="7">
      <t>ケンナイ</t>
    </rPh>
    <rPh sb="7" eb="10">
      <t>ソウセイサン</t>
    </rPh>
    <phoneticPr fontId="5"/>
  </si>
  <si>
    <t>雇用者報酬、企業所得、所得・富等に課される経常税の推移</t>
    <rPh sb="0" eb="3">
      <t>コヨウシャ</t>
    </rPh>
    <rPh sb="3" eb="5">
      <t>ホウシュウ</t>
    </rPh>
    <rPh sb="6" eb="8">
      <t>キギョウ</t>
    </rPh>
    <rPh sb="8" eb="10">
      <t>ショトク</t>
    </rPh>
    <rPh sb="11" eb="13">
      <t>ショトク</t>
    </rPh>
    <rPh sb="14" eb="15">
      <t>トミ</t>
    </rPh>
    <rPh sb="15" eb="16">
      <t>トウ</t>
    </rPh>
    <rPh sb="17" eb="18">
      <t>カ</t>
    </rPh>
    <rPh sb="21" eb="23">
      <t>ケイジョウ</t>
    </rPh>
    <rPh sb="23" eb="24">
      <t>ゼイ</t>
    </rPh>
    <rPh sb="25" eb="27">
      <t>スイイ</t>
    </rPh>
    <phoneticPr fontId="5"/>
  </si>
  <si>
    <t>（資料）大分県統計調査課「平成26年度県民経済計算」</t>
    <phoneticPr fontId="5"/>
  </si>
  <si>
    <t>生産・輸入品に課される税（控除）補助金の推移</t>
    <rPh sb="0" eb="2">
      <t>セイサン</t>
    </rPh>
    <rPh sb="3" eb="6">
      <t>ユニュウヒン</t>
    </rPh>
    <rPh sb="7" eb="8">
      <t>カ</t>
    </rPh>
    <rPh sb="11" eb="12">
      <t>ゼイ</t>
    </rPh>
    <rPh sb="13" eb="15">
      <t>コウジョ</t>
    </rPh>
    <rPh sb="16" eb="19">
      <t>ホジョキン</t>
    </rPh>
    <rPh sb="20" eb="22">
      <t>スイイ</t>
    </rPh>
    <phoneticPr fontId="5"/>
  </si>
  <si>
    <t>総務省の家計調査に基づいて、勤労者世帯の消費支出を実収入で割った値を消費転換係数として例示（平成23～28年までの各年値データとその平均値データ）しています。</t>
    <phoneticPr fontId="5"/>
  </si>
  <si>
    <t>「①結果」、「②表」、「③フロー」、「④グラフ（経済効果）」、「④グラフ（税収効果）」シートに分析結果が出力されます。</t>
    <rPh sb="2" eb="4">
      <t>ケッカ</t>
    </rPh>
    <rPh sb="8" eb="9">
      <t>ヒョウ</t>
    </rPh>
    <rPh sb="24" eb="26">
      <t>ケイザイ</t>
    </rPh>
    <rPh sb="26" eb="28">
      <t>コウカ</t>
    </rPh>
    <rPh sb="37" eb="39">
      <t>ゼイシュウ</t>
    </rPh>
    <rPh sb="39" eb="41">
      <t>コウカ</t>
    </rPh>
    <rPh sb="47" eb="49">
      <t>ブンセキ</t>
    </rPh>
    <rPh sb="49" eb="51">
      <t>ケッカ</t>
    </rPh>
    <rPh sb="52" eb="54">
      <t>シュツリョク</t>
    </rPh>
    <phoneticPr fontId="5"/>
  </si>
  <si>
    <t>各産業間の相互干渉はないものとします。ある産業の生産活動が他の産業にプラスの影響を及ぼし生産を促進することも、マイナスの影響を及ぼし生産を阻害することも想定していません。</t>
    <phoneticPr fontId="5"/>
  </si>
  <si>
    <t>（直接効果）法人直接税</t>
    <phoneticPr fontId="38"/>
  </si>
  <si>
    <t xml:space="preserve">　税収効果は、県内需要の増加に伴う税収の誘発額を推計したものです。
　手順については、次のとおりです。
　　①平成26年度県民経済計算を基に、税収を「所得・富等に課される直接税
　　（法人・個人）」と「生産・輸入品に課される間接税（控除）補助金」の
　　　3区分にして、それぞれ実効税率を推計
　　②経済波及によってもたらされる営業余剰誘発額、雇用者所得誘発額、
　　　粗付加価値誘発額に実効税率を乗じて税収誘発額を推計
</t>
    <rPh sb="1" eb="3">
      <t>ゼイシュウ</t>
    </rPh>
    <rPh sb="3" eb="5">
      <t>コウカ</t>
    </rPh>
    <rPh sb="7" eb="9">
      <t>ケンナイ</t>
    </rPh>
    <rPh sb="9" eb="11">
      <t>ジュヨウ</t>
    </rPh>
    <rPh sb="12" eb="14">
      <t>ゾウカ</t>
    </rPh>
    <rPh sb="15" eb="16">
      <t>トモナ</t>
    </rPh>
    <rPh sb="17" eb="19">
      <t>ゼイシュウ</t>
    </rPh>
    <rPh sb="20" eb="22">
      <t>ユウハツ</t>
    </rPh>
    <rPh sb="22" eb="23">
      <t>ガク</t>
    </rPh>
    <rPh sb="24" eb="26">
      <t>スイケイ</t>
    </rPh>
    <rPh sb="35" eb="37">
      <t>テジュン</t>
    </rPh>
    <rPh sb="43" eb="44">
      <t>ツギ</t>
    </rPh>
    <rPh sb="55" eb="57">
      <t>ヘイセイ</t>
    </rPh>
    <rPh sb="59" eb="61">
      <t>ネンド</t>
    </rPh>
    <rPh sb="61" eb="63">
      <t>ケンミン</t>
    </rPh>
    <rPh sb="63" eb="65">
      <t>ケイザイ</t>
    </rPh>
    <rPh sb="65" eb="67">
      <t>ケイサン</t>
    </rPh>
    <rPh sb="68" eb="69">
      <t>モト</t>
    </rPh>
    <rPh sb="71" eb="73">
      <t>ゼイシュウ</t>
    </rPh>
    <rPh sb="75" eb="77">
      <t>ショトク</t>
    </rPh>
    <rPh sb="78" eb="79">
      <t>トミ</t>
    </rPh>
    <rPh sb="79" eb="80">
      <t>トウ</t>
    </rPh>
    <rPh sb="81" eb="82">
      <t>カ</t>
    </rPh>
    <rPh sb="85" eb="88">
      <t>チョクセツゼイ</t>
    </rPh>
    <rPh sb="92" eb="94">
      <t>ホウジン</t>
    </rPh>
    <rPh sb="95" eb="97">
      <t>コジン</t>
    </rPh>
    <rPh sb="101" eb="103">
      <t>セイサン</t>
    </rPh>
    <rPh sb="104" eb="106">
      <t>ユニュウ</t>
    </rPh>
    <rPh sb="106" eb="107">
      <t>ヒン</t>
    </rPh>
    <rPh sb="108" eb="109">
      <t>カ</t>
    </rPh>
    <rPh sb="112" eb="115">
      <t>カンセツゼイ</t>
    </rPh>
    <rPh sb="116" eb="118">
      <t>コウジョ</t>
    </rPh>
    <rPh sb="119" eb="122">
      <t>ホジョキン</t>
    </rPh>
    <rPh sb="129" eb="131">
      <t>クブン</t>
    </rPh>
    <rPh sb="139" eb="141">
      <t>ジッコウ</t>
    </rPh>
    <rPh sb="141" eb="143">
      <t>ゼイリツ</t>
    </rPh>
    <rPh sb="144" eb="146">
      <t>スイケイ</t>
    </rPh>
    <rPh sb="150" eb="152">
      <t>ケイザイ</t>
    </rPh>
    <rPh sb="152" eb="154">
      <t>ハキュウ</t>
    </rPh>
    <rPh sb="164" eb="166">
      <t>エイギョウ</t>
    </rPh>
    <rPh sb="166" eb="168">
      <t>ヨジョウ</t>
    </rPh>
    <rPh sb="168" eb="170">
      <t>ユウハツ</t>
    </rPh>
    <rPh sb="170" eb="171">
      <t>ガク</t>
    </rPh>
    <rPh sb="172" eb="175">
      <t>コヨウシャ</t>
    </rPh>
    <rPh sb="175" eb="177">
      <t>ショトク</t>
    </rPh>
    <rPh sb="177" eb="179">
      <t>ユウハツ</t>
    </rPh>
    <rPh sb="179" eb="180">
      <t>ガク</t>
    </rPh>
    <rPh sb="185" eb="186">
      <t>アラ</t>
    </rPh>
    <rPh sb="186" eb="188">
      <t>フカ</t>
    </rPh>
    <rPh sb="188" eb="190">
      <t>カチ</t>
    </rPh>
    <rPh sb="190" eb="192">
      <t>ユウハツ</t>
    </rPh>
    <rPh sb="192" eb="193">
      <t>ガク</t>
    </rPh>
    <rPh sb="194" eb="196">
      <t>ジッコウ</t>
    </rPh>
    <rPh sb="196" eb="198">
      <t>ゼイリツ</t>
    </rPh>
    <rPh sb="199" eb="200">
      <t>ジョウ</t>
    </rPh>
    <rPh sb="202" eb="204">
      <t>ゼイシュウ</t>
    </rPh>
    <rPh sb="204" eb="206">
      <t>ユウハツ</t>
    </rPh>
    <rPh sb="206" eb="207">
      <t>ガク</t>
    </rPh>
    <rPh sb="208" eb="210">
      <t>スイケイ</t>
    </rPh>
    <phoneticPr fontId="5"/>
  </si>
  <si>
    <t>実効税率</t>
    <rPh sb="0" eb="2">
      <t>ジッコウ</t>
    </rPh>
    <rPh sb="2" eb="4">
      <t>ゼイリツ</t>
    </rPh>
    <phoneticPr fontId="38"/>
  </si>
  <si>
    <t>法人直接税
実効税率</t>
    <rPh sb="0" eb="2">
      <t>ホウジン</t>
    </rPh>
    <rPh sb="2" eb="5">
      <t>チョクセツゼイ</t>
    </rPh>
    <rPh sb="6" eb="8">
      <t>ジッコウ</t>
    </rPh>
    <rPh sb="8" eb="10">
      <t>ゼイリツ</t>
    </rPh>
    <phoneticPr fontId="38"/>
  </si>
  <si>
    <t>個人直接税
実効税率</t>
    <rPh sb="0" eb="2">
      <t>コジン</t>
    </rPh>
    <rPh sb="2" eb="5">
      <t>チョクセツゼイ</t>
    </rPh>
    <rPh sb="6" eb="8">
      <t>ジッコウ</t>
    </rPh>
    <rPh sb="8" eb="10">
      <t>ゼイリツ</t>
    </rPh>
    <phoneticPr fontId="38"/>
  </si>
  <si>
    <t>間接税
実効税率</t>
    <rPh sb="0" eb="3">
      <t>カンセツゼイ</t>
    </rPh>
    <rPh sb="4" eb="6">
      <t>ジッコウ</t>
    </rPh>
    <rPh sb="6" eb="8">
      <t>ゼイリツ</t>
    </rPh>
    <phoneticPr fontId="38"/>
  </si>
  <si>
    <t>税収
効果</t>
    <rPh sb="0" eb="2">
      <t>ゼイシュウ</t>
    </rPh>
    <rPh sb="3" eb="5">
      <t>コウカ</t>
    </rPh>
    <phoneticPr fontId="4"/>
  </si>
  <si>
    <t>家計調査（大分市、勤労者世帯、消費支出/実収入）</t>
    <rPh sb="0" eb="2">
      <t>カケイ</t>
    </rPh>
    <rPh sb="2" eb="4">
      <t>チョウサ</t>
    </rPh>
    <rPh sb="5" eb="8">
      <t>オオイタシ</t>
    </rPh>
    <rPh sb="9" eb="12">
      <t>キンロウシャ</t>
    </rPh>
    <rPh sb="12" eb="14">
      <t>セタイ</t>
    </rPh>
    <rPh sb="15" eb="17">
      <t>ショウヒ</t>
    </rPh>
    <rPh sb="17" eb="19">
      <t>シシュツ</t>
    </rPh>
    <rPh sb="20" eb="23">
      <t>ジッシュウニュウ</t>
    </rPh>
    <phoneticPr fontId="3"/>
  </si>
  <si>
    <t>最終需要額に対する波及倍率</t>
    <rPh sb="0" eb="2">
      <t>サイシュウ</t>
    </rPh>
    <rPh sb="2" eb="5">
      <t>ジュヨウガク</t>
    </rPh>
    <rPh sb="6" eb="7">
      <t>タイ</t>
    </rPh>
    <rPh sb="9" eb="11">
      <t>ハキュウ</t>
    </rPh>
    <rPh sb="11" eb="13">
      <t>バイリツ</t>
    </rPh>
    <phoneticPr fontId="8"/>
  </si>
  <si>
    <t>運輸・郵便</t>
    <rPh sb="3" eb="5">
      <t>ユウビン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</si>
</sst>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_);[Red]\(0.000\)"/>
    <numFmt numFmtId="185" formatCode="#,##0.0000"/>
    <numFmt numFmtId="186" formatCode="#,##0.000000;[Red]\-#,##0.000000"/>
    <numFmt numFmtId="187" formatCode="#,##0;&quot;▲ &quot;#,##0"/>
    <numFmt numFmtId="188" formatCode="#,##0.000000;&quot;▲ &quot;#,##0.000000"/>
    <numFmt numFmtId="189" formatCode="#,##0.0000000;&quot;▲ &quot;#,##0.0000000"/>
    <numFmt numFmtId="190" formatCode="#,##0.0_ "/>
  </numFmts>
  <fonts count="73">
    <font>
      <sz val="9"/>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10"/>
      <color indexed="8"/>
      <name val="ＭＳ Ｐゴシック"/>
      <family val="3"/>
      <charset val="128"/>
    </font>
    <font>
      <sz val="6"/>
      <name val="ＭＳ 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9.5"/>
      <color theme="1"/>
      <name val="ＭＳ Ｐゴシック"/>
      <family val="3"/>
      <charset val="128"/>
    </font>
    <font>
      <sz val="9"/>
      <color theme="5"/>
      <name val="メイリオ"/>
      <family val="3"/>
      <charset val="128"/>
    </font>
    <font>
      <sz val="6"/>
      <name val="ＭＳ Ｐゴシック"/>
      <family val="3"/>
      <charset val="128"/>
      <scheme val="minor"/>
    </font>
    <font>
      <sz val="14"/>
      <color rgb="FFFF0000"/>
      <name val="ＭＳ Ｐゴシック"/>
      <family val="3"/>
      <charset val="128"/>
      <scheme val="minor"/>
    </font>
    <font>
      <b/>
      <sz val="12"/>
      <color theme="1"/>
      <name val="游ゴシック"/>
      <family val="3"/>
      <charset val="128"/>
    </font>
    <font>
      <sz val="12"/>
      <color theme="1"/>
      <name val="游ゴシック"/>
      <family val="3"/>
      <charset val="128"/>
    </font>
    <font>
      <sz val="11"/>
      <color theme="1"/>
      <name val="メイリオ"/>
      <family val="3"/>
      <charset val="128"/>
    </font>
    <font>
      <b/>
      <sz val="14"/>
      <color rgb="FFFF0000"/>
      <name val="游ゴシック"/>
      <family val="3"/>
      <charset val="128"/>
    </font>
    <font>
      <b/>
      <sz val="14"/>
      <color theme="1"/>
      <name val="游ゴシック"/>
      <family val="3"/>
      <charset val="128"/>
    </font>
    <font>
      <sz val="11"/>
      <color theme="1"/>
      <name val="游ゴシック"/>
      <family val="3"/>
      <charset val="128"/>
    </font>
    <font>
      <sz val="11"/>
      <color rgb="FFFF0000"/>
      <name val="メイリオ"/>
      <family val="3"/>
      <charset val="128"/>
    </font>
    <font>
      <b/>
      <sz val="14"/>
      <color theme="5"/>
      <name val="游ゴシック"/>
      <family val="3"/>
      <charset val="128"/>
    </font>
    <font>
      <b/>
      <sz val="16"/>
      <color theme="1"/>
      <name val="游ゴシック"/>
      <family val="3"/>
      <charset val="128"/>
    </font>
    <font>
      <b/>
      <sz val="12"/>
      <color rgb="FFFF0000"/>
      <name val="游ゴシック"/>
      <family val="3"/>
      <charset val="128"/>
    </font>
    <font>
      <sz val="9"/>
      <name val="Times New Roman"/>
      <family val="1"/>
    </font>
    <font>
      <b/>
      <sz val="9"/>
      <name val="Times New Roman"/>
      <family val="1"/>
    </font>
    <font>
      <sz val="9"/>
      <color indexed="8"/>
      <name val="Times New Roman"/>
      <family val="1"/>
    </font>
    <font>
      <sz val="12"/>
      <color indexed="8"/>
      <name val="Times New Roman"/>
      <family val="1"/>
    </font>
    <font>
      <sz val="10"/>
      <name val="Arial"/>
      <family val="2"/>
    </font>
    <font>
      <b/>
      <sz val="12"/>
      <name val="Times New Roman"/>
      <family val="1"/>
    </font>
    <font>
      <b/>
      <sz val="12"/>
      <color indexed="8"/>
      <name val="Times New Roman"/>
      <family val="1"/>
    </font>
    <font>
      <sz val="8"/>
      <name val="Helvetica"/>
      <family val="2"/>
    </font>
    <font>
      <u/>
      <sz val="10"/>
      <color indexed="12"/>
      <name val="Times New Roman"/>
      <family val="1"/>
    </font>
    <font>
      <sz val="14"/>
      <name val="ＭＳ 明朝"/>
      <family val="1"/>
      <charset val="128"/>
    </font>
    <font>
      <sz val="10"/>
      <name val="ＭＳ Ｐゴシック"/>
      <family val="3"/>
      <charset val="128"/>
    </font>
    <font>
      <u/>
      <sz val="11"/>
      <color indexed="36"/>
      <name val="ＭＳ Ｐゴシック"/>
      <family val="3"/>
      <charset val="128"/>
    </font>
    <font>
      <sz val="9"/>
      <name val="ＭＳ Ｐゴシック"/>
      <family val="3"/>
      <charset val="128"/>
    </font>
    <font>
      <b/>
      <sz val="12"/>
      <name val="ＭＳ Ｐゴシック"/>
      <family val="3"/>
      <charset val="128"/>
    </font>
    <font>
      <sz val="9"/>
      <color theme="1"/>
      <name val="游ゴシック"/>
      <family val="3"/>
      <charset val="128"/>
    </font>
    <font>
      <sz val="11"/>
      <name val="ＭＳ Ｐゴシック"/>
      <family val="3"/>
      <charset val="128"/>
      <scheme val="major"/>
    </font>
    <font>
      <sz val="11"/>
      <color theme="1"/>
      <name val="ＭＳ Ｐゴシック"/>
      <family val="3"/>
      <charset val="128"/>
      <scheme val="major"/>
    </font>
    <font>
      <i/>
      <sz val="9"/>
      <color indexed="23"/>
      <name val="ＭＳ Ｐゴシック"/>
      <family val="3"/>
      <charset val="128"/>
    </font>
    <font>
      <b/>
      <sz val="14"/>
      <name val="游ゴシック"/>
      <family val="3"/>
      <charset val="128"/>
    </font>
    <font>
      <b/>
      <sz val="10"/>
      <name val="ＭＳ Ｐゴシック"/>
      <family val="3"/>
      <charset val="128"/>
    </font>
    <font>
      <sz val="10"/>
      <color indexed="8"/>
      <name val="ＭＳ 明朝"/>
      <family val="1"/>
      <charset val="128"/>
    </font>
    <font>
      <sz val="10"/>
      <color rgb="FFFF0000"/>
      <name val="ＭＳ Ｐゴシック"/>
      <family val="3"/>
      <charset val="128"/>
    </font>
    <font>
      <sz val="9"/>
      <color theme="5"/>
      <name val="ＭＳ Ｐゴシック"/>
      <family val="3"/>
      <charset val="128"/>
      <scheme val="minor"/>
    </font>
  </fonts>
  <fills count="5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9FF99"/>
        <bgColor indexed="64"/>
      </patternFill>
    </fill>
    <fill>
      <patternFill patternType="solid">
        <fgColor rgb="FF69E2FF"/>
        <bgColor indexed="64"/>
      </patternFill>
    </fill>
    <fill>
      <patternFill patternType="solid">
        <fgColor theme="0"/>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darkTrellis"/>
    </fill>
    <fill>
      <patternFill patternType="solid">
        <fgColor theme="5"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93FFFF"/>
        <bgColor indexed="64"/>
      </patternFill>
    </fill>
    <fill>
      <patternFill patternType="solid">
        <fgColor theme="9" tint="0.59999389629810485"/>
        <bgColor indexed="64"/>
      </patternFill>
    </fill>
  </fills>
  <borders count="11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bottom/>
      <diagonal/>
    </border>
    <border>
      <left style="dashed">
        <color indexed="64"/>
      </left>
      <right/>
      <top/>
      <bottom style="thin">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17">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62" applyNumberFormat="0" applyAlignment="0" applyProtection="0">
      <alignment vertical="center"/>
    </xf>
    <xf numFmtId="0" fontId="17" fillId="27" borderId="0" applyNumberFormat="0" applyBorder="0" applyAlignment="0" applyProtection="0">
      <alignment vertical="center"/>
    </xf>
    <xf numFmtId="0" fontId="13" fillId="28" borderId="63" applyNumberFormat="0" applyFont="0" applyAlignment="0" applyProtection="0">
      <alignment vertical="center"/>
    </xf>
    <xf numFmtId="0" fontId="18" fillId="0" borderId="64" applyNumberFormat="0" applyFill="0" applyAlignment="0" applyProtection="0">
      <alignment vertical="center"/>
    </xf>
    <xf numFmtId="0" fontId="19" fillId="29" borderId="0" applyNumberFormat="0" applyBorder="0" applyAlignment="0" applyProtection="0">
      <alignment vertical="center"/>
    </xf>
    <xf numFmtId="0" fontId="20" fillId="30" borderId="65" applyNumberFormat="0" applyAlignment="0" applyProtection="0">
      <alignment vertical="center"/>
    </xf>
    <xf numFmtId="0" fontId="21" fillId="0" borderId="0" applyNumberForma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0" borderId="70" applyNumberFormat="0" applyAlignment="0" applyProtection="0">
      <alignment vertical="center"/>
    </xf>
    <xf numFmtId="0" fontId="27" fillId="0" borderId="0" applyNumberFormat="0" applyFill="0" applyBorder="0" applyAlignment="0" applyProtection="0">
      <alignment vertical="center"/>
    </xf>
    <xf numFmtId="0" fontId="28" fillId="31" borderId="65" applyNumberFormat="0" applyAlignment="0" applyProtection="0">
      <alignment vertical="center"/>
    </xf>
    <xf numFmtId="0" fontId="10" fillId="0" borderId="0">
      <alignment vertical="center"/>
    </xf>
    <xf numFmtId="0" fontId="7" fillId="0" borderId="0"/>
    <xf numFmtId="0" fontId="9" fillId="0" borderId="0"/>
    <xf numFmtId="0" fontId="29" fillId="32" borderId="0" applyNumberFormat="0" applyBorder="0" applyAlignment="0" applyProtection="0">
      <alignment vertical="center"/>
    </xf>
    <xf numFmtId="0" fontId="1" fillId="0" borderId="0">
      <alignment vertical="center"/>
    </xf>
    <xf numFmtId="49" fontId="50" fillId="0" borderId="6" applyNumberFormat="0" applyFont="0" applyFill="0" applyBorder="0" applyProtection="0">
      <alignment horizontal="left" vertical="center" indent="2"/>
    </xf>
    <xf numFmtId="49" fontId="50" fillId="0" borderId="104" applyNumberFormat="0" applyFont="0" applyFill="0" applyBorder="0" applyProtection="0">
      <alignment horizontal="left" vertical="center" indent="5"/>
    </xf>
    <xf numFmtId="0" fontId="51" fillId="41" borderId="0" applyBorder="0" applyAlignment="0"/>
    <xf numFmtId="4" fontId="51" fillId="41" borderId="0" applyBorder="0" applyAlignment="0"/>
    <xf numFmtId="0" fontId="50" fillId="41" borderId="0" applyBorder="0">
      <alignment horizontal="right" vertical="center"/>
    </xf>
    <xf numFmtId="4" fontId="50" fillId="41" borderId="0" applyBorder="0">
      <alignment horizontal="right" vertical="center"/>
    </xf>
    <xf numFmtId="0" fontId="50" fillId="41" borderId="6">
      <alignment horizontal="right" vertical="center"/>
    </xf>
    <xf numFmtId="4" fontId="50" fillId="42" borderId="0" applyBorder="0">
      <alignment horizontal="right" vertical="center"/>
    </xf>
    <xf numFmtId="4" fontId="50" fillId="42" borderId="0" applyBorder="0">
      <alignment horizontal="right" vertical="center"/>
    </xf>
    <xf numFmtId="0" fontId="52" fillId="42" borderId="6">
      <alignment horizontal="right" vertical="center"/>
    </xf>
    <xf numFmtId="4" fontId="52" fillId="42" borderId="6">
      <alignment horizontal="right" vertical="center"/>
    </xf>
    <xf numFmtId="0" fontId="52" fillId="42" borderId="6">
      <alignment horizontal="right" vertical="center"/>
    </xf>
    <xf numFmtId="0" fontId="53" fillId="42" borderId="6">
      <alignment horizontal="right" vertical="center"/>
    </xf>
    <xf numFmtId="4" fontId="53" fillId="42" borderId="6">
      <alignment horizontal="right" vertical="center"/>
    </xf>
    <xf numFmtId="0" fontId="53" fillId="42" borderId="6">
      <alignment horizontal="right" vertical="center"/>
    </xf>
    <xf numFmtId="0" fontId="52" fillId="43" borderId="6">
      <alignment horizontal="right" vertical="center"/>
    </xf>
    <xf numFmtId="4" fontId="52" fillId="43" borderId="6">
      <alignment horizontal="right" vertical="center"/>
    </xf>
    <xf numFmtId="0" fontId="52" fillId="43" borderId="105">
      <alignment horizontal="right" vertical="center"/>
    </xf>
    <xf numFmtId="0" fontId="52" fillId="43" borderId="6">
      <alignment horizontal="right" vertical="center"/>
    </xf>
    <xf numFmtId="4" fontId="52" fillId="43" borderId="6">
      <alignment horizontal="right" vertical="center"/>
    </xf>
    <xf numFmtId="0" fontId="52" fillId="43" borderId="6">
      <alignment horizontal="right" vertical="center"/>
    </xf>
    <xf numFmtId="0" fontId="52" fillId="43" borderId="106">
      <alignment horizontal="right" vertical="center"/>
    </xf>
    <xf numFmtId="0" fontId="52" fillId="43" borderId="104">
      <alignment horizontal="right" vertical="center"/>
    </xf>
    <xf numFmtId="4" fontId="52" fillId="43" borderId="104">
      <alignment horizontal="right" vertical="center"/>
    </xf>
    <xf numFmtId="0" fontId="52" fillId="43" borderId="104">
      <alignment horizontal="right" vertical="center"/>
    </xf>
    <xf numFmtId="0" fontId="52" fillId="43" borderId="107">
      <alignment horizontal="right" vertical="center"/>
    </xf>
    <xf numFmtId="4" fontId="52" fillId="43" borderId="107">
      <alignment horizontal="right" vertical="center"/>
    </xf>
    <xf numFmtId="0" fontId="52" fillId="43" borderId="107">
      <alignment horizontal="right" vertical="center"/>
    </xf>
    <xf numFmtId="4" fontId="51" fillId="0" borderId="3" applyFill="0" applyBorder="0" applyProtection="0">
      <alignment horizontal="right" vertical="center"/>
    </xf>
    <xf numFmtId="0" fontId="52" fillId="0" borderId="0" applyNumberFormat="0">
      <alignment horizontal="right"/>
    </xf>
    <xf numFmtId="0" fontId="50" fillId="43" borderId="108">
      <alignment horizontal="left" vertical="center" wrapText="1" indent="2"/>
    </xf>
    <xf numFmtId="0" fontId="50" fillId="0" borderId="108">
      <alignment horizontal="left" vertical="center" wrapText="1" indent="2"/>
    </xf>
    <xf numFmtId="0" fontId="50" fillId="42" borderId="104">
      <alignment horizontal="left" vertical="center"/>
    </xf>
    <xf numFmtId="0" fontId="52" fillId="0" borderId="109">
      <alignment horizontal="left" vertical="top" wrapText="1"/>
    </xf>
    <xf numFmtId="0" fontId="54" fillId="0" borderId="110"/>
    <xf numFmtId="0" fontId="55" fillId="0" borderId="0" applyNumberFormat="0" applyFill="0" applyBorder="0" applyAlignment="0" applyProtection="0"/>
    <xf numFmtId="4" fontId="50" fillId="0" borderId="0" applyBorder="0">
      <alignment horizontal="right" vertical="center"/>
    </xf>
    <xf numFmtId="0" fontId="50" fillId="0" borderId="6">
      <alignment horizontal="right" vertical="center"/>
    </xf>
    <xf numFmtId="4" fontId="50" fillId="0" borderId="6">
      <alignment horizontal="right" vertical="center"/>
    </xf>
    <xf numFmtId="0" fontId="50" fillId="0" borderId="6">
      <alignment horizontal="right" vertical="center"/>
    </xf>
    <xf numFmtId="1" fontId="56" fillId="42" borderId="0" applyBorder="0">
      <alignment horizontal="right" vertical="center"/>
    </xf>
    <xf numFmtId="4" fontId="50" fillId="0" borderId="6" applyFill="0" applyBorder="0" applyProtection="0">
      <alignment horizontal="right" vertical="center"/>
    </xf>
    <xf numFmtId="49" fontId="51" fillId="0" borderId="6" applyNumberFormat="0" applyFill="0" applyBorder="0" applyProtection="0">
      <alignment horizontal="left" vertical="center"/>
    </xf>
    <xf numFmtId="0" fontId="50" fillId="0" borderId="6" applyNumberFormat="0" applyFill="0" applyAlignment="0" applyProtection="0"/>
    <xf numFmtId="0" fontId="57" fillId="44" borderId="0" applyNumberFormat="0" applyFont="0" applyBorder="0" applyAlignment="0" applyProtection="0"/>
    <xf numFmtId="4" fontId="54" fillId="45" borderId="0" applyNumberFormat="0" applyFont="0" applyBorder="0" applyAlignment="0" applyProtection="0"/>
    <xf numFmtId="0" fontId="54" fillId="45" borderId="0" applyNumberFormat="0" applyFont="0" applyBorder="0" applyAlignment="0" applyProtection="0"/>
    <xf numFmtId="185" fontId="50" fillId="46" borderId="6" applyNumberFormat="0" applyFont="0" applyBorder="0" applyAlignment="0" applyProtection="0">
      <alignment horizontal="right" vertical="center"/>
    </xf>
    <xf numFmtId="0" fontId="50" fillId="45" borderId="6"/>
    <xf numFmtId="0" fontId="58" fillId="0" borderId="0" applyNumberFormat="0" applyFill="0" applyBorder="0" applyAlignment="0" applyProtection="0"/>
    <xf numFmtId="0" fontId="5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1" fontId="59" fillId="0" borderId="0">
      <alignment vertical="center"/>
    </xf>
    <xf numFmtId="0" fontId="10" fillId="0" borderId="0"/>
  </cellStyleXfs>
  <cellXfs count="636">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176" fontId="0" fillId="0" borderId="3" xfId="0" applyNumberFormat="1" applyFont="1" applyBorder="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4"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30" fillId="0" borderId="0" xfId="0" applyNumberFormat="1" applyFont="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0" fontId="0" fillId="0" borderId="22" xfId="0" applyBorder="1">
      <alignment vertical="center"/>
    </xf>
    <xf numFmtId="177" fontId="0" fillId="0" borderId="10" xfId="0" applyNumberFormat="1" applyBorder="1">
      <alignment vertical="center"/>
    </xf>
    <xf numFmtId="177" fontId="0" fillId="0" borderId="12" xfId="0" applyNumberFormat="1" applyBorder="1">
      <alignment vertical="center"/>
    </xf>
    <xf numFmtId="177" fontId="6" fillId="0" borderId="18" xfId="42" applyNumberFormat="1" applyFont="1" applyBorder="1" applyAlignment="1">
      <alignment horizontal="center" vertical="center"/>
    </xf>
    <xf numFmtId="177" fontId="6" fillId="0" borderId="18" xfId="42" applyNumberFormat="1" applyFont="1" applyBorder="1" applyAlignment="1">
      <alignment vertical="center"/>
    </xf>
    <xf numFmtId="177" fontId="6" fillId="0" borderId="18" xfId="42" applyNumberFormat="1" applyFont="1" applyFill="1" applyBorder="1" applyAlignment="1">
      <alignment vertical="center"/>
    </xf>
    <xf numFmtId="177" fontId="6" fillId="0" borderId="2" xfId="42" applyNumberFormat="1" applyFont="1" applyBorder="1" applyAlignment="1">
      <alignment horizontal="center" vertical="center" wrapText="1"/>
    </xf>
    <xf numFmtId="177" fontId="6" fillId="0" borderId="3" xfId="42" applyNumberFormat="1" applyFont="1" applyFill="1" applyBorder="1" applyAlignment="1">
      <alignment horizontal="center" vertical="center" wrapText="1"/>
    </xf>
    <xf numFmtId="177" fontId="6" fillId="0" borderId="19" xfId="42" applyNumberFormat="1" applyFont="1" applyFill="1" applyBorder="1" applyAlignment="1">
      <alignment horizontal="center" vertical="center" wrapText="1"/>
    </xf>
    <xf numFmtId="177" fontId="6" fillId="0" borderId="3" xfId="42" applyNumberFormat="1" applyFont="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7" xfId="0" applyNumberFormat="1" applyBorder="1">
      <alignment vertical="center"/>
    </xf>
    <xf numFmtId="0" fontId="0" fillId="0" borderId="0" xfId="0" applyNumberFormat="1">
      <alignment vertical="center"/>
    </xf>
    <xf numFmtId="177" fontId="0" fillId="0" borderId="11" xfId="0" applyNumberFormat="1" applyBorder="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177" fontId="0" fillId="0" borderId="3" xfId="0" applyNumberFormat="1" applyBorder="1" applyAlignment="1">
      <alignment horizontal="center"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177" fontId="0" fillId="0" borderId="6" xfId="0" applyNumberFormat="1" applyFont="1" applyBorder="1">
      <alignment vertical="center"/>
    </xf>
    <xf numFmtId="178" fontId="0" fillId="0" borderId="6" xfId="0" applyNumberFormat="1" applyFont="1" applyBorder="1">
      <alignment vertical="center"/>
    </xf>
    <xf numFmtId="0" fontId="0" fillId="0" borderId="0" xfId="0" applyAlignment="1">
      <alignment horizontal="right" vertical="center"/>
    </xf>
    <xf numFmtId="0" fontId="0" fillId="0" borderId="18" xfId="0" applyBorder="1" applyAlignment="1">
      <alignment horizontal="center"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8" xfId="0"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5" xfId="0" applyNumberFormat="1" applyBorder="1">
      <alignment vertical="center"/>
    </xf>
    <xf numFmtId="177" fontId="0" fillId="0" borderId="2" xfId="0" applyNumberFormat="1" applyBorder="1" applyAlignment="1">
      <alignment vertical="center" wrapText="1"/>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8" xfId="0" applyNumberFormat="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1" fillId="0" borderId="0" xfId="43" applyNumberFormat="1" applyFont="1" applyAlignment="1">
      <alignment vertical="center"/>
    </xf>
    <xf numFmtId="177" fontId="32" fillId="0" borderId="0" xfId="0" applyNumberFormat="1" applyFont="1">
      <alignment vertical="center"/>
    </xf>
    <xf numFmtId="177" fontId="31" fillId="0" borderId="0" xfId="0" applyNumberFormat="1" applyFont="1" applyBorder="1" applyAlignment="1">
      <alignment vertical="center"/>
    </xf>
    <xf numFmtId="177" fontId="32" fillId="0" borderId="0" xfId="0" applyNumberFormat="1" applyFont="1" applyAlignment="1">
      <alignment vertical="center"/>
    </xf>
    <xf numFmtId="177" fontId="31" fillId="0" borderId="0" xfId="43" applyNumberFormat="1" applyFont="1" applyBorder="1" applyAlignment="1">
      <alignment vertical="center"/>
    </xf>
    <xf numFmtId="177" fontId="31" fillId="0" borderId="0" xfId="43" applyNumberFormat="1" applyFont="1" applyAlignment="1">
      <alignment horizontal="right" vertical="center"/>
    </xf>
    <xf numFmtId="177" fontId="31" fillId="0" borderId="7" xfId="43" applyNumberFormat="1" applyFont="1" applyBorder="1" applyAlignment="1">
      <alignment vertical="center"/>
    </xf>
    <xf numFmtId="177" fontId="31" fillId="0" borderId="8" xfId="43" applyNumberFormat="1" applyFont="1" applyBorder="1" applyAlignment="1">
      <alignment vertical="center"/>
    </xf>
    <xf numFmtId="177" fontId="31" fillId="0" borderId="6" xfId="43" applyNumberFormat="1" applyFont="1" applyBorder="1" applyAlignment="1">
      <alignment vertical="center"/>
    </xf>
    <xf numFmtId="177" fontId="31" fillId="0" borderId="0" xfId="43" applyNumberFormat="1" applyFont="1" applyAlignment="1" applyProtection="1">
      <alignment vertical="center"/>
      <protection locked="0"/>
    </xf>
    <xf numFmtId="177" fontId="31" fillId="0" borderId="16" xfId="43" applyNumberFormat="1" applyFont="1" applyBorder="1" applyAlignment="1">
      <alignment vertical="center"/>
    </xf>
    <xf numFmtId="177" fontId="31" fillId="0" borderId="20" xfId="43" applyNumberFormat="1" applyFont="1" applyBorder="1" applyAlignment="1">
      <alignment vertical="center"/>
    </xf>
    <xf numFmtId="177" fontId="31" fillId="0" borderId="17" xfId="43" applyNumberFormat="1" applyFont="1" applyBorder="1" applyAlignment="1">
      <alignment vertical="center"/>
    </xf>
    <xf numFmtId="177" fontId="31" fillId="0" borderId="22" xfId="43" applyNumberFormat="1" applyFont="1" applyBorder="1" applyAlignment="1">
      <alignment horizontal="center" vertical="center"/>
    </xf>
    <xf numFmtId="177" fontId="31" fillId="0" borderId="9" xfId="43" applyNumberFormat="1" applyFont="1" applyBorder="1" applyAlignment="1">
      <alignment vertical="center"/>
    </xf>
    <xf numFmtId="177" fontId="31" fillId="0" borderId="2" xfId="43" applyNumberFormat="1" applyFont="1" applyBorder="1" applyAlignment="1">
      <alignment vertical="center"/>
    </xf>
    <xf numFmtId="177" fontId="31" fillId="0" borderId="2" xfId="43" applyNumberFormat="1" applyFont="1" applyBorder="1" applyAlignment="1">
      <alignment horizontal="center" vertical="center"/>
    </xf>
    <xf numFmtId="177" fontId="31" fillId="0" borderId="18" xfId="43" applyNumberFormat="1" applyFont="1" applyBorder="1" applyAlignment="1">
      <alignment vertical="center"/>
    </xf>
    <xf numFmtId="177" fontId="31" fillId="0" borderId="14" xfId="43" applyNumberFormat="1" applyFont="1" applyBorder="1" applyAlignment="1">
      <alignment vertical="center"/>
    </xf>
    <xf numFmtId="177" fontId="31" fillId="0" borderId="15" xfId="43" applyNumberFormat="1" applyFont="1" applyBorder="1" applyAlignment="1">
      <alignment vertical="center"/>
    </xf>
    <xf numFmtId="177" fontId="31" fillId="0" borderId="14" xfId="43" applyNumberFormat="1" applyFont="1" applyBorder="1" applyAlignment="1">
      <alignment vertical="top"/>
    </xf>
    <xf numFmtId="177" fontId="31" fillId="0" borderId="3" xfId="43" applyNumberFormat="1" applyFont="1" applyBorder="1" applyAlignment="1">
      <alignment vertical="center" wrapText="1"/>
    </xf>
    <xf numFmtId="177" fontId="31" fillId="0" borderId="3" xfId="43" applyNumberFormat="1" applyFont="1" applyBorder="1" applyAlignment="1">
      <alignment vertical="top"/>
    </xf>
    <xf numFmtId="177" fontId="31" fillId="0" borderId="3" xfId="43" applyNumberFormat="1" applyFont="1" applyBorder="1" applyAlignment="1">
      <alignment horizontal="center" vertical="top"/>
    </xf>
    <xf numFmtId="177" fontId="31" fillId="0" borderId="0" xfId="43" applyNumberFormat="1" applyFont="1" applyAlignment="1">
      <alignment vertical="center" shrinkToFit="1"/>
    </xf>
    <xf numFmtId="178" fontId="31" fillId="0" borderId="6" xfId="43" applyNumberFormat="1" applyFont="1" applyBorder="1" applyAlignment="1">
      <alignment vertical="center"/>
    </xf>
    <xf numFmtId="177" fontId="31" fillId="0" borderId="48" xfId="43" applyNumberFormat="1" applyFont="1" applyBorder="1" applyAlignment="1">
      <alignment vertical="center"/>
    </xf>
    <xf numFmtId="177" fontId="32" fillId="0" borderId="9" xfId="0" applyNumberFormat="1" applyFont="1" applyBorder="1">
      <alignment vertical="center"/>
    </xf>
    <xf numFmtId="180" fontId="31" fillId="0" borderId="6" xfId="43" applyNumberFormat="1" applyFont="1" applyBorder="1" applyAlignment="1">
      <alignment vertical="center" shrinkToFit="1"/>
    </xf>
    <xf numFmtId="177" fontId="32" fillId="0" borderId="0" xfId="0" applyNumberFormat="1" applyFont="1" applyAlignment="1">
      <alignment vertical="center" shrinkToFit="1"/>
    </xf>
    <xf numFmtId="0" fontId="0" fillId="0" borderId="0" xfId="0" applyAlignment="1">
      <alignment horizontal="center"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Border="1" applyAlignment="1">
      <alignment horizontal="center" vertical="center" textRotation="255"/>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6" xfId="0" applyNumberFormat="1" applyFill="1" applyBorder="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177" fontId="0" fillId="35" borderId="16" xfId="0" applyNumberFormat="1" applyFill="1" applyBorder="1">
      <alignment vertical="center"/>
    </xf>
    <xf numFmtId="177" fontId="0" fillId="35" borderId="20" xfId="0" applyNumberFormat="1" applyFill="1" applyBorder="1">
      <alignment vertical="center"/>
    </xf>
    <xf numFmtId="177" fontId="0" fillId="35" borderId="17" xfId="0" applyNumberFormat="1" applyFill="1" applyBorder="1">
      <alignment vertical="center"/>
    </xf>
    <xf numFmtId="177" fontId="0" fillId="35" borderId="14" xfId="0" applyNumberFormat="1" applyFill="1" applyBorder="1">
      <alignment vertical="center"/>
    </xf>
    <xf numFmtId="177" fontId="0" fillId="35" borderId="15" xfId="0" applyNumberFormat="1" applyFill="1" applyBorder="1">
      <alignment vertical="center"/>
    </xf>
    <xf numFmtId="177" fontId="0" fillId="35" borderId="19" xfId="0" applyNumberFormat="1" applyFill="1" applyBorder="1">
      <alignment vertical="center"/>
    </xf>
    <xf numFmtId="177" fontId="0" fillId="35" borderId="0" xfId="0" applyNumberFormat="1" applyFill="1" applyBorder="1">
      <alignment vertical="center"/>
    </xf>
    <xf numFmtId="177" fontId="0" fillId="35" borderId="7" xfId="0" applyNumberFormat="1" applyFill="1" applyBorder="1">
      <alignment vertical="center"/>
    </xf>
    <xf numFmtId="177" fontId="0" fillId="35" borderId="8" xfId="0" applyNumberFormat="1" applyFill="1" applyBorder="1">
      <alignment vertical="center"/>
    </xf>
    <xf numFmtId="177" fontId="0" fillId="35" borderId="22" xfId="0" applyNumberFormat="1" applyFill="1" applyBorder="1">
      <alignment vertical="center"/>
    </xf>
    <xf numFmtId="177" fontId="0" fillId="33" borderId="71" xfId="0" applyNumberFormat="1" applyFill="1" applyBorder="1">
      <alignment vertical="center"/>
    </xf>
    <xf numFmtId="177" fontId="0" fillId="33" borderId="72" xfId="0" applyNumberFormat="1" applyFill="1" applyBorder="1" applyAlignment="1">
      <alignment vertical="center"/>
    </xf>
    <xf numFmtId="177" fontId="0" fillId="33" borderId="72" xfId="0" applyNumberFormat="1" applyFill="1" applyBorder="1">
      <alignment vertical="center"/>
    </xf>
    <xf numFmtId="177" fontId="0" fillId="33" borderId="73" xfId="0" applyNumberFormat="1" applyFill="1" applyBorder="1">
      <alignment vertical="center"/>
    </xf>
    <xf numFmtId="177" fontId="0" fillId="33" borderId="74" xfId="0" applyNumberFormat="1" applyFill="1" applyBorder="1">
      <alignment vertical="center"/>
    </xf>
    <xf numFmtId="177" fontId="0" fillId="33" borderId="75" xfId="0" applyNumberFormat="1" applyFill="1" applyBorder="1">
      <alignment vertical="center"/>
    </xf>
    <xf numFmtId="177" fontId="0" fillId="33" borderId="76" xfId="0" applyNumberFormat="1" applyFill="1" applyBorder="1">
      <alignment vertical="center"/>
    </xf>
    <xf numFmtId="177" fontId="0" fillId="33" borderId="77" xfId="0" applyNumberFormat="1" applyFill="1" applyBorder="1" applyAlignment="1">
      <alignment vertical="center"/>
    </xf>
    <xf numFmtId="177" fontId="0" fillId="33" borderId="77" xfId="0" applyNumberFormat="1" applyFill="1" applyBorder="1">
      <alignment vertical="center"/>
    </xf>
    <xf numFmtId="177" fontId="0" fillId="33" borderId="78" xfId="0" applyNumberFormat="1" applyFill="1" applyBorder="1">
      <alignment vertical="center"/>
    </xf>
    <xf numFmtId="177" fontId="0" fillId="34" borderId="79" xfId="0" applyNumberFormat="1" applyFill="1" applyBorder="1">
      <alignment vertical="center"/>
    </xf>
    <xf numFmtId="177" fontId="0" fillId="34" borderId="80" xfId="0" applyNumberFormat="1" applyFill="1" applyBorder="1">
      <alignment vertical="center"/>
    </xf>
    <xf numFmtId="177" fontId="0" fillId="34" borderId="81" xfId="0" applyNumberFormat="1" applyFill="1" applyBorder="1">
      <alignment vertical="center"/>
    </xf>
    <xf numFmtId="177" fontId="0" fillId="34" borderId="82" xfId="0" applyNumberFormat="1" applyFill="1" applyBorder="1">
      <alignment vertical="center"/>
    </xf>
    <xf numFmtId="177" fontId="0" fillId="34" borderId="83" xfId="0" applyNumberFormat="1" applyFill="1" applyBorder="1">
      <alignment vertical="center"/>
    </xf>
    <xf numFmtId="177" fontId="0" fillId="34" borderId="84" xfId="0" applyNumberFormat="1" applyFill="1" applyBorder="1">
      <alignment vertical="center"/>
    </xf>
    <xf numFmtId="177" fontId="0" fillId="34" borderId="85" xfId="0" applyNumberFormat="1" applyFill="1" applyBorder="1">
      <alignment vertical="center"/>
    </xf>
    <xf numFmtId="177" fontId="0" fillId="34" borderId="86" xfId="0" applyNumberFormat="1" applyFill="1" applyBorder="1">
      <alignment vertical="center"/>
    </xf>
    <xf numFmtId="177" fontId="0" fillId="35" borderId="87" xfId="0" applyNumberFormat="1" applyFill="1" applyBorder="1">
      <alignment vertical="center"/>
    </xf>
    <xf numFmtId="177" fontId="0" fillId="35" borderId="88" xfId="0" applyNumberFormat="1" applyFill="1" applyBorder="1">
      <alignment vertical="center"/>
    </xf>
    <xf numFmtId="177" fontId="0" fillId="35" borderId="89" xfId="0" applyNumberFormat="1" applyFill="1" applyBorder="1">
      <alignment vertical="center"/>
    </xf>
    <xf numFmtId="177" fontId="0" fillId="35" borderId="90" xfId="0" applyNumberFormat="1" applyFill="1" applyBorder="1">
      <alignment vertical="center"/>
    </xf>
    <xf numFmtId="177" fontId="0" fillId="35" borderId="91" xfId="0" applyNumberFormat="1" applyFill="1" applyBorder="1">
      <alignment vertical="center"/>
    </xf>
    <xf numFmtId="177" fontId="0" fillId="35" borderId="92" xfId="0" applyNumberFormat="1" applyFill="1" applyBorder="1">
      <alignment vertical="center"/>
    </xf>
    <xf numFmtId="177" fontId="0" fillId="35" borderId="93" xfId="0" applyNumberFormat="1" applyFill="1" applyBorder="1">
      <alignment vertical="center"/>
    </xf>
    <xf numFmtId="177" fontId="0" fillId="35" borderId="94" xfId="0" applyNumberFormat="1" applyFill="1" applyBorder="1">
      <alignment vertical="center"/>
    </xf>
    <xf numFmtId="0" fontId="30" fillId="0" borderId="0" xfId="0" applyFont="1">
      <alignment vertical="center"/>
    </xf>
    <xf numFmtId="177" fontId="30" fillId="0" borderId="0" xfId="0" applyNumberFormat="1" applyFont="1">
      <alignment vertical="center"/>
    </xf>
    <xf numFmtId="0" fontId="33" fillId="0" borderId="0" xfId="0" applyFont="1" applyAlignment="1">
      <alignment vertical="top"/>
    </xf>
    <xf numFmtId="0" fontId="34" fillId="0" borderId="0" xfId="0" applyFont="1" applyAlignment="1">
      <alignment vertical="top"/>
    </xf>
    <xf numFmtId="0" fontId="33" fillId="0" borderId="52" xfId="0" applyFont="1" applyBorder="1" applyAlignment="1">
      <alignment vertical="top"/>
    </xf>
    <xf numFmtId="0" fontId="33" fillId="0" borderId="53" xfId="0" applyFont="1" applyBorder="1" applyAlignment="1">
      <alignment vertical="top"/>
    </xf>
    <xf numFmtId="0" fontId="33" fillId="0" borderId="54" xfId="0" applyFont="1" applyBorder="1" applyAlignment="1">
      <alignment vertical="top"/>
    </xf>
    <xf numFmtId="0" fontId="33" fillId="0" borderId="55" xfId="0" applyFont="1" applyBorder="1" applyAlignment="1">
      <alignment vertical="top"/>
    </xf>
    <xf numFmtId="0" fontId="33" fillId="0" borderId="0" xfId="0" applyFont="1" applyBorder="1" applyAlignment="1">
      <alignment vertical="top"/>
    </xf>
    <xf numFmtId="0" fontId="33" fillId="0" borderId="56" xfId="0" applyFont="1" applyBorder="1" applyAlignment="1">
      <alignment vertical="top"/>
    </xf>
    <xf numFmtId="0" fontId="33" fillId="0" borderId="57" xfId="0" applyFont="1" applyBorder="1" applyAlignment="1">
      <alignment vertical="top"/>
    </xf>
    <xf numFmtId="0" fontId="33" fillId="0" borderId="58" xfId="0" applyFont="1" applyBorder="1" applyAlignment="1">
      <alignment vertical="top"/>
    </xf>
    <xf numFmtId="0" fontId="33" fillId="0" borderId="59"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177" fontId="35" fillId="0" borderId="0" xfId="43" applyNumberFormat="1" applyFont="1" applyAlignment="1">
      <alignment vertical="center"/>
    </xf>
    <xf numFmtId="177" fontId="6" fillId="0" borderId="60" xfId="42" applyNumberFormat="1" applyFont="1" applyFill="1" applyBorder="1" applyAlignment="1">
      <alignment horizontal="centerContinuous" vertical="center"/>
    </xf>
    <xf numFmtId="177" fontId="6" fillId="0" borderId="61" xfId="42" applyNumberFormat="1" applyFont="1" applyFill="1" applyBorder="1" applyAlignment="1">
      <alignment horizontal="centerContinuous" vertical="center"/>
    </xf>
    <xf numFmtId="0" fontId="0" fillId="0" borderId="0" xfId="0" applyBorder="1" applyAlignment="1">
      <alignment vertical="center"/>
    </xf>
    <xf numFmtId="0" fontId="14" fillId="0" borderId="0" xfId="0" applyFont="1" applyAlignment="1">
      <alignment horizontal="left" vertical="center"/>
    </xf>
    <xf numFmtId="0" fontId="14" fillId="0" borderId="0" xfId="0" applyFont="1">
      <alignment vertical="center"/>
    </xf>
    <xf numFmtId="0" fontId="32" fillId="0" borderId="0" xfId="0" applyFont="1" applyAlignment="1">
      <alignment vertical="center"/>
    </xf>
    <xf numFmtId="0" fontId="32" fillId="0" borderId="15" xfId="0" applyFont="1" applyBorder="1" applyAlignment="1">
      <alignment vertical="center"/>
    </xf>
    <xf numFmtId="0" fontId="31" fillId="0" borderId="15" xfId="0" applyFont="1" applyBorder="1" applyAlignment="1">
      <alignment vertical="center"/>
    </xf>
    <xf numFmtId="0" fontId="32" fillId="0" borderId="3" xfId="0" applyFont="1" applyBorder="1" applyAlignment="1">
      <alignment vertical="center"/>
    </xf>
    <xf numFmtId="0" fontId="32" fillId="0" borderId="6" xfId="0" applyFont="1" applyBorder="1" applyAlignment="1" applyProtection="1">
      <alignment vertical="center"/>
    </xf>
    <xf numFmtId="37" fontId="32" fillId="0" borderId="6" xfId="0" applyNumberFormat="1" applyFont="1" applyBorder="1" applyAlignment="1" applyProtection="1">
      <alignment vertical="center"/>
    </xf>
    <xf numFmtId="39" fontId="32" fillId="0" borderId="6" xfId="0" applyNumberFormat="1" applyFont="1" applyBorder="1" applyAlignment="1" applyProtection="1">
      <alignment vertical="center"/>
    </xf>
    <xf numFmtId="181" fontId="32" fillId="0" borderId="6" xfId="0" applyNumberFormat="1" applyFont="1" applyBorder="1" applyAlignment="1" applyProtection="1">
      <alignment vertical="center"/>
    </xf>
    <xf numFmtId="182" fontId="32" fillId="0" borderId="6" xfId="0" applyNumberFormat="1" applyFont="1" applyBorder="1" applyAlignment="1" applyProtection="1">
      <alignment vertical="center"/>
    </xf>
    <xf numFmtId="183" fontId="0" fillId="0" borderId="0" xfId="0" applyNumberFormat="1">
      <alignment vertical="center"/>
    </xf>
    <xf numFmtId="0" fontId="36" fillId="0" borderId="0" xfId="0" applyFont="1">
      <alignment vertical="center"/>
    </xf>
    <xf numFmtId="0" fontId="37" fillId="0" borderId="0" xfId="0" applyFont="1">
      <alignment vertical="center"/>
    </xf>
    <xf numFmtId="0" fontId="33" fillId="0" borderId="0" xfId="0" applyFont="1" applyAlignment="1">
      <alignment horizontal="left" vertical="top" wrapText="1"/>
    </xf>
    <xf numFmtId="0" fontId="39" fillId="0" borderId="0" xfId="0" applyFont="1" applyAlignment="1">
      <alignment vertical="top"/>
    </xf>
    <xf numFmtId="0" fontId="0" fillId="36" borderId="6" xfId="0" applyFill="1" applyBorder="1" applyAlignment="1" applyProtection="1">
      <alignment horizontal="center" vertical="center"/>
      <protection locked="0"/>
    </xf>
    <xf numFmtId="177" fontId="0" fillId="36" borderId="18" xfId="0" applyNumberFormat="1" applyFill="1" applyBorder="1" applyProtection="1">
      <alignment vertical="center"/>
      <protection locked="0"/>
    </xf>
    <xf numFmtId="177" fontId="0" fillId="36" borderId="2" xfId="0" applyNumberFormat="1" applyFill="1" applyBorder="1" applyProtection="1">
      <alignment vertical="center"/>
      <protection locked="0"/>
    </xf>
    <xf numFmtId="177" fontId="0" fillId="36" borderId="4" xfId="0" applyNumberFormat="1" applyFill="1" applyBorder="1" applyProtection="1">
      <alignment vertical="center"/>
      <protection locked="0"/>
    </xf>
    <xf numFmtId="177" fontId="0" fillId="36" borderId="5" xfId="0" applyNumberFormat="1" applyFill="1" applyBorder="1" applyProtection="1">
      <alignment vertical="center"/>
      <protection locked="0"/>
    </xf>
    <xf numFmtId="177" fontId="0" fillId="36" borderId="3" xfId="0" applyNumberFormat="1" applyFill="1" applyBorder="1" applyProtection="1">
      <alignment vertical="center"/>
      <protection locked="0"/>
    </xf>
    <xf numFmtId="178" fontId="0" fillId="36" borderId="6" xfId="0" applyNumberFormat="1" applyFill="1" applyBorder="1" applyAlignment="1" applyProtection="1">
      <alignment horizontal="center" vertical="center"/>
      <protection locked="0"/>
    </xf>
    <xf numFmtId="177" fontId="31" fillId="33" borderId="46" xfId="43" applyNumberFormat="1" applyFont="1" applyFill="1" applyBorder="1" applyAlignment="1">
      <alignment vertical="center"/>
    </xf>
    <xf numFmtId="177" fontId="31" fillId="33" borderId="47" xfId="43" applyNumberFormat="1" applyFont="1" applyFill="1" applyBorder="1" applyAlignment="1">
      <alignment vertical="center" shrinkToFit="1"/>
    </xf>
    <xf numFmtId="177" fontId="31" fillId="34" borderId="50" xfId="43" applyNumberFormat="1" applyFont="1" applyFill="1" applyBorder="1" applyAlignment="1">
      <alignment vertical="center"/>
    </xf>
    <xf numFmtId="177" fontId="31" fillId="34" borderId="51" xfId="43" applyNumberFormat="1" applyFont="1" applyFill="1" applyBorder="1" applyAlignment="1">
      <alignment vertical="center" shrinkToFit="1"/>
    </xf>
    <xf numFmtId="177" fontId="31" fillId="35" borderId="49" xfId="43" applyNumberFormat="1" applyFont="1" applyFill="1" applyBorder="1" applyAlignment="1">
      <alignment vertical="center"/>
    </xf>
    <xf numFmtId="177" fontId="31" fillId="35" borderId="3" xfId="43" applyNumberFormat="1" applyFont="1" applyFill="1" applyBorder="1" applyAlignment="1">
      <alignment vertical="center" shrinkToFit="1"/>
    </xf>
    <xf numFmtId="177" fontId="0" fillId="33" borderId="18" xfId="0" applyNumberFormat="1" applyFill="1" applyBorder="1">
      <alignment vertical="center"/>
    </xf>
    <xf numFmtId="177" fontId="0" fillId="33" borderId="9" xfId="0" applyNumberFormat="1" applyFill="1" applyBorder="1">
      <alignment vertical="center"/>
    </xf>
    <xf numFmtId="177" fontId="0" fillId="33" borderId="25" xfId="0" applyNumberFormat="1" applyFill="1" applyBorder="1">
      <alignment vertical="center"/>
    </xf>
    <xf numFmtId="177" fontId="0" fillId="33" borderId="23" xfId="0" applyNumberFormat="1" applyFill="1" applyBorder="1">
      <alignment vertical="center"/>
    </xf>
    <xf numFmtId="177" fontId="0" fillId="33" borderId="2" xfId="0" applyNumberFormat="1" applyFill="1" applyBorder="1" applyAlignment="1">
      <alignment vertical="center" wrapText="1"/>
    </xf>
    <xf numFmtId="177" fontId="0" fillId="33" borderId="26" xfId="0" applyNumberFormat="1" applyFill="1" applyBorder="1">
      <alignment vertical="center"/>
    </xf>
    <xf numFmtId="177" fontId="0" fillId="33" borderId="27" xfId="0" applyNumberFormat="1" applyFill="1" applyBorder="1">
      <alignment vertical="center"/>
    </xf>
    <xf numFmtId="177" fontId="0" fillId="33" borderId="2" xfId="0" applyNumberFormat="1" applyFill="1" applyBorder="1">
      <alignment vertical="center"/>
    </xf>
    <xf numFmtId="177" fontId="0" fillId="33" borderId="28" xfId="0" applyNumberFormat="1" applyFill="1" applyBorder="1">
      <alignment vertical="center"/>
    </xf>
    <xf numFmtId="177" fontId="0" fillId="33" borderId="29" xfId="0" applyNumberFormat="1" applyFill="1" applyBorder="1">
      <alignment vertical="center"/>
    </xf>
    <xf numFmtId="177" fontId="0" fillId="33" borderId="3" xfId="0" applyNumberFormat="1" applyFill="1" applyBorder="1">
      <alignment vertical="center"/>
    </xf>
    <xf numFmtId="177" fontId="0" fillId="34" borderId="18" xfId="0" applyNumberFormat="1" applyFill="1" applyBorder="1">
      <alignment vertical="center"/>
    </xf>
    <xf numFmtId="177" fontId="0" fillId="34" borderId="9" xfId="0" applyNumberFormat="1" applyFill="1" applyBorder="1">
      <alignment vertical="center"/>
    </xf>
    <xf numFmtId="177" fontId="0" fillId="34" borderId="25" xfId="0" applyNumberFormat="1" applyFill="1" applyBorder="1">
      <alignment vertical="center"/>
    </xf>
    <xf numFmtId="177" fontId="0" fillId="34" borderId="23" xfId="0" applyNumberFormat="1" applyFill="1" applyBorder="1">
      <alignment vertical="center"/>
    </xf>
    <xf numFmtId="177" fontId="0" fillId="34" borderId="2" xfId="0" applyNumberFormat="1" applyFill="1" applyBorder="1" applyAlignment="1">
      <alignment vertical="center" wrapText="1"/>
    </xf>
    <xf numFmtId="177" fontId="0" fillId="34" borderId="26" xfId="0" applyNumberFormat="1" applyFill="1" applyBorder="1">
      <alignment vertical="center"/>
    </xf>
    <xf numFmtId="177" fontId="0" fillId="34" borderId="27" xfId="0" applyNumberFormat="1" applyFill="1" applyBorder="1">
      <alignment vertical="center"/>
    </xf>
    <xf numFmtId="177" fontId="0" fillId="34" borderId="2" xfId="0" applyNumberFormat="1" applyFill="1" applyBorder="1">
      <alignment vertical="center"/>
    </xf>
    <xf numFmtId="177" fontId="0" fillId="34" borderId="28" xfId="0" applyNumberFormat="1" applyFill="1" applyBorder="1">
      <alignment vertical="center"/>
    </xf>
    <xf numFmtId="177" fontId="0" fillId="34" borderId="29" xfId="0" applyNumberFormat="1" applyFill="1" applyBorder="1">
      <alignment vertical="center"/>
    </xf>
    <xf numFmtId="177" fontId="0" fillId="34" borderId="3" xfId="0" applyNumberFormat="1" applyFill="1" applyBorder="1">
      <alignment vertical="center"/>
    </xf>
    <xf numFmtId="177" fontId="0" fillId="35" borderId="18" xfId="0" applyNumberFormat="1" applyFill="1" applyBorder="1">
      <alignment vertical="center"/>
    </xf>
    <xf numFmtId="177" fontId="0" fillId="35" borderId="9" xfId="0" applyNumberFormat="1" applyFill="1" applyBorder="1">
      <alignment vertical="center"/>
    </xf>
    <xf numFmtId="177" fontId="0" fillId="35" borderId="25" xfId="0" applyNumberFormat="1" applyFill="1" applyBorder="1">
      <alignment vertical="center"/>
    </xf>
    <xf numFmtId="177" fontId="0" fillId="35" borderId="23" xfId="0" applyNumberFormat="1" applyFill="1" applyBorder="1">
      <alignment vertical="center"/>
    </xf>
    <xf numFmtId="177" fontId="0" fillId="35" borderId="2" xfId="0" applyNumberFormat="1" applyFill="1" applyBorder="1" applyAlignment="1">
      <alignment vertical="center" wrapText="1"/>
    </xf>
    <xf numFmtId="177" fontId="0" fillId="35" borderId="26" xfId="0" applyNumberFormat="1" applyFill="1" applyBorder="1">
      <alignment vertical="center"/>
    </xf>
    <xf numFmtId="177" fontId="0" fillId="35" borderId="27" xfId="0" applyNumberFormat="1" applyFill="1" applyBorder="1">
      <alignment vertical="center"/>
    </xf>
    <xf numFmtId="177" fontId="0" fillId="35" borderId="2" xfId="0" applyNumberFormat="1" applyFill="1" applyBorder="1">
      <alignment vertical="center"/>
    </xf>
    <xf numFmtId="177" fontId="0" fillId="35" borderId="28" xfId="0" applyNumberFormat="1" applyFill="1" applyBorder="1">
      <alignment vertical="center"/>
    </xf>
    <xf numFmtId="177" fontId="0" fillId="35" borderId="29" xfId="0" applyNumberFormat="1" applyFill="1" applyBorder="1">
      <alignment vertical="center"/>
    </xf>
    <xf numFmtId="177" fontId="0" fillId="35" borderId="3" xfId="0" applyNumberFormat="1" applyFill="1" applyBorder="1">
      <alignment vertical="center"/>
    </xf>
    <xf numFmtId="0" fontId="36" fillId="0" borderId="16" xfId="0" applyFont="1" applyBorder="1" applyAlignment="1">
      <alignment horizontal="center" vertical="center"/>
    </xf>
    <xf numFmtId="0" fontId="36" fillId="0" borderId="9" xfId="0" applyFont="1" applyBorder="1" applyAlignment="1">
      <alignment horizontal="center" vertical="center"/>
    </xf>
    <xf numFmtId="0" fontId="36" fillId="0" borderId="7" xfId="0" applyFont="1" applyBorder="1" applyAlignment="1">
      <alignment horizontal="center" vertical="center"/>
    </xf>
    <xf numFmtId="178" fontId="36" fillId="37" borderId="6" xfId="0" applyNumberFormat="1" applyFont="1" applyFill="1" applyBorder="1" applyAlignment="1">
      <alignment vertical="center"/>
    </xf>
    <xf numFmtId="0" fontId="33" fillId="37" borderId="0" xfId="0" applyFont="1" applyFill="1" applyAlignment="1">
      <alignment vertical="top"/>
    </xf>
    <xf numFmtId="0" fontId="40" fillId="37" borderId="0" xfId="0" applyFont="1" applyFill="1" applyAlignment="1">
      <alignment vertical="top"/>
    </xf>
    <xf numFmtId="0" fontId="43" fillId="0" borderId="0" xfId="0" applyFont="1" applyAlignment="1">
      <alignment vertical="top"/>
    </xf>
    <xf numFmtId="0" fontId="44" fillId="0" borderId="0" xfId="0" applyFont="1" applyAlignment="1">
      <alignment vertical="top"/>
    </xf>
    <xf numFmtId="0" fontId="42" fillId="0" borderId="0" xfId="0" applyFont="1" applyAlignment="1">
      <alignment vertical="top" wrapText="1"/>
    </xf>
    <xf numFmtId="0" fontId="45" fillId="0" borderId="0" xfId="0" applyFont="1" applyAlignment="1">
      <alignment vertical="top"/>
    </xf>
    <xf numFmtId="0" fontId="42" fillId="0" borderId="0" xfId="0" applyFont="1" applyAlignment="1">
      <alignment vertical="top"/>
    </xf>
    <xf numFmtId="0" fontId="46" fillId="0" borderId="0" xfId="0" applyFont="1" applyAlignment="1">
      <alignment vertical="top" wrapText="1"/>
    </xf>
    <xf numFmtId="0" fontId="33" fillId="37" borderId="0" xfId="0" applyFont="1" applyFill="1" applyAlignment="1">
      <alignment vertical="center"/>
    </xf>
    <xf numFmtId="0" fontId="33" fillId="0" borderId="0" xfId="0" applyFont="1" applyAlignment="1">
      <alignment vertical="center"/>
    </xf>
    <xf numFmtId="0" fontId="40" fillId="37" borderId="0" xfId="0" applyFont="1" applyFill="1" applyAlignment="1">
      <alignment vertical="center"/>
    </xf>
    <xf numFmtId="0" fontId="41" fillId="37" borderId="0" xfId="0" applyFont="1" applyFill="1" applyAlignment="1">
      <alignment vertical="center"/>
    </xf>
    <xf numFmtId="178" fontId="36" fillId="38" borderId="18" xfId="0" applyNumberFormat="1" applyFont="1" applyFill="1" applyBorder="1" applyAlignment="1">
      <alignment vertical="center"/>
    </xf>
    <xf numFmtId="178" fontId="36" fillId="38" borderId="2" xfId="0" applyNumberFormat="1" applyFont="1" applyFill="1" applyBorder="1" applyAlignment="1">
      <alignment vertical="center"/>
    </xf>
    <xf numFmtId="0" fontId="0" fillId="0" borderId="0" xfId="0" applyFill="1" applyBorder="1" applyAlignment="1" applyProtection="1">
      <alignment horizontal="center" vertical="center"/>
      <protection locked="0"/>
    </xf>
    <xf numFmtId="0" fontId="47" fillId="0" borderId="0" xfId="0" applyNumberFormat="1" applyFont="1">
      <alignment vertical="center"/>
    </xf>
    <xf numFmtId="0" fontId="48" fillId="0" borderId="0" xfId="0" applyFont="1">
      <alignment vertical="center"/>
    </xf>
    <xf numFmtId="0" fontId="49" fillId="0" borderId="0" xfId="0" applyFont="1" applyAlignment="1">
      <alignment vertical="top"/>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0" fontId="64" fillId="0" borderId="0" xfId="0" applyFont="1">
      <alignment vertical="center"/>
    </xf>
    <xf numFmtId="0" fontId="64" fillId="0" borderId="0" xfId="0" applyFont="1" applyBorder="1" applyAlignment="1">
      <alignment horizontal="center" vertical="center"/>
    </xf>
    <xf numFmtId="0" fontId="64" fillId="0" borderId="0" xfId="0" applyFont="1" applyBorder="1" applyAlignment="1">
      <alignment vertical="center"/>
    </xf>
    <xf numFmtId="177" fontId="6" fillId="47" borderId="20" xfId="42" applyNumberFormat="1" applyFont="1" applyFill="1" applyBorder="1" applyAlignment="1">
      <alignment horizontal="centerContinuous" vertical="center"/>
    </xf>
    <xf numFmtId="177" fontId="6" fillId="48" borderId="7" xfId="42" applyNumberFormat="1" applyFont="1" applyFill="1" applyBorder="1" applyAlignment="1">
      <alignment horizontal="centerContinuous" vertical="center"/>
    </xf>
    <xf numFmtId="177" fontId="6" fillId="48" borderId="8" xfId="42" applyNumberFormat="1" applyFont="1" applyFill="1" applyBorder="1" applyAlignment="1">
      <alignment horizontal="centerContinuous" vertical="center"/>
    </xf>
    <xf numFmtId="177" fontId="6" fillId="48" borderId="22" xfId="42" applyNumberFormat="1" applyFont="1" applyFill="1" applyBorder="1" applyAlignment="1">
      <alignment horizontal="centerContinuous" vertical="center"/>
    </xf>
    <xf numFmtId="177" fontId="6" fillId="49" borderId="7" xfId="42" applyNumberFormat="1" applyFont="1" applyFill="1" applyBorder="1" applyAlignment="1">
      <alignment horizontal="centerContinuous" vertical="center"/>
    </xf>
    <xf numFmtId="177" fontId="6" fillId="49" borderId="8" xfId="42" applyNumberFormat="1" applyFont="1" applyFill="1" applyBorder="1" applyAlignment="1">
      <alignment horizontal="centerContinuous" vertical="center"/>
    </xf>
    <xf numFmtId="177" fontId="6" fillId="47" borderId="6" xfId="42" applyNumberFormat="1" applyFont="1" applyFill="1" applyBorder="1" applyAlignment="1">
      <alignment horizontal="center" vertical="center"/>
    </xf>
    <xf numFmtId="177" fontId="6" fillId="48" borderId="6" xfId="42" applyNumberFormat="1" applyFont="1" applyFill="1" applyBorder="1" applyAlignment="1">
      <alignment horizontal="center" vertical="center"/>
    </xf>
    <xf numFmtId="177" fontId="6" fillId="49" borderId="6" xfId="42" applyNumberFormat="1" applyFont="1" applyFill="1" applyBorder="1" applyAlignment="1">
      <alignment horizontal="center" vertical="center"/>
    </xf>
    <xf numFmtId="177" fontId="6" fillId="49" borderId="7" xfId="42" applyNumberFormat="1" applyFont="1" applyFill="1" applyBorder="1" applyAlignment="1">
      <alignment horizontal="center" vertical="center"/>
    </xf>
    <xf numFmtId="177" fontId="6" fillId="47" borderId="22" xfId="42" applyNumberFormat="1" applyFont="1" applyFill="1" applyBorder="1" applyAlignment="1">
      <alignment horizontal="center" vertical="center"/>
    </xf>
    <xf numFmtId="177" fontId="6" fillId="0" borderId="111" xfId="42" applyNumberFormat="1" applyFont="1" applyBorder="1" applyAlignment="1">
      <alignment horizontal="center" vertical="center"/>
    </xf>
    <xf numFmtId="177" fontId="0" fillId="0" borderId="16" xfId="0" applyNumberFormat="1" applyFont="1" applyBorder="1">
      <alignment vertical="center"/>
    </xf>
    <xf numFmtId="177" fontId="0" fillId="0" borderId="2" xfId="0" applyNumberFormat="1" applyFont="1" applyBorder="1" applyAlignment="1">
      <alignment horizontal="center" vertical="center" wrapText="1"/>
    </xf>
    <xf numFmtId="180" fontId="31" fillId="0" borderId="0" xfId="43" applyNumberFormat="1" applyFont="1" applyBorder="1" applyAlignment="1">
      <alignment vertical="center" shrinkToFit="1"/>
    </xf>
    <xf numFmtId="177" fontId="65" fillId="0" borderId="0" xfId="43" applyNumberFormat="1" applyFont="1" applyBorder="1" applyAlignment="1">
      <alignment vertical="center"/>
    </xf>
    <xf numFmtId="177" fontId="65" fillId="0" borderId="0" xfId="43" applyNumberFormat="1" applyFont="1" applyAlignment="1">
      <alignment vertical="center"/>
    </xf>
    <xf numFmtId="49" fontId="65" fillId="0" borderId="0" xfId="43" applyNumberFormat="1" applyFont="1" applyAlignment="1">
      <alignment vertical="center"/>
    </xf>
    <xf numFmtId="177" fontId="66" fillId="0" borderId="0" xfId="0" applyNumberFormat="1" applyFont="1">
      <alignment vertical="center"/>
    </xf>
    <xf numFmtId="177" fontId="0" fillId="33" borderId="17" xfId="0" applyNumberFormat="1" applyFill="1" applyBorder="1" applyAlignment="1">
      <alignment vertical="center"/>
    </xf>
    <xf numFmtId="177" fontId="0" fillId="33" borderId="19" xfId="0" applyNumberFormat="1" applyFill="1" applyBorder="1" applyAlignment="1">
      <alignment vertical="center"/>
    </xf>
    <xf numFmtId="177" fontId="0" fillId="0" borderId="7" xfId="0" applyNumberFormat="1" applyFill="1" applyBorder="1" applyAlignment="1">
      <alignment vertical="center" shrinkToFit="1"/>
    </xf>
    <xf numFmtId="177" fontId="6" fillId="0" borderId="0" xfId="42" applyNumberFormat="1" applyFont="1" applyBorder="1" applyAlignment="1">
      <alignment horizontal="center" vertical="center" wrapText="1"/>
    </xf>
    <xf numFmtId="0" fontId="0" fillId="0" borderId="0" xfId="0" applyNumberFormat="1" applyAlignment="1">
      <alignment horizontal="right" vertical="center"/>
    </xf>
    <xf numFmtId="0" fontId="0" fillId="0" borderId="0" xfId="0" applyAlignment="1">
      <alignment horizontal="left" vertical="center"/>
    </xf>
    <xf numFmtId="0" fontId="0" fillId="0" borderId="8" xfId="0" applyFont="1" applyBorder="1" applyAlignment="1">
      <alignment horizontal="left" vertical="center"/>
    </xf>
    <xf numFmtId="0" fontId="0" fillId="0" borderId="6" xfId="0" applyFont="1" applyBorder="1" applyAlignment="1">
      <alignment horizontal="center" vertical="center" wrapText="1"/>
    </xf>
    <xf numFmtId="0" fontId="62" fillId="0" borderId="0" xfId="0" applyFont="1" applyAlignment="1">
      <alignment vertical="center"/>
    </xf>
    <xf numFmtId="177" fontId="0" fillId="0" borderId="18" xfId="0" applyNumberFormat="1" applyBorder="1" applyAlignment="1">
      <alignment vertical="center" wrapText="1"/>
    </xf>
    <xf numFmtId="177" fontId="0" fillId="0" borderId="14" xfId="0" applyNumberFormat="1" applyFont="1" applyBorder="1" applyAlignment="1">
      <alignment horizontal="center" vertical="center"/>
    </xf>
    <xf numFmtId="176" fontId="0" fillId="51" borderId="2" xfId="0" applyNumberFormat="1" applyFill="1" applyBorder="1">
      <alignment vertical="center"/>
    </xf>
    <xf numFmtId="177" fontId="0" fillId="51" borderId="2" xfId="0" applyNumberFormat="1" applyFill="1" applyBorder="1">
      <alignment vertical="center"/>
    </xf>
    <xf numFmtId="177" fontId="68" fillId="0" borderId="0" xfId="43" applyNumberFormat="1" applyFont="1" applyAlignment="1">
      <alignment vertical="center"/>
    </xf>
    <xf numFmtId="177" fontId="44" fillId="0" borderId="0" xfId="0" applyNumberFormat="1" applyFont="1">
      <alignment vertical="center"/>
    </xf>
    <xf numFmtId="177" fontId="44" fillId="0" borderId="0" xfId="0" applyNumberFormat="1" applyFont="1" applyFill="1">
      <alignment vertical="center"/>
    </xf>
    <xf numFmtId="0" fontId="44" fillId="0" borderId="0" xfId="0" applyFont="1">
      <alignment vertical="center"/>
    </xf>
    <xf numFmtId="0" fontId="60" fillId="0" borderId="0" xfId="116" applyFont="1"/>
    <xf numFmtId="0" fontId="69" fillId="0" borderId="16" xfId="116" applyFont="1" applyBorder="1"/>
    <xf numFmtId="0" fontId="60" fillId="0" borderId="16" xfId="116" applyFont="1" applyBorder="1"/>
    <xf numFmtId="0" fontId="60" fillId="0" borderId="9" xfId="116" applyFont="1" applyBorder="1"/>
    <xf numFmtId="0" fontId="60" fillId="0" borderId="0" xfId="116" applyFont="1" applyBorder="1"/>
    <xf numFmtId="187" fontId="60" fillId="40" borderId="18" xfId="106" applyNumberFormat="1" applyFont="1" applyFill="1" applyBorder="1"/>
    <xf numFmtId="187" fontId="60" fillId="40" borderId="20" xfId="106" applyNumberFormat="1" applyFont="1" applyFill="1" applyBorder="1"/>
    <xf numFmtId="187" fontId="60" fillId="39" borderId="18" xfId="106" applyNumberFormat="1" applyFont="1" applyFill="1" applyBorder="1"/>
    <xf numFmtId="187" fontId="60" fillId="0" borderId="18" xfId="106" applyNumberFormat="1" applyFont="1" applyBorder="1"/>
    <xf numFmtId="187" fontId="60" fillId="0" borderId="17" xfId="106" applyNumberFormat="1" applyFont="1" applyBorder="1"/>
    <xf numFmtId="187" fontId="60" fillId="39" borderId="17" xfId="106" applyNumberFormat="1" applyFont="1" applyFill="1" applyBorder="1"/>
    <xf numFmtId="187" fontId="60" fillId="40" borderId="2" xfId="106" applyNumberFormat="1" applyFont="1" applyFill="1" applyBorder="1"/>
    <xf numFmtId="187" fontId="60" fillId="40" borderId="0" xfId="106" applyNumberFormat="1" applyFont="1" applyFill="1" applyBorder="1"/>
    <xf numFmtId="187" fontId="60" fillId="39" borderId="2" xfId="106" applyNumberFormat="1" applyFont="1" applyFill="1" applyBorder="1"/>
    <xf numFmtId="187" fontId="60" fillId="0" borderId="2" xfId="106" applyNumberFormat="1" applyFont="1" applyBorder="1"/>
    <xf numFmtId="187" fontId="60" fillId="0" borderId="1" xfId="106" applyNumberFormat="1" applyFont="1" applyBorder="1"/>
    <xf numFmtId="187" fontId="60" fillId="39" borderId="1" xfId="106" applyNumberFormat="1" applyFont="1" applyFill="1" applyBorder="1"/>
    <xf numFmtId="0" fontId="60" fillId="0" borderId="9" xfId="116" applyFont="1" applyFill="1" applyBorder="1"/>
    <xf numFmtId="187" fontId="60" fillId="0" borderId="0" xfId="116" applyNumberFormat="1" applyFont="1"/>
    <xf numFmtId="38" fontId="7" fillId="0" borderId="0" xfId="106" applyFont="1" applyBorder="1"/>
    <xf numFmtId="37" fontId="11" fillId="0" borderId="0" xfId="116" applyNumberFormat="1" applyFont="1" applyFill="1" applyBorder="1" applyProtection="1"/>
    <xf numFmtId="0" fontId="60" fillId="0" borderId="0" xfId="116" applyFont="1" applyFill="1" applyBorder="1"/>
    <xf numFmtId="38" fontId="60" fillId="0" borderId="18" xfId="106" applyFont="1" applyBorder="1" applyAlignment="1">
      <alignment vertical="center"/>
    </xf>
    <xf numFmtId="38" fontId="60" fillId="0" borderId="20" xfId="106" applyFont="1" applyBorder="1" applyAlignment="1">
      <alignment vertical="center"/>
    </xf>
    <xf numFmtId="38" fontId="60" fillId="0" borderId="17" xfId="106" applyFont="1" applyBorder="1" applyAlignment="1">
      <alignment vertical="center"/>
    </xf>
    <xf numFmtId="38" fontId="60" fillId="0" borderId="2" xfId="106" applyFont="1" applyBorder="1" applyAlignment="1">
      <alignment vertical="center"/>
    </xf>
    <xf numFmtId="38" fontId="60" fillId="0" borderId="0" xfId="106" applyFont="1" applyBorder="1" applyAlignment="1">
      <alignment vertical="center"/>
    </xf>
    <xf numFmtId="38" fontId="60" fillId="0" borderId="1" xfId="106" applyFont="1" applyBorder="1" applyAlignment="1">
      <alignment vertical="center"/>
    </xf>
    <xf numFmtId="0" fontId="60" fillId="0" borderId="14" xfId="116" applyFont="1" applyBorder="1"/>
    <xf numFmtId="0" fontId="60" fillId="42" borderId="16" xfId="116" applyFont="1" applyFill="1" applyBorder="1"/>
    <xf numFmtId="186" fontId="60" fillId="42" borderId="18" xfId="106" applyNumberFormat="1" applyFont="1" applyFill="1" applyBorder="1" applyAlignment="1">
      <alignment vertical="center"/>
    </xf>
    <xf numFmtId="186" fontId="60" fillId="42" borderId="20" xfId="106" applyNumberFormat="1" applyFont="1" applyFill="1" applyBorder="1" applyAlignment="1">
      <alignment vertical="center"/>
    </xf>
    <xf numFmtId="186" fontId="60" fillId="42" borderId="17" xfId="106" applyNumberFormat="1" applyFont="1" applyFill="1" applyBorder="1" applyAlignment="1">
      <alignment vertical="center"/>
    </xf>
    <xf numFmtId="0" fontId="60" fillId="42" borderId="9" xfId="116" applyFont="1" applyFill="1" applyBorder="1"/>
    <xf numFmtId="186" fontId="60" fillId="42" borderId="2" xfId="106" applyNumberFormat="1" applyFont="1" applyFill="1" applyBorder="1" applyAlignment="1">
      <alignment vertical="center"/>
    </xf>
    <xf numFmtId="186" fontId="60" fillId="42" borderId="0" xfId="106" applyNumberFormat="1" applyFont="1" applyFill="1" applyBorder="1" applyAlignment="1">
      <alignment vertical="center"/>
    </xf>
    <xf numFmtId="186" fontId="60" fillId="42" borderId="1" xfId="106" applyNumberFormat="1" applyFont="1" applyFill="1" applyBorder="1" applyAlignment="1">
      <alignment vertical="center"/>
    </xf>
    <xf numFmtId="186" fontId="60" fillId="0" borderId="18" xfId="106" applyNumberFormat="1" applyFont="1" applyBorder="1" applyAlignment="1">
      <alignment vertical="center"/>
    </xf>
    <xf numFmtId="186" fontId="60" fillId="0" borderId="20" xfId="106" applyNumberFormat="1" applyFont="1" applyBorder="1" applyAlignment="1">
      <alignment vertical="center"/>
    </xf>
    <xf numFmtId="186" fontId="60" fillId="0" borderId="17" xfId="106" applyNumberFormat="1" applyFont="1" applyBorder="1" applyAlignment="1">
      <alignment vertical="center"/>
    </xf>
    <xf numFmtId="186" fontId="60" fillId="0" borderId="2" xfId="106" applyNumberFormat="1" applyFont="1" applyBorder="1" applyAlignment="1">
      <alignment vertical="center"/>
    </xf>
    <xf numFmtId="186" fontId="60" fillId="0" borderId="0" xfId="106" applyNumberFormat="1" applyFont="1" applyBorder="1" applyAlignment="1">
      <alignment vertical="center"/>
    </xf>
    <xf numFmtId="186" fontId="60" fillId="0" borderId="1" xfId="106" applyNumberFormat="1" applyFont="1" applyBorder="1" applyAlignment="1">
      <alignment vertical="center"/>
    </xf>
    <xf numFmtId="0" fontId="7" fillId="0" borderId="0" xfId="116" applyFont="1" applyBorder="1"/>
    <xf numFmtId="38" fontId="7" fillId="0" borderId="0" xfId="106" applyFont="1"/>
    <xf numFmtId="38" fontId="7" fillId="0" borderId="9" xfId="106" applyFont="1" applyBorder="1" applyAlignment="1">
      <alignment vertical="center"/>
    </xf>
    <xf numFmtId="0" fontId="70" fillId="0" borderId="0" xfId="116" applyFont="1" applyBorder="1" applyAlignment="1">
      <alignment vertical="center"/>
    </xf>
    <xf numFmtId="38" fontId="7" fillId="0" borderId="0" xfId="106" applyFont="1" applyBorder="1" applyAlignment="1">
      <alignment vertical="center"/>
    </xf>
    <xf numFmtId="37" fontId="70" fillId="0" borderId="0" xfId="116" applyNumberFormat="1" applyFont="1" applyBorder="1" applyAlignment="1" applyProtection="1">
      <alignment vertical="center"/>
    </xf>
    <xf numFmtId="38" fontId="60" fillId="0" borderId="0" xfId="106" applyFont="1" applyFill="1" applyBorder="1" applyAlignment="1">
      <alignment vertical="center"/>
    </xf>
    <xf numFmtId="186" fontId="60" fillId="0" borderId="0" xfId="106" applyNumberFormat="1" applyFont="1" applyFill="1" applyBorder="1" applyAlignment="1">
      <alignment vertical="center"/>
    </xf>
    <xf numFmtId="0" fontId="60" fillId="0" borderId="18" xfId="116" applyFont="1" applyBorder="1" applyAlignment="1">
      <alignment vertical="center"/>
    </xf>
    <xf numFmtId="0" fontId="60" fillId="0" borderId="20" xfId="116" applyFont="1" applyBorder="1" applyAlignment="1">
      <alignment horizontal="center" vertical="center"/>
    </xf>
    <xf numFmtId="0" fontId="60" fillId="0" borderId="0" xfId="116" applyFont="1" applyAlignment="1">
      <alignment horizontal="right" vertical="center"/>
    </xf>
    <xf numFmtId="0" fontId="60" fillId="0" borderId="18" xfId="116" applyFont="1" applyBorder="1" applyAlignment="1">
      <alignment horizontal="center" vertical="center"/>
    </xf>
    <xf numFmtId="0" fontId="60" fillId="0" borderId="17" xfId="116" applyFont="1" applyBorder="1" applyAlignment="1">
      <alignment horizontal="center" vertical="center"/>
    </xf>
    <xf numFmtId="0" fontId="60" fillId="39" borderId="18" xfId="116" applyFont="1" applyFill="1" applyBorder="1" applyAlignment="1">
      <alignment horizontal="center" vertical="center"/>
    </xf>
    <xf numFmtId="0" fontId="60" fillId="39" borderId="3" xfId="116" applyFont="1" applyFill="1" applyBorder="1" applyAlignment="1">
      <alignment horizontal="center" vertical="center"/>
    </xf>
    <xf numFmtId="0" fontId="63" fillId="0" borderId="0" xfId="116" applyFont="1" applyAlignment="1">
      <alignment vertical="center"/>
    </xf>
    <xf numFmtId="0" fontId="63" fillId="0" borderId="0" xfId="116" applyFont="1"/>
    <xf numFmtId="0" fontId="60" fillId="39" borderId="2" xfId="116" applyFont="1" applyFill="1" applyBorder="1" applyAlignment="1">
      <alignment horizontal="center" vertical="center" wrapText="1"/>
    </xf>
    <xf numFmtId="187" fontId="60" fillId="39" borderId="20" xfId="106" applyNumberFormat="1" applyFont="1" applyFill="1" applyBorder="1"/>
    <xf numFmtId="187" fontId="60" fillId="39" borderId="0" xfId="106" applyNumberFormat="1" applyFont="1" applyFill="1" applyBorder="1"/>
    <xf numFmtId="0" fontId="60" fillId="0" borderId="7" xfId="116" applyFont="1" applyBorder="1" applyAlignment="1">
      <alignment vertical="center" wrapText="1"/>
    </xf>
    <xf numFmtId="0" fontId="60" fillId="0" borderId="6" xfId="116" applyFont="1" applyBorder="1" applyAlignment="1">
      <alignment vertical="center"/>
    </xf>
    <xf numFmtId="187" fontId="60" fillId="0" borderId="2" xfId="106" applyNumberFormat="1" applyFont="1" applyFill="1" applyBorder="1"/>
    <xf numFmtId="187" fontId="60" fillId="0" borderId="0" xfId="106" applyNumberFormat="1" applyFont="1" applyFill="1" applyBorder="1"/>
    <xf numFmtId="187" fontId="60" fillId="0" borderId="1" xfId="106" applyNumberFormat="1" applyFont="1" applyFill="1" applyBorder="1"/>
    <xf numFmtId="0" fontId="60" fillId="0" borderId="14" xfId="116" applyFont="1" applyFill="1" applyBorder="1"/>
    <xf numFmtId="187" fontId="60" fillId="0" borderId="15" xfId="106" applyNumberFormat="1" applyFont="1" applyFill="1" applyBorder="1"/>
    <xf numFmtId="187" fontId="60" fillId="0" borderId="3" xfId="106" applyNumberFormat="1" applyFont="1" applyFill="1" applyBorder="1"/>
    <xf numFmtId="187" fontId="60" fillId="0" borderId="19" xfId="106" applyNumberFormat="1" applyFont="1" applyFill="1" applyBorder="1"/>
    <xf numFmtId="187" fontId="60" fillId="37" borderId="15" xfId="106" applyNumberFormat="1" applyFont="1" applyFill="1" applyBorder="1"/>
    <xf numFmtId="187" fontId="60" fillId="37" borderId="3" xfId="106" applyNumberFormat="1" applyFont="1" applyFill="1" applyBorder="1"/>
    <xf numFmtId="0" fontId="60" fillId="37" borderId="9" xfId="116" applyFont="1" applyFill="1" applyBorder="1"/>
    <xf numFmtId="187" fontId="60" fillId="37" borderId="14" xfId="106" applyNumberFormat="1" applyFont="1" applyFill="1" applyBorder="1"/>
    <xf numFmtId="187" fontId="60" fillId="37" borderId="16" xfId="106" applyNumberFormat="1" applyFont="1" applyFill="1" applyBorder="1"/>
    <xf numFmtId="187" fontId="60" fillId="37" borderId="9" xfId="106" applyNumberFormat="1" applyFont="1" applyFill="1" applyBorder="1"/>
    <xf numFmtId="187" fontId="60" fillId="37" borderId="18" xfId="106" applyNumberFormat="1" applyFont="1" applyFill="1" applyBorder="1"/>
    <xf numFmtId="187" fontId="60" fillId="37" borderId="2" xfId="106" applyNumberFormat="1" applyFont="1" applyFill="1" applyBorder="1"/>
    <xf numFmtId="189" fontId="60" fillId="37" borderId="16" xfId="106" applyNumberFormat="1" applyFont="1" applyFill="1" applyBorder="1"/>
    <xf numFmtId="189" fontId="60" fillId="37" borderId="9" xfId="106" applyNumberFormat="1" applyFont="1" applyFill="1" applyBorder="1"/>
    <xf numFmtId="38" fontId="60" fillId="0" borderId="2" xfId="106" applyFont="1" applyFill="1" applyBorder="1" applyAlignment="1">
      <alignment vertical="center"/>
    </xf>
    <xf numFmtId="38" fontId="60" fillId="0" borderId="3" xfId="106" applyFont="1" applyFill="1" applyBorder="1" applyAlignment="1">
      <alignment vertical="center"/>
    </xf>
    <xf numFmtId="38" fontId="60" fillId="0" borderId="15" xfId="106" applyFont="1" applyFill="1" applyBorder="1" applyAlignment="1">
      <alignment vertical="center"/>
    </xf>
    <xf numFmtId="38" fontId="60" fillId="0" borderId="1" xfId="106" applyFont="1" applyFill="1" applyBorder="1" applyAlignment="1">
      <alignment vertical="center"/>
    </xf>
    <xf numFmtId="38" fontId="60" fillId="0" borderId="19" xfId="106" applyFont="1" applyFill="1" applyBorder="1" applyAlignment="1">
      <alignment vertical="center"/>
    </xf>
    <xf numFmtId="186" fontId="60" fillId="0" borderId="2" xfId="106" applyNumberFormat="1" applyFont="1" applyFill="1" applyBorder="1" applyAlignment="1">
      <alignment vertical="center"/>
    </xf>
    <xf numFmtId="186" fontId="60" fillId="0" borderId="3" xfId="106" applyNumberFormat="1" applyFont="1" applyFill="1" applyBorder="1" applyAlignment="1">
      <alignment vertical="center"/>
    </xf>
    <xf numFmtId="186" fontId="60" fillId="0" borderId="1" xfId="106" applyNumberFormat="1" applyFont="1" applyFill="1" applyBorder="1" applyAlignment="1">
      <alignment vertical="center"/>
    </xf>
    <xf numFmtId="177" fontId="0" fillId="0" borderId="1" xfId="0" applyNumberFormat="1" applyFont="1" applyBorder="1" applyAlignment="1">
      <alignment horizontal="center" vertical="center" wrapText="1"/>
    </xf>
    <xf numFmtId="177" fontId="6" fillId="0" borderId="18" xfId="42" applyNumberFormat="1" applyFont="1" applyBorder="1" applyAlignment="1">
      <alignment horizontal="center" vertical="center" wrapText="1"/>
    </xf>
    <xf numFmtId="177" fontId="0" fillId="0" borderId="3" xfId="0" applyNumberFormat="1" applyFont="1" applyBorder="1" applyAlignment="1">
      <alignment horizontal="center" vertical="center" wrapText="1"/>
    </xf>
    <xf numFmtId="177" fontId="0" fillId="0" borderId="15" xfId="0" applyNumberFormat="1" applyFont="1" applyBorder="1" applyAlignment="1">
      <alignment horizontal="center" vertical="center" wrapText="1"/>
    </xf>
    <xf numFmtId="190" fontId="0" fillId="0" borderId="7" xfId="0" applyNumberFormat="1" applyFont="1" applyBorder="1">
      <alignment vertical="center"/>
    </xf>
    <xf numFmtId="176" fontId="0" fillId="0" borderId="9" xfId="0" applyNumberFormat="1" applyFont="1" applyBorder="1">
      <alignment vertical="center"/>
    </xf>
    <xf numFmtId="176" fontId="0" fillId="0" borderId="10" xfId="0" applyNumberFormat="1" applyFont="1" applyBorder="1">
      <alignment vertical="center"/>
    </xf>
    <xf numFmtId="176" fontId="0" fillId="0" borderId="12" xfId="0" applyNumberFormat="1" applyFont="1" applyBorder="1">
      <alignment vertical="center"/>
    </xf>
    <xf numFmtId="176" fontId="0" fillId="0" borderId="7" xfId="0" applyNumberFormat="1" applyFont="1" applyBorder="1">
      <alignment vertical="center"/>
    </xf>
    <xf numFmtId="38" fontId="60" fillId="0" borderId="20" xfId="106" applyFont="1" applyFill="1" applyBorder="1" applyAlignment="1">
      <alignment vertical="center"/>
    </xf>
    <xf numFmtId="186" fontId="60" fillId="0" borderId="20" xfId="106" applyNumberFormat="1" applyFont="1" applyFill="1" applyBorder="1" applyAlignment="1">
      <alignment vertical="center"/>
    </xf>
    <xf numFmtId="177" fontId="0" fillId="0" borderId="24" xfId="0" applyNumberFormat="1" applyFont="1" applyBorder="1">
      <alignment vertical="center"/>
    </xf>
    <xf numFmtId="177" fontId="0" fillId="0" borderId="3" xfId="0" applyNumberFormat="1" applyFont="1" applyBorder="1">
      <alignment vertical="center"/>
    </xf>
    <xf numFmtId="0" fontId="0" fillId="0" borderId="22" xfId="0" applyFont="1" applyBorder="1" applyAlignment="1">
      <alignment horizontal="center" vertical="center"/>
    </xf>
    <xf numFmtId="0" fontId="0" fillId="53" borderId="6" xfId="0" applyFill="1" applyBorder="1" applyAlignment="1">
      <alignment horizontal="center" vertical="center" wrapText="1"/>
    </xf>
    <xf numFmtId="0" fontId="72" fillId="0" borderId="0" xfId="0" applyFont="1">
      <alignment vertical="center"/>
    </xf>
    <xf numFmtId="177" fontId="6" fillId="0" borderId="15" xfId="42" applyNumberFormat="1" applyFont="1" applyBorder="1" applyAlignment="1">
      <alignment horizontal="center" vertical="center" wrapText="1"/>
    </xf>
    <xf numFmtId="177" fontId="0" fillId="0" borderId="0" xfId="0" applyNumberFormat="1" applyFill="1" applyAlignment="1">
      <alignment horizontal="center" vertical="center"/>
    </xf>
    <xf numFmtId="177" fontId="0" fillId="0" borderId="18" xfId="0" applyNumberFormat="1" applyFont="1" applyBorder="1" applyAlignment="1">
      <alignment horizontal="center" vertical="center" wrapText="1"/>
    </xf>
    <xf numFmtId="0" fontId="60" fillId="0" borderId="18" xfId="116" applyFont="1" applyBorder="1" applyAlignment="1">
      <alignment horizontal="left" vertical="center"/>
    </xf>
    <xf numFmtId="0" fontId="60" fillId="54" borderId="9" xfId="116" applyFont="1" applyFill="1" applyBorder="1"/>
    <xf numFmtId="187" fontId="60" fillId="54" borderId="16" xfId="106" applyNumberFormat="1" applyFont="1" applyFill="1" applyBorder="1"/>
    <xf numFmtId="187" fontId="60" fillId="54" borderId="9" xfId="106" applyNumberFormat="1" applyFont="1" applyFill="1" applyBorder="1"/>
    <xf numFmtId="187" fontId="60" fillId="54" borderId="14" xfId="106" applyNumberFormat="1" applyFont="1" applyFill="1" applyBorder="1"/>
    <xf numFmtId="0" fontId="60" fillId="54" borderId="16" xfId="116" applyFont="1" applyFill="1" applyBorder="1" applyAlignment="1">
      <alignment horizontal="left" vertical="center"/>
    </xf>
    <xf numFmtId="0" fontId="60" fillId="54" borderId="20" xfId="116" applyFont="1" applyFill="1" applyBorder="1" applyAlignment="1">
      <alignment horizontal="left" vertical="center"/>
    </xf>
    <xf numFmtId="0" fontId="60" fillId="54" borderId="17" xfId="116" applyFont="1" applyFill="1" applyBorder="1" applyAlignment="1">
      <alignment horizontal="left" vertical="center"/>
    </xf>
    <xf numFmtId="0" fontId="60" fillId="54" borderId="14" xfId="116" applyFont="1" applyFill="1" applyBorder="1" applyAlignment="1">
      <alignment horizontal="center" vertical="center"/>
    </xf>
    <xf numFmtId="187" fontId="60" fillId="54" borderId="20" xfId="106" applyNumberFormat="1" applyFont="1" applyFill="1" applyBorder="1"/>
    <xf numFmtId="187" fontId="60" fillId="54" borderId="0" xfId="106" applyNumberFormat="1" applyFont="1" applyFill="1" applyBorder="1"/>
    <xf numFmtId="187" fontId="60" fillId="54" borderId="15" xfId="106" applyNumberFormat="1" applyFont="1" applyFill="1" applyBorder="1"/>
    <xf numFmtId="188" fontId="60" fillId="54" borderId="18" xfId="106" applyNumberFormat="1" applyFont="1" applyFill="1" applyBorder="1"/>
    <xf numFmtId="188" fontId="60" fillId="54" borderId="2" xfId="106" applyNumberFormat="1" applyFont="1" applyFill="1" applyBorder="1"/>
    <xf numFmtId="0" fontId="60" fillId="37" borderId="7" xfId="116" applyFont="1" applyFill="1" applyBorder="1" applyAlignment="1">
      <alignment horizontal="center" vertical="center"/>
    </xf>
    <xf numFmtId="186" fontId="60" fillId="36" borderId="15" xfId="106" applyNumberFormat="1" applyFont="1" applyFill="1" applyBorder="1" applyAlignment="1">
      <alignment vertical="center"/>
    </xf>
    <xf numFmtId="186" fontId="60" fillId="36" borderId="19" xfId="106" applyNumberFormat="1" applyFont="1" applyFill="1" applyBorder="1" applyAlignment="1">
      <alignment vertical="center"/>
    </xf>
    <xf numFmtId="0" fontId="60" fillId="36" borderId="14" xfId="116" applyFont="1" applyFill="1" applyBorder="1"/>
    <xf numFmtId="189" fontId="60" fillId="36" borderId="14" xfId="106" applyNumberFormat="1" applyFont="1" applyFill="1" applyBorder="1"/>
    <xf numFmtId="188" fontId="60" fillId="36" borderId="3" xfId="106" applyNumberFormat="1" applyFont="1" applyFill="1" applyBorder="1"/>
    <xf numFmtId="0" fontId="36" fillId="0" borderId="0" xfId="0" applyFont="1" applyFill="1" applyBorder="1" applyAlignment="1">
      <alignment horizontal="center" vertical="center"/>
    </xf>
    <xf numFmtId="184" fontId="36" fillId="0" borderId="0" xfId="0" applyNumberFormat="1" applyFont="1" applyFill="1" applyBorder="1">
      <alignment vertical="center"/>
    </xf>
    <xf numFmtId="178" fontId="36" fillId="0" borderId="0" xfId="0" applyNumberFormat="1" applyFont="1" applyFill="1" applyBorder="1" applyAlignment="1">
      <alignment vertical="center"/>
    </xf>
    <xf numFmtId="0" fontId="42" fillId="0" borderId="0" xfId="0" applyFont="1" applyAlignment="1">
      <alignment horizontal="left" vertical="top" wrapText="1"/>
    </xf>
    <xf numFmtId="0" fontId="42" fillId="0" borderId="0" xfId="0" applyFont="1" applyAlignment="1">
      <alignment horizontal="left" vertical="center" wrapText="1"/>
    </xf>
    <xf numFmtId="0" fontId="42" fillId="0" borderId="0" xfId="0" applyFont="1" applyAlignment="1">
      <alignment vertical="top" wrapText="1"/>
    </xf>
    <xf numFmtId="0" fontId="49" fillId="0" borderId="0" xfId="0" applyFont="1" applyAlignment="1">
      <alignment horizontal="left" vertical="top" wrapText="1"/>
    </xf>
    <xf numFmtId="0" fontId="46" fillId="0" borderId="0" xfId="0" applyFont="1" applyAlignment="1">
      <alignment horizontal="left" vertical="top" wrapText="1"/>
    </xf>
    <xf numFmtId="0" fontId="0" fillId="0" borderId="7" xfId="0" applyBorder="1" applyAlignment="1">
      <alignment horizontal="center" vertical="center"/>
    </xf>
    <xf numFmtId="0" fontId="0" fillId="0" borderId="22" xfId="0" applyBorder="1" applyAlignment="1">
      <alignment horizontal="center" vertical="center"/>
    </xf>
    <xf numFmtId="0" fontId="0" fillId="36" borderId="7" xfId="0" applyFill="1" applyBorder="1" applyAlignment="1" applyProtection="1">
      <alignment horizontal="left" vertical="center" wrapText="1"/>
      <protection locked="0"/>
    </xf>
    <xf numFmtId="0" fontId="0" fillId="36" borderId="8" xfId="0" applyFill="1" applyBorder="1" applyAlignment="1" applyProtection="1">
      <alignment horizontal="left" vertical="center" wrapText="1"/>
      <protection locked="0"/>
    </xf>
    <xf numFmtId="0" fontId="0" fillId="36" borderId="22" xfId="0" applyFill="1" applyBorder="1" applyAlignment="1" applyProtection="1">
      <alignment horizontal="left" vertical="center" wrapText="1"/>
      <protection locked="0"/>
    </xf>
    <xf numFmtId="0" fontId="0" fillId="0" borderId="0" xfId="0" applyBorder="1" applyAlignment="1">
      <alignment horizontal="left" vertical="center"/>
    </xf>
    <xf numFmtId="0" fontId="0" fillId="0" borderId="1" xfId="0" applyBorder="1" applyAlignment="1">
      <alignment horizontal="left" vertical="center"/>
    </xf>
    <xf numFmtId="177" fontId="31" fillId="50" borderId="6" xfId="43" applyNumberFormat="1" applyFont="1" applyFill="1" applyBorder="1" applyAlignment="1">
      <alignment horizontal="left" vertical="center"/>
    </xf>
    <xf numFmtId="177" fontId="31" fillId="0" borderId="15" xfId="43" applyNumberFormat="1" applyFont="1" applyBorder="1" applyAlignment="1">
      <alignment horizontal="left" vertical="center" wrapText="1"/>
    </xf>
    <xf numFmtId="177" fontId="31" fillId="0" borderId="7" xfId="43" applyNumberFormat="1" applyFont="1" applyBorder="1" applyAlignment="1" applyProtection="1">
      <alignment horizontal="left" vertical="center" wrapText="1"/>
      <protection locked="0"/>
    </xf>
    <xf numFmtId="177" fontId="31" fillId="0" borderId="8" xfId="43" applyNumberFormat="1" applyFont="1" applyBorder="1" applyAlignment="1" applyProtection="1">
      <alignment horizontal="left" vertical="center" wrapText="1"/>
      <protection locked="0"/>
    </xf>
    <xf numFmtId="177" fontId="31" fillId="0" borderId="22" xfId="43" applyNumberFormat="1" applyFont="1" applyBorder="1" applyAlignment="1" applyProtection="1">
      <alignment horizontal="left" vertical="center" wrapText="1"/>
      <protection locked="0"/>
    </xf>
    <xf numFmtId="177" fontId="0" fillId="50" borderId="6" xfId="0" applyNumberFormat="1" applyFill="1" applyBorder="1" applyAlignment="1">
      <alignment horizontal="center" vertical="center" wrapText="1"/>
    </xf>
    <xf numFmtId="177" fontId="0" fillId="33" borderId="101" xfId="0" applyNumberFormat="1" applyFill="1" applyBorder="1" applyAlignment="1">
      <alignment horizontal="center" vertical="distributed" textRotation="255" indent="1"/>
    </xf>
    <xf numFmtId="177" fontId="0" fillId="33" borderId="102" xfId="0" applyNumberFormat="1" applyFill="1" applyBorder="1" applyAlignment="1">
      <alignment horizontal="center" vertical="distributed" textRotation="255" indent="1"/>
    </xf>
    <xf numFmtId="177" fontId="0" fillId="33" borderId="103" xfId="0" applyNumberFormat="1" applyFill="1" applyBorder="1" applyAlignment="1">
      <alignment horizontal="center" vertical="distributed" textRotation="255" indent="1"/>
    </xf>
    <xf numFmtId="177" fontId="0" fillId="34" borderId="95" xfId="0" applyNumberFormat="1" applyFill="1" applyBorder="1" applyAlignment="1">
      <alignment horizontal="center" vertical="distributed" textRotation="255" indent="1"/>
    </xf>
    <xf numFmtId="177" fontId="0" fillId="34" borderId="96" xfId="0" applyNumberFormat="1" applyFill="1" applyBorder="1" applyAlignment="1">
      <alignment horizontal="center" vertical="distributed" textRotation="255" indent="1"/>
    </xf>
    <xf numFmtId="177" fontId="0" fillId="34" borderId="97" xfId="0" applyNumberFormat="1" applyFill="1" applyBorder="1" applyAlignment="1">
      <alignment horizontal="center" vertical="distributed" textRotation="255" indent="1"/>
    </xf>
    <xf numFmtId="177" fontId="0" fillId="35" borderId="98" xfId="0" applyNumberFormat="1" applyFill="1" applyBorder="1" applyAlignment="1">
      <alignment horizontal="center" vertical="distributed" textRotation="255" indent="1"/>
    </xf>
    <xf numFmtId="177" fontId="0" fillId="35" borderId="99" xfId="0" applyNumberFormat="1" applyFill="1" applyBorder="1" applyAlignment="1">
      <alignment horizontal="center" vertical="distributed" textRotation="255" indent="1"/>
    </xf>
    <xf numFmtId="177" fontId="0" fillId="35" borderId="100" xfId="0" applyNumberFormat="1" applyFill="1" applyBorder="1" applyAlignment="1">
      <alignment horizontal="center" vertical="distributed" textRotation="255" indent="1"/>
    </xf>
    <xf numFmtId="0" fontId="0" fillId="0" borderId="0" xfId="0" applyAlignment="1">
      <alignment horizontal="left" vertical="center" wrapText="1"/>
    </xf>
    <xf numFmtId="0" fontId="60" fillId="37" borderId="18" xfId="116" applyFont="1" applyFill="1" applyBorder="1" applyAlignment="1">
      <alignment horizontal="center" vertical="center" wrapText="1"/>
    </xf>
    <xf numFmtId="0" fontId="60" fillId="37" borderId="2" xfId="116" applyFont="1" applyFill="1" applyBorder="1" applyAlignment="1">
      <alignment horizontal="center" vertical="center" wrapText="1"/>
    </xf>
    <xf numFmtId="0" fontId="60" fillId="37" borderId="3" xfId="116" applyFont="1" applyFill="1" applyBorder="1" applyAlignment="1">
      <alignment horizontal="center" vertical="center" wrapText="1"/>
    </xf>
    <xf numFmtId="0" fontId="60" fillId="37" borderId="2" xfId="116" applyFont="1" applyFill="1" applyBorder="1" applyAlignment="1">
      <alignment horizontal="center" vertical="center"/>
    </xf>
    <xf numFmtId="0" fontId="60" fillId="37" borderId="3" xfId="116" applyFont="1" applyFill="1" applyBorder="1" applyAlignment="1">
      <alignment horizontal="center" vertical="center"/>
    </xf>
    <xf numFmtId="0" fontId="60" fillId="40" borderId="1" xfId="116" applyFont="1" applyFill="1" applyBorder="1" applyAlignment="1">
      <alignment horizontal="center" vertical="center" wrapText="1"/>
    </xf>
    <xf numFmtId="0" fontId="60" fillId="40" borderId="19" xfId="116" applyFont="1" applyFill="1" applyBorder="1" applyAlignment="1">
      <alignment horizontal="center" vertical="center" wrapText="1"/>
    </xf>
    <xf numFmtId="0" fontId="60" fillId="39" borderId="16" xfId="116" applyFont="1" applyFill="1" applyBorder="1" applyAlignment="1">
      <alignment horizontal="left" vertical="center"/>
    </xf>
    <xf numFmtId="0" fontId="60" fillId="39" borderId="20" xfId="116" applyFont="1" applyFill="1" applyBorder="1" applyAlignment="1">
      <alignment horizontal="left" vertical="center"/>
    </xf>
    <xf numFmtId="0" fontId="60" fillId="54" borderId="18" xfId="116" applyFont="1" applyFill="1" applyBorder="1" applyAlignment="1">
      <alignment horizontal="center" vertical="center" wrapText="1"/>
    </xf>
    <xf numFmtId="0" fontId="60" fillId="54" borderId="2" xfId="116" applyFont="1" applyFill="1" applyBorder="1" applyAlignment="1">
      <alignment horizontal="center" vertical="center" wrapText="1"/>
    </xf>
    <xf numFmtId="0" fontId="60" fillId="54" borderId="3" xfId="116" applyFont="1" applyFill="1" applyBorder="1" applyAlignment="1">
      <alignment horizontal="center" vertical="center" wrapText="1"/>
    </xf>
    <xf numFmtId="0" fontId="60" fillId="54" borderId="7" xfId="116" applyFont="1" applyFill="1" applyBorder="1" applyAlignment="1">
      <alignment horizontal="center" vertical="center"/>
    </xf>
    <xf numFmtId="0" fontId="60" fillId="54" borderId="8" xfId="116" applyFont="1" applyFill="1" applyBorder="1" applyAlignment="1">
      <alignment horizontal="center" vertical="center"/>
    </xf>
    <xf numFmtId="0" fontId="60" fillId="54" borderId="22" xfId="116" applyFont="1" applyFill="1" applyBorder="1" applyAlignment="1">
      <alignment horizontal="center" vertical="center"/>
    </xf>
    <xf numFmtId="0" fontId="60" fillId="37" borderId="7" xfId="116" applyFont="1" applyFill="1" applyBorder="1" applyAlignment="1">
      <alignment horizontal="center" vertical="center"/>
    </xf>
    <xf numFmtId="0" fontId="60" fillId="37" borderId="8" xfId="116" applyFont="1" applyFill="1" applyBorder="1" applyAlignment="1">
      <alignment horizontal="center" vertical="center"/>
    </xf>
    <xf numFmtId="0" fontId="60" fillId="37" borderId="22" xfId="116" applyFont="1" applyFill="1" applyBorder="1" applyAlignment="1">
      <alignment horizontal="center" vertical="center"/>
    </xf>
    <xf numFmtId="0" fontId="60" fillId="54" borderId="16" xfId="116" applyFont="1" applyFill="1" applyBorder="1" applyAlignment="1">
      <alignment horizontal="left" vertical="center"/>
    </xf>
    <xf numFmtId="0" fontId="60" fillId="54" borderId="20" xfId="116" applyFont="1" applyFill="1" applyBorder="1" applyAlignment="1">
      <alignment horizontal="left" vertical="center"/>
    </xf>
    <xf numFmtId="0" fontId="60" fillId="54" borderId="17" xfId="116" applyFont="1" applyFill="1" applyBorder="1" applyAlignment="1">
      <alignment horizontal="left" vertical="center"/>
    </xf>
    <xf numFmtId="0" fontId="60" fillId="37" borderId="16" xfId="116" applyFont="1" applyFill="1" applyBorder="1" applyAlignment="1">
      <alignment horizontal="left" vertical="center"/>
    </xf>
    <xf numFmtId="0" fontId="60" fillId="37" borderId="20" xfId="116" applyFont="1" applyFill="1" applyBorder="1" applyAlignment="1">
      <alignment horizontal="left" vertical="center"/>
    </xf>
    <xf numFmtId="0" fontId="60" fillId="39" borderId="17" xfId="116" applyFont="1" applyFill="1" applyBorder="1" applyAlignment="1">
      <alignment horizontal="left" vertical="center"/>
    </xf>
    <xf numFmtId="0" fontId="60" fillId="37" borderId="16" xfId="116" applyFont="1" applyFill="1" applyBorder="1" applyAlignment="1">
      <alignment horizontal="center" vertical="center" wrapText="1"/>
    </xf>
    <xf numFmtId="0" fontId="60" fillId="37" borderId="9" xfId="116" applyFont="1" applyFill="1" applyBorder="1" applyAlignment="1">
      <alignment horizontal="center" vertical="center"/>
    </xf>
    <xf numFmtId="0" fontId="60" fillId="37" borderId="14" xfId="116" applyFont="1" applyFill="1" applyBorder="1" applyAlignment="1">
      <alignment horizontal="center" vertical="center"/>
    </xf>
    <xf numFmtId="0" fontId="60" fillId="0" borderId="20" xfId="116" applyFont="1" applyBorder="1" applyAlignment="1">
      <alignment horizontal="center" vertical="center"/>
    </xf>
    <xf numFmtId="0" fontId="60" fillId="0" borderId="15" xfId="116" applyFont="1" applyBorder="1" applyAlignment="1">
      <alignment horizontal="center" vertical="center"/>
    </xf>
    <xf numFmtId="0" fontId="60" fillId="52" borderId="7" xfId="116" applyFont="1" applyFill="1" applyBorder="1" applyAlignment="1">
      <alignment horizontal="left" vertical="center"/>
    </xf>
    <xf numFmtId="0" fontId="60" fillId="52" borderId="8" xfId="116" applyFont="1" applyFill="1" applyBorder="1" applyAlignment="1">
      <alignment horizontal="left" vertical="center"/>
    </xf>
    <xf numFmtId="0" fontId="60" fillId="52" borderId="22" xfId="116" applyFont="1" applyFill="1" applyBorder="1" applyAlignment="1">
      <alignment horizontal="left" vertical="center"/>
    </xf>
    <xf numFmtId="0" fontId="60" fillId="0" borderId="0" xfId="116" applyFont="1" applyBorder="1" applyAlignment="1">
      <alignment horizontal="center" vertical="center"/>
    </xf>
    <xf numFmtId="0" fontId="60" fillId="0" borderId="20" xfId="116" applyFont="1" applyBorder="1" applyAlignment="1">
      <alignment horizontal="center" vertical="center" wrapText="1"/>
    </xf>
    <xf numFmtId="0" fontId="60" fillId="0" borderId="15" xfId="116" applyFont="1" applyBorder="1" applyAlignment="1">
      <alignment horizontal="center" vertical="center" wrapText="1"/>
    </xf>
    <xf numFmtId="0" fontId="60" fillId="0" borderId="0" xfId="116" applyFont="1" applyBorder="1" applyAlignment="1">
      <alignment horizontal="center" vertical="center" wrapText="1"/>
    </xf>
    <xf numFmtId="0" fontId="60" fillId="0" borderId="1" xfId="116" applyFont="1" applyBorder="1" applyAlignment="1">
      <alignment horizontal="center" vertical="center" wrapText="1"/>
    </xf>
    <xf numFmtId="0" fontId="60" fillId="0" borderId="19" xfId="116" applyFont="1" applyBorder="1" applyAlignment="1">
      <alignment horizontal="center" vertical="center" wrapText="1"/>
    </xf>
    <xf numFmtId="0" fontId="60" fillId="0" borderId="9" xfId="116" applyFont="1" applyBorder="1" applyAlignment="1">
      <alignment horizontal="center" vertical="center"/>
    </xf>
    <xf numFmtId="0" fontId="60" fillId="0" borderId="14" xfId="116" applyFont="1" applyBorder="1" applyAlignment="1">
      <alignment horizontal="center" vertical="center"/>
    </xf>
    <xf numFmtId="0" fontId="60" fillId="0" borderId="2" xfId="116" applyFont="1" applyBorder="1" applyAlignment="1">
      <alignment horizontal="center" vertical="center"/>
    </xf>
    <xf numFmtId="0" fontId="60" fillId="0" borderId="3" xfId="116" applyFont="1" applyBorder="1" applyAlignment="1">
      <alignment horizontal="center" vertical="center"/>
    </xf>
    <xf numFmtId="0" fontId="60" fillId="0" borderId="2" xfId="116" applyFont="1" applyFill="1" applyBorder="1" applyAlignment="1">
      <alignment horizontal="center" vertical="center" wrapText="1"/>
    </xf>
    <xf numFmtId="0" fontId="60" fillId="0" borderId="3" xfId="116" applyFont="1" applyFill="1" applyBorder="1" applyAlignment="1">
      <alignment horizontal="center" vertical="center"/>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0" fillId="0" borderId="60" xfId="0" applyNumberFormat="1" applyFont="1" applyBorder="1" applyAlignment="1">
      <alignment horizontal="center" vertical="center" wrapText="1"/>
    </xf>
    <xf numFmtId="177" fontId="0" fillId="0" borderId="61" xfId="0" applyNumberFormat="1" applyFont="1" applyBorder="1" applyAlignment="1">
      <alignment horizontal="center" vertical="center" wrapText="1"/>
    </xf>
    <xf numFmtId="177" fontId="0" fillId="0" borderId="112" xfId="0" applyNumberFormat="1" applyFont="1" applyBorder="1" applyAlignment="1">
      <alignment horizontal="center" vertical="center" wrapText="1"/>
    </xf>
    <xf numFmtId="177" fontId="6" fillId="48" borderId="6" xfId="42" applyNumberFormat="1" applyFont="1" applyFill="1" applyBorder="1" applyAlignment="1">
      <alignment horizontal="center" vertical="center"/>
    </xf>
    <xf numFmtId="177" fontId="6" fillId="49" borderId="6" xfId="42" applyNumberFormat="1" applyFont="1" applyFill="1" applyBorder="1" applyAlignment="1">
      <alignment horizontal="center" vertical="center"/>
    </xf>
    <xf numFmtId="177" fontId="6" fillId="55" borderId="8" xfId="42" applyNumberFormat="1" applyFont="1" applyFill="1" applyBorder="1" applyAlignment="1">
      <alignment horizontal="center" vertical="center"/>
    </xf>
    <xf numFmtId="177" fontId="6" fillId="55" borderId="22" xfId="42" applyNumberFormat="1" applyFont="1" applyFill="1" applyBorder="1" applyAlignment="1">
      <alignment horizontal="center" vertical="center"/>
    </xf>
    <xf numFmtId="177" fontId="6" fillId="47" borderId="7" xfId="42" applyNumberFormat="1" applyFont="1" applyFill="1" applyBorder="1" applyAlignment="1">
      <alignment horizontal="center" vertical="center"/>
    </xf>
    <xf numFmtId="177" fontId="6" fillId="47" borderId="22" xfId="42" applyNumberFormat="1" applyFont="1" applyFill="1" applyBorder="1" applyAlignment="1">
      <alignment horizontal="center" vertical="center"/>
    </xf>
    <xf numFmtId="177" fontId="6" fillId="0" borderId="18" xfId="42" applyNumberFormat="1" applyFont="1" applyBorder="1" applyAlignment="1">
      <alignment horizontal="center" vertical="center" wrapText="1"/>
    </xf>
    <xf numFmtId="177" fontId="6" fillId="0" borderId="2" xfId="42" applyNumberFormat="1" applyFont="1" applyBorder="1" applyAlignment="1">
      <alignment horizontal="center" vertical="center" wrapText="1"/>
    </xf>
    <xf numFmtId="177" fontId="0" fillId="0" borderId="7" xfId="0" applyNumberFormat="1" applyBorder="1" applyAlignment="1">
      <alignment horizontal="center" vertical="center"/>
    </xf>
    <xf numFmtId="177" fontId="0" fillId="0" borderId="22" xfId="0" applyNumberFormat="1" applyBorder="1" applyAlignment="1">
      <alignment horizontal="center" vertical="center"/>
    </xf>
    <xf numFmtId="177" fontId="0" fillId="0" borderId="8" xfId="0" applyNumberFormat="1" applyBorder="1" applyAlignment="1">
      <alignment horizontal="center" vertical="center"/>
    </xf>
  </cellXfs>
  <cellStyles count="11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x indented GHG Textfiels" xfId="46"/>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5x indented GHG Textfiels" xfId="47"/>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ggblueBoldCels" xfId="48"/>
    <cellStyle name="AggblueBoldCels 2" xfId="49"/>
    <cellStyle name="AggblueCels" xfId="50"/>
    <cellStyle name="AggblueCels 2" xfId="51"/>
    <cellStyle name="AggblueCels_1x" xfId="52"/>
    <cellStyle name="AggBoldCells" xfId="53"/>
    <cellStyle name="AggCels" xfId="54"/>
    <cellStyle name="AggGreen" xfId="55"/>
    <cellStyle name="AggGreen 2" xfId="56"/>
    <cellStyle name="AggGreen_2-Fgas-A-2009" xfId="57"/>
    <cellStyle name="AggGreen12" xfId="58"/>
    <cellStyle name="AggGreen12 2" xfId="59"/>
    <cellStyle name="AggGreen12_2-Fgas-A-2009" xfId="60"/>
    <cellStyle name="AggOrange" xfId="61"/>
    <cellStyle name="AggOrange 2" xfId="62"/>
    <cellStyle name="AggOrange_B_border" xfId="63"/>
    <cellStyle name="AggOrange9" xfId="64"/>
    <cellStyle name="AggOrange9 2" xfId="65"/>
    <cellStyle name="AggOrange9_Sheet2" xfId="66"/>
    <cellStyle name="AggOrangeLB_2x" xfId="67"/>
    <cellStyle name="AggOrangeLBorder" xfId="68"/>
    <cellStyle name="AggOrangeLBorder 2" xfId="69"/>
    <cellStyle name="AggOrangeLBorder_2-Fgas-A-2009" xfId="70"/>
    <cellStyle name="AggOrangeRBorder" xfId="71"/>
    <cellStyle name="AggOrangeRBorder 2" xfId="72"/>
    <cellStyle name="AggOrangeRBorder_Sheet2" xfId="73"/>
    <cellStyle name="Bold GHG Numbers (0.00)" xfId="74"/>
    <cellStyle name="Constants" xfId="75"/>
    <cellStyle name="CustomCellsOrange" xfId="76"/>
    <cellStyle name="CustomizationCells" xfId="77"/>
    <cellStyle name="CustomizationGreenCells" xfId="78"/>
    <cellStyle name="DocBox_EmptyRow" xfId="79"/>
    <cellStyle name="Empty_B_border" xfId="80"/>
    <cellStyle name="Headline" xfId="81"/>
    <cellStyle name="InputCells" xfId="82"/>
    <cellStyle name="InputCells12" xfId="83"/>
    <cellStyle name="InputCells12 2" xfId="84"/>
    <cellStyle name="InputCells12_2-Fgas-A-2009" xfId="85"/>
    <cellStyle name="IntCells" xfId="86"/>
    <cellStyle name="Normal GHG Numbers (0.00)" xfId="87"/>
    <cellStyle name="Normal GHG Textfiels Bold" xfId="88"/>
    <cellStyle name="Normal GHG whole table" xfId="89"/>
    <cellStyle name="Normal GHG-Shade" xfId="90"/>
    <cellStyle name="Normal GHG-Shade 2" xfId="91"/>
    <cellStyle name="Normal GHG-Shade_Sheet2" xfId="92"/>
    <cellStyle name="Pattern" xfId="93"/>
    <cellStyle name="Shade" xfId="94"/>
    <cellStyle name="Гиперссылка" xfId="95"/>
    <cellStyle name="Обычный_2++" xfId="96"/>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10" xfId="97"/>
    <cellStyle name="パーセント 2" xfId="98"/>
    <cellStyle name="パーセント 3" xfId="99"/>
    <cellStyle name="パーセント 4" xfId="100"/>
    <cellStyle name="パーセント 5" xfId="101"/>
    <cellStyle name="パーセント 6" xfId="102"/>
    <cellStyle name="パーセント 7" xfId="103"/>
    <cellStyle name="パーセント 8" xfId="104"/>
    <cellStyle name="パーセント 9" xfId="10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10" xfId="106"/>
    <cellStyle name="桁区切り 2" xfId="107"/>
    <cellStyle name="桁区切り 3" xfId="108"/>
    <cellStyle name="桁区切り 4" xfId="109"/>
    <cellStyle name="桁区切り 5" xfId="110"/>
    <cellStyle name="桁区切り 6" xfId="111"/>
    <cellStyle name="桁区切り 7" xfId="112"/>
    <cellStyle name="桁区切り 8" xfId="113"/>
    <cellStyle name="桁区切り 9" xfId="11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 4" xfId="116"/>
    <cellStyle name="標準_H12大学立地分析54_暫定版" xfId="42"/>
    <cellStyle name="標準_分析ファイル案1" xfId="43"/>
    <cellStyle name="未定義" xfId="115"/>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FFFF99"/>
      <color rgb="FF99FF99"/>
      <color rgb="FF93FFFF"/>
      <color rgb="FF7DFFFF"/>
      <color rgb="FF66CCFF"/>
      <color rgb="FF66FFFF"/>
      <color rgb="FF33CCFF"/>
      <color rgb="FFCCFFCC"/>
      <color rgb="FF69E2FF"/>
      <color rgb="FF2DD7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89725085910652924"/>
        </c:manualLayout>
      </c:layout>
      <c:barChart>
        <c:barDir val="bar"/>
        <c:grouping val="clustered"/>
        <c:varyColors val="0"/>
        <c:ser>
          <c:idx val="0"/>
          <c:order val="0"/>
          <c:tx>
            <c:strRef>
              <c:f>②表!$R$8</c:f>
              <c:strCache>
                <c:ptCount val="1"/>
                <c:pt idx="0">
                  <c:v>生産誘発額</c:v>
                </c:pt>
              </c:strCache>
            </c:strRef>
          </c:tx>
          <c:invertIfNegative val="0"/>
          <c:dLbls>
            <c:showLegendKey val="0"/>
            <c:showVal val="1"/>
            <c:showCatName val="0"/>
            <c:showSerName val="0"/>
            <c:showPercent val="0"/>
            <c:showBubbleSize val="0"/>
            <c:showLeaderLines val="0"/>
          </c:dLbls>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②表!$R$9:$R$44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1"/>
          <c:order val="1"/>
          <c:tx>
            <c:strRef>
              <c:f>②表!$S$8</c:f>
              <c:strCache>
                <c:ptCount val="1"/>
                <c:pt idx="0">
                  <c:v>粗付加価値誘発額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②表!$S$9:$S$44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2"/>
          <c:order val="2"/>
          <c:tx>
            <c:strRef>
              <c:f>②表!$T$8</c:f>
              <c:strCache>
                <c:ptCount val="1"/>
                <c:pt idx="0">
                  <c:v>雇用者所得誘発額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②表!$T$9:$T$44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dLbls>
          <c:showLegendKey val="0"/>
          <c:showVal val="0"/>
          <c:showCatName val="0"/>
          <c:showSerName val="0"/>
          <c:showPercent val="0"/>
          <c:showBubbleSize val="0"/>
        </c:dLbls>
        <c:gapWidth val="150"/>
        <c:axId val="391821184"/>
        <c:axId val="391822720"/>
      </c:barChart>
      <c:catAx>
        <c:axId val="391821184"/>
        <c:scaling>
          <c:orientation val="maxMin"/>
        </c:scaling>
        <c:delete val="0"/>
        <c:axPos val="l"/>
        <c:numFmt formatCode="General" sourceLinked="1"/>
        <c:majorTickMark val="out"/>
        <c:minorTickMark val="none"/>
        <c:tickLblPos val="nextTo"/>
        <c:crossAx val="391822720"/>
        <c:crosses val="autoZero"/>
        <c:auto val="1"/>
        <c:lblAlgn val="ctr"/>
        <c:lblOffset val="100"/>
        <c:noMultiLvlLbl val="0"/>
      </c:catAx>
      <c:valAx>
        <c:axId val="391822720"/>
        <c:scaling>
          <c:orientation val="minMax"/>
        </c:scaling>
        <c:delete val="0"/>
        <c:axPos val="t"/>
        <c:numFmt formatCode="#,##0_ " sourceLinked="1"/>
        <c:majorTickMark val="out"/>
        <c:minorTickMark val="none"/>
        <c:tickLblPos val="nextTo"/>
        <c:crossAx val="391821184"/>
        <c:crosses val="autoZero"/>
        <c:crossBetween val="between"/>
      </c:valAx>
    </c:plotArea>
    <c:legend>
      <c:legendPos val="b"/>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13213703099511"/>
          <c:y val="6.4948453608247428E-2"/>
          <c:w val="0.76345840130505704"/>
          <c:h val="0.8876288659793814"/>
        </c:manualLayout>
      </c:layout>
      <c:barChart>
        <c:barDir val="bar"/>
        <c:grouping val="stacked"/>
        <c:varyColors val="0"/>
        <c:ser>
          <c:idx val="1"/>
          <c:order val="0"/>
          <c:tx>
            <c:v>法人直接税</c:v>
          </c:tx>
          <c:spPr>
            <a:solidFill>
              <a:schemeClr val="accent2"/>
            </a:solidFill>
          </c:spPr>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計算!$AV$5:$AV$40</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0"/>
          <c:order val="1"/>
          <c:tx>
            <c:v>個人直接税</c:v>
          </c:tx>
          <c:spPr>
            <a:solidFill>
              <a:schemeClr val="accent1"/>
            </a:solidFill>
          </c:spPr>
          <c:invertIfNegative val="0"/>
          <c:val>
            <c:numRef>
              <c:f>計算!$AW$5:$AW$40</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2"/>
          <c:order val="2"/>
          <c:tx>
            <c:v>間接税</c:v>
          </c:tx>
          <c:invertIfNegative val="0"/>
          <c:val>
            <c:numRef>
              <c:f>計算!$AX$5:$AX$40</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dLbls>
          <c:showLegendKey val="0"/>
          <c:showVal val="0"/>
          <c:showCatName val="0"/>
          <c:showSerName val="0"/>
          <c:showPercent val="0"/>
          <c:showBubbleSize val="0"/>
        </c:dLbls>
        <c:gapWidth val="32"/>
        <c:overlap val="100"/>
        <c:axId val="405247104"/>
        <c:axId val="405248640"/>
      </c:barChart>
      <c:catAx>
        <c:axId val="405247104"/>
        <c:scaling>
          <c:orientation val="maxMin"/>
        </c:scaling>
        <c:delete val="0"/>
        <c:axPos val="l"/>
        <c:numFmt formatCode="General" sourceLinked="1"/>
        <c:majorTickMark val="out"/>
        <c:minorTickMark val="none"/>
        <c:tickLblPos val="nextTo"/>
        <c:crossAx val="405248640"/>
        <c:crosses val="autoZero"/>
        <c:auto val="1"/>
        <c:lblAlgn val="ctr"/>
        <c:lblOffset val="100"/>
        <c:noMultiLvlLbl val="0"/>
      </c:catAx>
      <c:valAx>
        <c:axId val="405248640"/>
        <c:scaling>
          <c:orientation val="minMax"/>
        </c:scaling>
        <c:delete val="0"/>
        <c:axPos val="t"/>
        <c:numFmt formatCode="#,##0_ " sourceLinked="1"/>
        <c:majorTickMark val="out"/>
        <c:minorTickMark val="none"/>
        <c:tickLblPos val="nextTo"/>
        <c:crossAx val="405247104"/>
        <c:crosses val="autoZero"/>
        <c:crossBetween val="between"/>
      </c:valAx>
    </c:plotArea>
    <c:legend>
      <c:legendPos val="b"/>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390525</xdr:colOff>
      <xdr:row>14</xdr:row>
      <xdr:rowOff>85726</xdr:rowOff>
    </xdr:from>
    <xdr:to>
      <xdr:col>19</xdr:col>
      <xdr:colOff>501926</xdr:colOff>
      <xdr:row>25</xdr:row>
      <xdr:rowOff>180975</xdr:rowOff>
    </xdr:to>
    <xdr:sp macro="" textlink="">
      <xdr:nvSpPr>
        <xdr:cNvPr id="2" name="四角形吹き出し 1"/>
        <xdr:cNvSpPr/>
      </xdr:nvSpPr>
      <xdr:spPr bwMode="auto">
        <a:xfrm>
          <a:off x="6810375" y="3743326"/>
          <a:ext cx="5445401" cy="2647949"/>
        </a:xfrm>
        <a:prstGeom prst="wedgeRectCallout">
          <a:avLst>
            <a:gd name="adj1" fmla="val -64333"/>
            <a:gd name="adj2" fmla="val -2063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36000" tIns="36000" rIns="36000" bIns="36000" rtlCol="0" anchor="ctr" upright="1"/>
        <a:lstStyle/>
        <a:p>
          <a:pPr algn="l">
            <a:lnSpc>
              <a:spcPts val="1300"/>
            </a:lnSpc>
          </a:pPr>
          <a:r>
            <a:rPr kumimoji="1" lang="ja-JP" altLang="en-US" sz="1050">
              <a:latin typeface="HGｺﾞｼｯｸM" panose="020B0609000000000000" pitchFamily="49" charset="-128"/>
              <a:ea typeface="HGｺﾞｼｯｸM" panose="020B0609000000000000" pitchFamily="49" charset="-128"/>
            </a:rPr>
            <a:t>●直接効果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「データ入力表」シートへ入力した新たな消費や投資に対して，その需要を満たすための生産のうち，県外に流出せず県内各産業で生産されたものを「直接効果」といいます。</a:t>
          </a:r>
        </a:p>
        <a:p>
          <a:pPr algn="l">
            <a:lnSpc>
              <a:spcPts val="13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●第</a:t>
          </a: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次間接波及効果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「直接効果」に伴う原材料等の消費</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投入</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によって誘発される生産額を「第</a:t>
          </a: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次間接波及効果」といいます。</a:t>
          </a:r>
        </a:p>
        <a:p>
          <a:pPr algn="l">
            <a:lnSpc>
              <a:spcPts val="11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●第</a:t>
          </a:r>
          <a:r>
            <a:rPr kumimoji="1" lang="en-US" altLang="ja-JP" sz="1050">
              <a:latin typeface="HGｺﾞｼｯｸM" panose="020B0609000000000000" pitchFamily="49" charset="-128"/>
              <a:ea typeface="HGｺﾞｼｯｸM" panose="020B0609000000000000" pitchFamily="49" charset="-128"/>
            </a:rPr>
            <a:t>2</a:t>
          </a:r>
          <a:r>
            <a:rPr kumimoji="1" lang="ja-JP" altLang="en-US" sz="1050">
              <a:latin typeface="HGｺﾞｼｯｸM" panose="020B0609000000000000" pitchFamily="49" charset="-128"/>
              <a:ea typeface="HGｺﾞｼｯｸM" panose="020B0609000000000000" pitchFamily="49" charset="-128"/>
            </a:rPr>
            <a:t>次間接波及効果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直接効果」及び「第１次間接波及効果」によって発生した雇用者所得のうちの一部が，新たな消費として支出され（民間消費支出）、この民間消費支出の増加によって誘発された生産額を「第２次間接波及効果」といいます。</a:t>
          </a:r>
        </a:p>
        <a:p>
          <a:pPr algn="l">
            <a:lnSpc>
              <a:spcPts val="11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200"/>
            </a:lnSpc>
          </a:pPr>
          <a:r>
            <a:rPr kumimoji="1" lang="ja-JP" altLang="en-US" sz="1050">
              <a:latin typeface="HGｺﾞｼｯｸM" panose="020B0609000000000000" pitchFamily="49" charset="-128"/>
              <a:ea typeface="HGｺﾞｼｯｸM" panose="020B0609000000000000" pitchFamily="49" charset="-128"/>
            </a:rPr>
            <a:t>●総合効果</a:t>
          </a:r>
        </a:p>
        <a:p>
          <a:pPr algn="l">
            <a:lnSpc>
              <a:spcPts val="1100"/>
            </a:lnSpc>
          </a:pPr>
          <a:r>
            <a:rPr kumimoji="1" lang="ja-JP" altLang="en-US" sz="1050">
              <a:latin typeface="HGｺﾞｼｯｸM" panose="020B0609000000000000" pitchFamily="49" charset="-128"/>
              <a:ea typeface="HGｺﾞｼｯｸM" panose="020B0609000000000000" pitchFamily="49" charset="-128"/>
            </a:rPr>
            <a:t>　「直接効果」、「第</a:t>
          </a: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次間接波及効果」及び「第二次間接波及効果」の合計額をいいます。</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9</xdr:col>
      <xdr:colOff>390525</xdr:colOff>
      <xdr:row>26</xdr:row>
      <xdr:rowOff>180976</xdr:rowOff>
    </xdr:from>
    <xdr:to>
      <xdr:col>19</xdr:col>
      <xdr:colOff>501926</xdr:colOff>
      <xdr:row>30</xdr:row>
      <xdr:rowOff>171450</xdr:rowOff>
    </xdr:to>
    <xdr:sp macro="" textlink="">
      <xdr:nvSpPr>
        <xdr:cNvPr id="3" name="四角形吹き出し 2"/>
        <xdr:cNvSpPr/>
      </xdr:nvSpPr>
      <xdr:spPr bwMode="auto">
        <a:xfrm>
          <a:off x="6810375" y="6619876"/>
          <a:ext cx="5445401" cy="923924"/>
        </a:xfrm>
        <a:prstGeom prst="wedgeRectCallout">
          <a:avLst>
            <a:gd name="adj1" fmla="val -64333"/>
            <a:gd name="adj2" fmla="val -2063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100"/>
            </a:lnSpc>
          </a:pPr>
          <a:r>
            <a:rPr kumimoji="1" lang="ja-JP" altLang="en-US" sz="1050">
              <a:latin typeface="HGｺﾞｼｯｸM" panose="020B0609000000000000" pitchFamily="49" charset="-128"/>
              <a:ea typeface="HGｺﾞｼｯｸM" panose="020B0609000000000000" pitchFamily="49" charset="-128"/>
            </a:rPr>
            <a:t>●税収効果</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　経済波及によってもたらされた「営業余剰誘発額」、「雇用者所得誘発額」及び「粗付加価値誘発額」に、県民経済計算により算出した実効税率を乗じて推計した</a:t>
          </a:r>
          <a:r>
            <a:rPr kumimoji="1" lang="ja-JP" altLang="ja-JP" sz="1050">
              <a:effectLst/>
              <a:latin typeface="HGｺﾞｼｯｸM" panose="020B0609000000000000" pitchFamily="49" charset="-128"/>
              <a:ea typeface="HGｺﾞｼｯｸM" panose="020B0609000000000000" pitchFamily="49" charset="-128"/>
              <a:cs typeface="+mn-cs"/>
            </a:rPr>
            <a:t>税収（法人直接税、個人直接税、間接税）</a:t>
          </a:r>
          <a:r>
            <a:rPr kumimoji="1" lang="ja-JP" altLang="en-US" sz="1050">
              <a:effectLst/>
              <a:latin typeface="HGｺﾞｼｯｸM" panose="020B0609000000000000" pitchFamily="49" charset="-128"/>
              <a:ea typeface="HGｺﾞｼｯｸM" panose="020B0609000000000000" pitchFamily="49" charset="-128"/>
              <a:cs typeface="+mn-cs"/>
            </a:rPr>
            <a:t>増加額をいいます。</a:t>
          </a:r>
          <a:endParaRPr kumimoji="1" lang="ja-JP" altLang="en-US" sz="1050">
            <a:latin typeface="HGｺﾞｼｯｸM" panose="020B0609000000000000" pitchFamily="49" charset="-128"/>
            <a:ea typeface="HGｺﾞｼｯｸM"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2" name="直線矢印コネクタ 1"/>
        <xdr:cNvCxnSpPr/>
      </xdr:nvCxnSpPr>
      <xdr:spPr>
        <a:xfrm rot="5400000">
          <a:off x="1152526" y="125729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3" name="直線矢印コネクタ 2"/>
        <xdr:cNvCxnSpPr/>
      </xdr:nvCxnSpPr>
      <xdr:spPr>
        <a:xfrm rot="5400000">
          <a:off x="1153319" y="211375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4" name="直線コネクタ 3"/>
        <xdr:cNvCxnSpPr/>
      </xdr:nvCxnSpPr>
      <xdr:spPr>
        <a:xfrm>
          <a:off x="1409700" y="1933575"/>
          <a:ext cx="1666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5" name="直線矢印コネクタ 4"/>
        <xdr:cNvCxnSpPr/>
      </xdr:nvCxnSpPr>
      <xdr:spPr>
        <a:xfrm rot="5400000">
          <a:off x="2857501" y="2152649"/>
          <a:ext cx="4381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6" name="直線矢印コネクタ 5"/>
        <xdr:cNvCxnSpPr/>
      </xdr:nvCxnSpPr>
      <xdr:spPr>
        <a:xfrm rot="5400000">
          <a:off x="594520" y="3052762"/>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95250</xdr:rowOff>
    </xdr:from>
    <xdr:to>
      <xdr:col>5</xdr:col>
      <xdr:colOff>0</xdr:colOff>
      <xdr:row>17</xdr:row>
      <xdr:rowOff>95250</xdr:rowOff>
    </xdr:to>
    <xdr:cxnSp macro="">
      <xdr:nvCxnSpPr>
        <xdr:cNvPr id="7" name="直線コネクタ 6"/>
        <xdr:cNvCxnSpPr/>
      </xdr:nvCxnSpPr>
      <xdr:spPr>
        <a:xfrm>
          <a:off x="933450" y="298132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17</xdr:row>
      <xdr:rowOff>96044</xdr:rowOff>
    </xdr:from>
    <xdr:to>
      <xdr:col>5</xdr:col>
      <xdr:colOff>794</xdr:colOff>
      <xdr:row>20</xdr:row>
      <xdr:rowOff>794</xdr:rowOff>
    </xdr:to>
    <xdr:cxnSp macro="">
      <xdr:nvCxnSpPr>
        <xdr:cNvPr id="8" name="直線矢印コネクタ 7"/>
        <xdr:cNvCxnSpPr/>
      </xdr:nvCxnSpPr>
      <xdr:spPr>
        <a:xfrm rot="5400000">
          <a:off x="1676400" y="319087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9" name="直線矢印コネクタ 8"/>
        <xdr:cNvCxnSpPr/>
      </xdr:nvCxnSpPr>
      <xdr:spPr>
        <a:xfrm rot="5400000">
          <a:off x="677069" y="39997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10" name="直線矢印コネクタ 9"/>
        <xdr:cNvCxnSpPr/>
      </xdr:nvCxnSpPr>
      <xdr:spPr>
        <a:xfrm rot="5400000">
          <a:off x="589756" y="49434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11" name="直線矢印コネクタ 10"/>
        <xdr:cNvCxnSpPr/>
      </xdr:nvCxnSpPr>
      <xdr:spPr>
        <a:xfrm rot="5400000">
          <a:off x="1152525" y="5886450"/>
          <a:ext cx="5143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237331</xdr:colOff>
      <xdr:row>16</xdr:row>
      <xdr:rowOff>11910</xdr:rowOff>
    </xdr:from>
    <xdr:to>
      <xdr:col>8</xdr:col>
      <xdr:colOff>237331</xdr:colOff>
      <xdr:row>35</xdr:row>
      <xdr:rowOff>794</xdr:rowOff>
    </xdr:to>
    <xdr:cxnSp macro="">
      <xdr:nvCxnSpPr>
        <xdr:cNvPr id="12" name="直線矢印コネクタ 11"/>
        <xdr:cNvCxnSpPr/>
      </xdr:nvCxnSpPr>
      <xdr:spPr>
        <a:xfrm>
          <a:off x="3309144" y="2744394"/>
          <a:ext cx="0" cy="326905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13" name="直線矢印コネクタ 12"/>
        <xdr:cNvCxnSpPr/>
      </xdr:nvCxnSpPr>
      <xdr:spPr>
        <a:xfrm rot="10800000">
          <a:off x="1409700" y="5972176"/>
          <a:ext cx="19050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14" name="直線矢印コネクタ 13"/>
        <xdr:cNvCxnSpPr/>
      </xdr:nvCxnSpPr>
      <xdr:spPr>
        <a:xfrm rot="5400000">
          <a:off x="1153319" y="67429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15" name="直線矢印コネクタ 14"/>
        <xdr:cNvCxnSpPr/>
      </xdr:nvCxnSpPr>
      <xdr:spPr>
        <a:xfrm rot="5400000">
          <a:off x="676276" y="760094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16" name="直線コネクタ 15"/>
        <xdr:cNvCxnSpPr/>
      </xdr:nvCxnSpPr>
      <xdr:spPr>
        <a:xfrm>
          <a:off x="933450" y="761047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17" name="直線矢印コネクタ 16"/>
        <xdr:cNvCxnSpPr/>
      </xdr:nvCxnSpPr>
      <xdr:spPr>
        <a:xfrm rot="5400000">
          <a:off x="1761331" y="7734300"/>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18" name="直線矢印コネクタ 17"/>
        <xdr:cNvCxnSpPr/>
      </xdr:nvCxnSpPr>
      <xdr:spPr>
        <a:xfrm rot="5400000">
          <a:off x="677069" y="84574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19" name="直線矢印コネクタ 18"/>
        <xdr:cNvCxnSpPr/>
      </xdr:nvCxnSpPr>
      <xdr:spPr>
        <a:xfrm rot="5400000">
          <a:off x="589756" y="94011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20" name="直線矢印コネクタ 19"/>
        <xdr:cNvCxnSpPr/>
      </xdr:nvCxnSpPr>
      <xdr:spPr>
        <a:xfrm flipV="1">
          <a:off x="4248150" y="1687513"/>
          <a:ext cx="1019175"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21" name="直線矢印コネクタ 20"/>
        <xdr:cNvCxnSpPr/>
      </xdr:nvCxnSpPr>
      <xdr:spPr>
        <a:xfrm>
          <a:off x="2838450" y="44291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22" name="直線矢印コネクタ 21"/>
        <xdr:cNvCxnSpPr/>
      </xdr:nvCxnSpPr>
      <xdr:spPr>
        <a:xfrm>
          <a:off x="2838450" y="88868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142875</xdr:colOff>
      <xdr:row>10</xdr:row>
      <xdr:rowOff>9527</xdr:rowOff>
    </xdr:from>
    <xdr:to>
      <xdr:col>13</xdr:col>
      <xdr:colOff>9525</xdr:colOff>
      <xdr:row>14</xdr:row>
      <xdr:rowOff>95251</xdr:rowOff>
    </xdr:to>
    <xdr:sp macro="" textlink="">
      <xdr:nvSpPr>
        <xdr:cNvPr id="24" name="フリーフォーム 23"/>
        <xdr:cNvSpPr/>
      </xdr:nvSpPr>
      <xdr:spPr>
        <a:xfrm>
          <a:off x="4391025" y="1762127"/>
          <a:ext cx="885825" cy="771524"/>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458391</xdr:colOff>
      <xdr:row>26</xdr:row>
      <xdr:rowOff>0</xdr:rowOff>
    </xdr:from>
    <xdr:to>
      <xdr:col>13</xdr:col>
      <xdr:colOff>9526</xdr:colOff>
      <xdr:row>31</xdr:row>
      <xdr:rowOff>104775</xdr:rowOff>
    </xdr:to>
    <xdr:sp macro="" textlink="">
      <xdr:nvSpPr>
        <xdr:cNvPr id="26" name="フリーフォーム 25"/>
        <xdr:cNvSpPr/>
      </xdr:nvSpPr>
      <xdr:spPr>
        <a:xfrm>
          <a:off x="3773091" y="4495800"/>
          <a:ext cx="1503760" cy="962025"/>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458391</xdr:colOff>
      <xdr:row>52</xdr:row>
      <xdr:rowOff>5953</xdr:rowOff>
    </xdr:from>
    <xdr:to>
      <xdr:col>13</xdr:col>
      <xdr:colOff>9526</xdr:colOff>
      <xdr:row>57</xdr:row>
      <xdr:rowOff>95250</xdr:rowOff>
    </xdr:to>
    <xdr:sp macro="" textlink="">
      <xdr:nvSpPr>
        <xdr:cNvPr id="27" name="フリーフォーム 26"/>
        <xdr:cNvSpPr/>
      </xdr:nvSpPr>
      <xdr:spPr>
        <a:xfrm>
          <a:off x="3773091" y="8959453"/>
          <a:ext cx="1503760" cy="946547"/>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66</xdr:row>
      <xdr:rowOff>114300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67</xdr:row>
      <xdr:rowOff>104775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104775</xdr:colOff>
      <xdr:row>51</xdr:row>
      <xdr:rowOff>104774</xdr:rowOff>
    </xdr:from>
    <xdr:to>
      <xdr:col>23</xdr:col>
      <xdr:colOff>323850</xdr:colOff>
      <xdr:row>67</xdr:row>
      <xdr:rowOff>57149</xdr:rowOff>
    </xdr:to>
    <xdr:sp macro="" textlink="">
      <xdr:nvSpPr>
        <xdr:cNvPr id="3" name="四角形吹き出し 2"/>
        <xdr:cNvSpPr/>
      </xdr:nvSpPr>
      <xdr:spPr bwMode="auto">
        <a:xfrm>
          <a:off x="7038975" y="7715249"/>
          <a:ext cx="5553075" cy="2238375"/>
        </a:xfrm>
        <a:prstGeom prst="wedgeRectCallout">
          <a:avLst>
            <a:gd name="adj1" fmla="val -64333"/>
            <a:gd name="adj2" fmla="val -2063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36000" tIns="36000" rIns="36000" bIns="36000" rtlCol="0" anchor="ctr" upright="1"/>
        <a:lstStyle/>
        <a:p>
          <a:pPr algn="l">
            <a:lnSpc>
              <a:spcPts val="11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●法人直接税</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県民経済計算の「所得・富等に課される経常税（非金融法人企業、金融機</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　　　　　　　関）」に該当する税</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　　　　　　　（例）法人税、法人住民税、日銀交付金</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endParaRPr kumimoji="1" lang="en-US" altLang="ja-JP" sz="1050">
            <a:latin typeface="HGｺﾞｼｯｸM" panose="020B0609000000000000" pitchFamily="49" charset="-128"/>
            <a:ea typeface="HGｺﾞｼｯｸM" panose="020B0609000000000000" pitchFamily="49" charset="-128"/>
          </a:endParaRPr>
        </a:p>
        <a:p>
          <a:r>
            <a:rPr kumimoji="1" lang="ja-JP" altLang="en-US" sz="1050">
              <a:latin typeface="HGｺﾞｼｯｸM" panose="020B0609000000000000" pitchFamily="49" charset="-128"/>
              <a:ea typeface="HGｺﾞｼｯｸM" panose="020B0609000000000000" pitchFamily="49" charset="-128"/>
            </a:rPr>
            <a:t>●個人直接税</a:t>
          </a:r>
          <a:r>
            <a:rPr kumimoji="1" lang="en-US" altLang="ja-JP" sz="1050">
              <a:latin typeface="HGｺﾞｼｯｸM" panose="020B0609000000000000" pitchFamily="49" charset="-128"/>
              <a:ea typeface="HGｺﾞｼｯｸM" panose="020B0609000000000000" pitchFamily="49" charset="-128"/>
            </a:rPr>
            <a:t>…</a:t>
          </a:r>
          <a:r>
            <a:rPr kumimoji="1" lang="ja-JP" altLang="ja-JP" sz="1100">
              <a:effectLst/>
              <a:latin typeface="HGｺﾞｼｯｸM" panose="020B0609000000000000" pitchFamily="49" charset="-128"/>
              <a:ea typeface="HGｺﾞｼｯｸM" panose="020B0609000000000000" pitchFamily="49" charset="-128"/>
              <a:cs typeface="+mn-cs"/>
            </a:rPr>
            <a:t>県民経済計算の「所得・富等に課される経常税（</a:t>
          </a:r>
          <a:r>
            <a:rPr kumimoji="1" lang="ja-JP" altLang="en-US" sz="1100">
              <a:effectLst/>
              <a:latin typeface="HGｺﾞｼｯｸM" panose="020B0609000000000000" pitchFamily="49" charset="-128"/>
              <a:ea typeface="HGｺﾞｼｯｸM" panose="020B0609000000000000" pitchFamily="49" charset="-128"/>
              <a:cs typeface="+mn-cs"/>
            </a:rPr>
            <a:t>個人企業を含む家</a:t>
          </a:r>
          <a:endParaRPr kumimoji="1" lang="en-US" altLang="ja-JP" sz="1100">
            <a:effectLst/>
            <a:latin typeface="HGｺﾞｼｯｸM" panose="020B0609000000000000" pitchFamily="49" charset="-128"/>
            <a:ea typeface="HGｺﾞｼｯｸM" panose="020B0609000000000000" pitchFamily="49" charset="-128"/>
            <a:cs typeface="+mn-cs"/>
          </a:endParaRPr>
        </a:p>
        <a:p>
          <a:r>
            <a:rPr kumimoji="1" lang="ja-JP" altLang="en-US" sz="1100">
              <a:effectLst/>
              <a:latin typeface="HGｺﾞｼｯｸM" panose="020B0609000000000000" pitchFamily="49" charset="-128"/>
              <a:ea typeface="HGｺﾞｼｯｸM" panose="020B0609000000000000" pitchFamily="49" charset="-128"/>
              <a:cs typeface="+mn-cs"/>
            </a:rPr>
            <a:t>　　　　　　　計</a:t>
          </a:r>
          <a:r>
            <a:rPr kumimoji="1" lang="ja-JP" altLang="ja-JP" sz="1100">
              <a:effectLst/>
              <a:latin typeface="HGｺﾞｼｯｸM" panose="020B0609000000000000" pitchFamily="49" charset="-128"/>
              <a:ea typeface="HGｺﾞｼｯｸM" panose="020B0609000000000000" pitchFamily="49" charset="-128"/>
              <a:cs typeface="+mn-cs"/>
            </a:rPr>
            <a:t>）」に該当する税</a:t>
          </a:r>
          <a:endParaRPr lang="ja-JP" altLang="ja-JP" sz="1050">
            <a:effectLst/>
            <a:latin typeface="HGｺﾞｼｯｸM" panose="020B0609000000000000" pitchFamily="49" charset="-128"/>
            <a:ea typeface="HGｺﾞｼｯｸM" panose="020B0609000000000000" pitchFamily="49" charset="-128"/>
          </a:endParaRPr>
        </a:p>
        <a:p>
          <a:r>
            <a:rPr kumimoji="1" lang="ja-JP" altLang="ja-JP" sz="1100">
              <a:effectLst/>
              <a:latin typeface="+mn-lt"/>
              <a:ea typeface="+mn-ea"/>
              <a:cs typeface="+mn-cs"/>
            </a:rPr>
            <a:t>　　　</a:t>
          </a:r>
          <a:r>
            <a:rPr kumimoji="1" lang="ja-JP" altLang="en-US" sz="1100">
              <a:effectLst/>
              <a:latin typeface="+mn-lt"/>
              <a:ea typeface="+mn-ea"/>
              <a:cs typeface="+mn-cs"/>
            </a:rPr>
            <a:t>　　　　　　　　</a:t>
          </a:r>
          <a:r>
            <a:rPr kumimoji="1" lang="ja-JP" altLang="en-US" sz="1100">
              <a:effectLst/>
              <a:latin typeface="HGｺﾞｼｯｸM" panose="020B0609000000000000" pitchFamily="49" charset="-128"/>
              <a:ea typeface="HGｺﾞｼｯｸM" panose="020B0609000000000000" pitchFamily="49" charset="-128"/>
              <a:cs typeface="+mn-cs"/>
            </a:rPr>
            <a:t>（例）</a:t>
          </a:r>
          <a:r>
            <a:rPr kumimoji="1" lang="ja-JP" altLang="en-US" sz="1050">
              <a:latin typeface="HGｺﾞｼｯｸM" panose="020B0609000000000000" pitchFamily="49" charset="-128"/>
              <a:ea typeface="HGｺﾞｼｯｸM" panose="020B0609000000000000" pitchFamily="49" charset="-128"/>
            </a:rPr>
            <a:t>所得税、住民税、家計が負担する自動車関係諸税</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●間接税</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県民経済計算の「生産・輸入品に課される税（控除）補助金」に該当する税</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　　　　　（例）消費税、関税、酒税等の内国消費税、不動産取得税、印紙税等の取引税、　　　　　</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　　　　　　　　事業税（法人事業税、個人事業税、地方法人特別税）、固定資産税、</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　　　　　　　　企業の支払う自動車税等</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　</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987;&#26989;&#36899;&#38306;&#34920;&#20316;&#25104;&#12471;&#12473;&#12486;&#12512;/06&#20844;&#34920;/04_HP&#25522;&#36617;&#65288;&#20998;&#26512;&#12471;&#12540;&#12488;&#65289;/36&#37096;&#38272;/H23-&#38656;&#35201;&#20998;&#26512;&#65288;36&#37096;&#3827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利用にあたって（必ずお読みください）"/>
      <sheetName val="データ入力表"/>
      <sheetName val="①結果"/>
      <sheetName val="②表"/>
      <sheetName val="③フロー"/>
      <sheetName val="④グラフ"/>
      <sheetName val="計算"/>
      <sheetName val="価格変換"/>
      <sheetName val="投入係数"/>
      <sheetName val="逆行列係数"/>
      <sheetName val="各種係数"/>
      <sheetName val="マージン"/>
      <sheetName val="H23取引基本表（生産者）(36)"/>
    </sheetNames>
    <sheetDataSet>
      <sheetData sheetId="0" refreshError="1"/>
      <sheetData sheetId="1">
        <row r="6">
          <cell r="E6" t="str">
            <v>億円</v>
          </cell>
        </row>
      </sheetData>
      <sheetData sheetId="2" refreshError="1"/>
      <sheetData sheetId="3" refreshError="1"/>
      <sheetData sheetId="4" refreshError="1"/>
      <sheetData sheetId="5" refreshError="1"/>
      <sheetData sheetId="6" refreshError="1"/>
      <sheetData sheetId="7" refreshError="1"/>
      <sheetData sheetId="8">
        <row r="4">
          <cell r="A4">
            <v>1</v>
          </cell>
          <cell r="B4" t="str">
            <v>農業</v>
          </cell>
        </row>
        <row r="5">
          <cell r="A5">
            <v>2</v>
          </cell>
          <cell r="B5" t="str">
            <v>林業</v>
          </cell>
        </row>
        <row r="6">
          <cell r="A6">
            <v>3</v>
          </cell>
          <cell r="B6" t="str">
            <v>漁業</v>
          </cell>
        </row>
        <row r="7">
          <cell r="A7">
            <v>6</v>
          </cell>
          <cell r="B7" t="str">
            <v>鉱業</v>
          </cell>
        </row>
        <row r="8">
          <cell r="A8">
            <v>11</v>
          </cell>
          <cell r="B8" t="str">
            <v>飲食料品</v>
          </cell>
        </row>
        <row r="9">
          <cell r="A9">
            <v>15</v>
          </cell>
          <cell r="B9" t="str">
            <v>繊維製品</v>
          </cell>
        </row>
        <row r="10">
          <cell r="A10">
            <v>16</v>
          </cell>
          <cell r="B10" t="str">
            <v>パルプ・紙・木製品</v>
          </cell>
        </row>
        <row r="11">
          <cell r="A11">
            <v>20</v>
          </cell>
          <cell r="B11" t="str">
            <v>化学製品</v>
          </cell>
        </row>
        <row r="12">
          <cell r="A12">
            <v>21</v>
          </cell>
          <cell r="B12" t="str">
            <v>石油・石炭製品</v>
          </cell>
        </row>
        <row r="13">
          <cell r="A13">
            <v>25</v>
          </cell>
          <cell r="B13" t="str">
            <v>窯業・土石製品</v>
          </cell>
        </row>
        <row r="14">
          <cell r="A14">
            <v>26</v>
          </cell>
          <cell r="B14" t="str">
            <v>鉄鋼</v>
          </cell>
        </row>
        <row r="15">
          <cell r="A15">
            <v>27</v>
          </cell>
          <cell r="B15" t="str">
            <v>非鉄金属</v>
          </cell>
        </row>
        <row r="16">
          <cell r="A16">
            <v>28</v>
          </cell>
          <cell r="B16" t="str">
            <v>金属製品</v>
          </cell>
        </row>
        <row r="17">
          <cell r="A17">
            <v>29</v>
          </cell>
          <cell r="B17" t="str">
            <v>一般機械</v>
          </cell>
        </row>
        <row r="18">
          <cell r="A18">
            <v>32</v>
          </cell>
          <cell r="B18" t="str">
            <v>電子部品</v>
          </cell>
        </row>
        <row r="19">
          <cell r="A19">
            <v>33</v>
          </cell>
          <cell r="B19" t="str">
            <v>電気機械</v>
          </cell>
        </row>
        <row r="20">
          <cell r="A20">
            <v>34</v>
          </cell>
          <cell r="B20" t="str">
            <v>情報･通信機器</v>
          </cell>
        </row>
        <row r="21">
          <cell r="A21">
            <v>35</v>
          </cell>
          <cell r="B21" t="str">
            <v>輸送機械</v>
          </cell>
        </row>
        <row r="22">
          <cell r="A22">
            <v>39</v>
          </cell>
          <cell r="B22" t="str">
            <v>その他の製造工業製品</v>
          </cell>
        </row>
        <row r="23">
          <cell r="A23">
            <v>41</v>
          </cell>
          <cell r="B23" t="str">
            <v>建設</v>
          </cell>
        </row>
        <row r="24">
          <cell r="A24">
            <v>46</v>
          </cell>
          <cell r="B24" t="str">
            <v>電力・ガス・熱供給</v>
          </cell>
        </row>
        <row r="25">
          <cell r="A25">
            <v>47</v>
          </cell>
          <cell r="B25" t="str">
            <v>水道</v>
          </cell>
        </row>
        <row r="26">
          <cell r="A26">
            <v>48</v>
          </cell>
          <cell r="B26" t="str">
            <v>廃棄物処理</v>
          </cell>
        </row>
        <row r="27">
          <cell r="A27">
            <v>51</v>
          </cell>
          <cell r="B27" t="str">
            <v>商業</v>
          </cell>
        </row>
        <row r="28">
          <cell r="A28">
            <v>53</v>
          </cell>
          <cell r="B28" t="str">
            <v>金融・保険</v>
          </cell>
        </row>
        <row r="29">
          <cell r="A29">
            <v>55</v>
          </cell>
          <cell r="B29" t="str">
            <v>不動産</v>
          </cell>
        </row>
        <row r="30">
          <cell r="A30">
            <v>57</v>
          </cell>
          <cell r="B30" t="str">
            <v>運輸・郵便</v>
          </cell>
        </row>
        <row r="31">
          <cell r="A31">
            <v>59</v>
          </cell>
          <cell r="B31" t="str">
            <v>情報通信</v>
          </cell>
        </row>
        <row r="32">
          <cell r="A32">
            <v>61</v>
          </cell>
          <cell r="B32" t="str">
            <v>公務</v>
          </cell>
        </row>
        <row r="33">
          <cell r="A33">
            <v>63</v>
          </cell>
          <cell r="B33" t="str">
            <v>教育・研究</v>
          </cell>
        </row>
        <row r="34">
          <cell r="A34">
            <v>64</v>
          </cell>
          <cell r="B34" t="str">
            <v>医療・福祉</v>
          </cell>
        </row>
        <row r="35">
          <cell r="A35">
            <v>65</v>
          </cell>
          <cell r="B35" t="str">
            <v>その他の非営利団体サービス</v>
          </cell>
        </row>
        <row r="36">
          <cell r="A36">
            <v>66</v>
          </cell>
          <cell r="B36" t="str">
            <v>対事業所サービス</v>
          </cell>
        </row>
        <row r="37">
          <cell r="A37">
            <v>67</v>
          </cell>
          <cell r="B37" t="str">
            <v>対個人サービス</v>
          </cell>
        </row>
        <row r="38">
          <cell r="A38">
            <v>68</v>
          </cell>
          <cell r="B38" t="str">
            <v>事務用品</v>
          </cell>
        </row>
        <row r="39">
          <cell r="A39">
            <v>69</v>
          </cell>
          <cell r="B39" t="str">
            <v>分類不明</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U124"/>
  <sheetViews>
    <sheetView showGridLines="0" tabSelected="1" workbookViewId="0"/>
  </sheetViews>
  <sheetFormatPr defaultRowHeight="13.5"/>
  <cols>
    <col min="1" max="1" width="2.33203125" style="273" customWidth="1"/>
    <col min="2" max="4" width="4" style="273" customWidth="1"/>
    <col min="5" max="16384" width="9.33203125" style="273"/>
  </cols>
  <sheetData>
    <row r="1" spans="2:14" ht="24">
      <c r="B1" s="360" t="s">
        <v>459</v>
      </c>
    </row>
    <row r="2" spans="2:14" ht="13.5" customHeight="1">
      <c r="B2" s="274"/>
    </row>
    <row r="3" spans="2:14" ht="23.25" customHeight="1">
      <c r="B3" s="359" t="s">
        <v>460</v>
      </c>
      <c r="C3" s="306"/>
      <c r="D3" s="306"/>
      <c r="E3" s="306"/>
      <c r="F3" s="306"/>
      <c r="G3" s="306"/>
      <c r="H3" s="306"/>
      <c r="I3" s="306"/>
      <c r="J3" s="306"/>
      <c r="K3" s="306"/>
      <c r="L3" s="306"/>
      <c r="M3" s="306"/>
      <c r="N3" s="306"/>
    </row>
    <row r="4" spans="2:14" ht="13.5" customHeight="1"/>
    <row r="5" spans="2:14" ht="20.100000000000001" customHeight="1">
      <c r="B5" s="358" t="s">
        <v>136</v>
      </c>
      <c r="C5" s="357"/>
      <c r="D5" s="357"/>
      <c r="E5" s="357"/>
      <c r="F5" s="357"/>
      <c r="G5" s="357"/>
      <c r="H5" s="357"/>
      <c r="I5" s="357"/>
      <c r="J5" s="357"/>
      <c r="K5" s="357"/>
      <c r="L5" s="357"/>
      <c r="M5" s="357"/>
      <c r="N5" s="357"/>
    </row>
    <row r="6" spans="2:14" ht="13.5" customHeight="1"/>
    <row r="7" spans="2:14" ht="13.5" customHeight="1">
      <c r="C7" s="548" t="s">
        <v>167</v>
      </c>
      <c r="D7" s="548"/>
      <c r="E7" s="548"/>
      <c r="F7" s="548"/>
      <c r="G7" s="548"/>
      <c r="H7" s="548"/>
      <c r="I7" s="548"/>
      <c r="J7" s="548"/>
      <c r="K7" s="548"/>
      <c r="L7" s="548"/>
      <c r="M7" s="548"/>
      <c r="N7" s="548"/>
    </row>
    <row r="8" spans="2:14" ht="13.5" customHeight="1">
      <c r="C8" s="548"/>
      <c r="D8" s="548"/>
      <c r="E8" s="548"/>
      <c r="F8" s="548"/>
      <c r="G8" s="548"/>
      <c r="H8" s="548"/>
      <c r="I8" s="548"/>
      <c r="J8" s="548"/>
      <c r="K8" s="548"/>
      <c r="L8" s="548"/>
      <c r="M8" s="548"/>
      <c r="N8" s="548"/>
    </row>
    <row r="9" spans="2:14" ht="13.5" customHeight="1">
      <c r="C9" s="548"/>
      <c r="D9" s="548"/>
      <c r="E9" s="548"/>
      <c r="F9" s="548"/>
      <c r="G9" s="548"/>
      <c r="H9" s="548"/>
      <c r="I9" s="548"/>
      <c r="J9" s="548"/>
      <c r="K9" s="548"/>
      <c r="L9" s="548"/>
      <c r="M9" s="548"/>
      <c r="N9" s="548"/>
    </row>
    <row r="10" spans="2:14" ht="13.5" customHeight="1">
      <c r="C10" s="548"/>
      <c r="D10" s="548"/>
      <c r="E10" s="548"/>
      <c r="F10" s="548"/>
      <c r="G10" s="548"/>
      <c r="H10" s="548"/>
      <c r="I10" s="548"/>
      <c r="J10" s="548"/>
      <c r="K10" s="548"/>
      <c r="L10" s="548"/>
      <c r="M10" s="548"/>
      <c r="N10" s="548"/>
    </row>
    <row r="11" spans="2:14" ht="13.5" customHeight="1">
      <c r="C11" s="548"/>
      <c r="D11" s="548"/>
      <c r="E11" s="548"/>
      <c r="F11" s="548"/>
      <c r="G11" s="548"/>
      <c r="H11" s="548"/>
      <c r="I11" s="548"/>
      <c r="J11" s="548"/>
      <c r="K11" s="548"/>
      <c r="L11" s="548"/>
      <c r="M11" s="548"/>
      <c r="N11" s="548"/>
    </row>
    <row r="12" spans="2:14" ht="13.5" customHeight="1">
      <c r="C12" s="548"/>
      <c r="D12" s="548"/>
      <c r="E12" s="548"/>
      <c r="F12" s="548"/>
      <c r="G12" s="548"/>
      <c r="H12" s="548"/>
      <c r="I12" s="548"/>
      <c r="J12" s="548"/>
      <c r="K12" s="548"/>
      <c r="L12" s="548"/>
      <c r="M12" s="548"/>
      <c r="N12" s="548"/>
    </row>
    <row r="13" spans="2:14" ht="13.5" customHeight="1">
      <c r="C13" s="548"/>
      <c r="D13" s="548"/>
      <c r="E13" s="548"/>
      <c r="F13" s="548"/>
      <c r="G13" s="548"/>
      <c r="H13" s="548"/>
      <c r="I13" s="548"/>
      <c r="J13" s="548"/>
      <c r="K13" s="548"/>
      <c r="L13" s="548"/>
      <c r="M13" s="548"/>
      <c r="N13" s="548"/>
    </row>
    <row r="14" spans="2:14" ht="13.5" customHeight="1">
      <c r="C14" s="548"/>
      <c r="D14" s="548"/>
      <c r="E14" s="548"/>
      <c r="F14" s="548"/>
      <c r="G14" s="548"/>
      <c r="H14" s="548"/>
      <c r="I14" s="548"/>
      <c r="J14" s="548"/>
      <c r="K14" s="548"/>
      <c r="L14" s="548"/>
      <c r="M14" s="548"/>
      <c r="N14" s="548"/>
    </row>
    <row r="15" spans="2:14" ht="15" customHeight="1">
      <c r="C15" s="548"/>
      <c r="D15" s="548"/>
      <c r="E15" s="548"/>
      <c r="F15" s="548"/>
      <c r="G15" s="548"/>
      <c r="H15" s="548"/>
      <c r="I15" s="548"/>
      <c r="J15" s="548"/>
      <c r="K15" s="548"/>
      <c r="L15" s="548"/>
      <c r="M15" s="548"/>
      <c r="N15" s="548"/>
    </row>
    <row r="16" spans="2:14" ht="15" customHeight="1">
      <c r="C16" s="548"/>
      <c r="D16" s="548"/>
      <c r="E16" s="548"/>
      <c r="F16" s="548"/>
      <c r="G16" s="548"/>
      <c r="H16" s="548"/>
      <c r="I16" s="548"/>
      <c r="J16" s="548"/>
      <c r="K16" s="548"/>
      <c r="L16" s="548"/>
      <c r="M16" s="548"/>
      <c r="N16" s="548"/>
    </row>
    <row r="18" spans="2:14" ht="20.100000000000001" customHeight="1">
      <c r="B18" s="358" t="s">
        <v>137</v>
      </c>
      <c r="C18" s="357"/>
      <c r="D18" s="357"/>
      <c r="E18" s="357"/>
      <c r="F18" s="357"/>
      <c r="G18" s="357"/>
      <c r="H18" s="357"/>
      <c r="I18" s="357"/>
      <c r="J18" s="357"/>
      <c r="K18" s="357"/>
      <c r="L18" s="357"/>
      <c r="M18" s="357"/>
      <c r="N18" s="357"/>
    </row>
    <row r="19" spans="2:14" ht="15" customHeight="1"/>
    <row r="20" spans="2:14" ht="15" customHeight="1">
      <c r="C20" s="363" t="s">
        <v>147</v>
      </c>
      <c r="D20" s="548" t="s">
        <v>472</v>
      </c>
      <c r="E20" s="548"/>
      <c r="F20" s="548"/>
      <c r="G20" s="548"/>
      <c r="H20" s="548"/>
      <c r="I20" s="548"/>
      <c r="J20" s="548"/>
      <c r="K20" s="548"/>
      <c r="L20" s="548"/>
      <c r="M20" s="548"/>
      <c r="N20" s="548"/>
    </row>
    <row r="21" spans="2:14" ht="15" customHeight="1">
      <c r="C21" s="363"/>
      <c r="D21" s="548"/>
      <c r="E21" s="548"/>
      <c r="F21" s="548"/>
      <c r="G21" s="548"/>
      <c r="H21" s="548"/>
      <c r="I21" s="548"/>
      <c r="J21" s="548"/>
      <c r="K21" s="548"/>
      <c r="L21" s="548"/>
      <c r="M21" s="548"/>
      <c r="N21" s="548"/>
    </row>
    <row r="22" spans="2:14" ht="15" customHeight="1">
      <c r="D22" s="548"/>
      <c r="E22" s="548"/>
      <c r="F22" s="548"/>
      <c r="G22" s="548"/>
      <c r="H22" s="548"/>
      <c r="I22" s="548"/>
      <c r="J22" s="548"/>
      <c r="K22" s="548"/>
      <c r="L22" s="548"/>
      <c r="M22" s="548"/>
      <c r="N22" s="548"/>
    </row>
    <row r="23" spans="2:14" ht="15" customHeight="1">
      <c r="D23" s="364" t="s">
        <v>249</v>
      </c>
      <c r="E23" s="552" t="s">
        <v>483</v>
      </c>
      <c r="F23" s="552"/>
      <c r="G23" s="552"/>
      <c r="H23" s="552"/>
      <c r="I23" s="552"/>
      <c r="J23" s="552"/>
      <c r="K23" s="552"/>
      <c r="L23" s="552"/>
      <c r="M23" s="552"/>
      <c r="N23" s="552"/>
    </row>
    <row r="24" spans="2:14" ht="15" customHeight="1">
      <c r="D24" s="364"/>
      <c r="E24" s="552"/>
      <c r="F24" s="552"/>
      <c r="G24" s="552"/>
      <c r="H24" s="552"/>
      <c r="I24" s="552"/>
      <c r="J24" s="552"/>
      <c r="K24" s="552"/>
      <c r="L24" s="552"/>
      <c r="M24" s="552"/>
      <c r="N24" s="552"/>
    </row>
    <row r="25" spans="2:14" ht="15" customHeight="1">
      <c r="D25" s="364"/>
      <c r="E25" s="552"/>
      <c r="F25" s="552"/>
      <c r="G25" s="552"/>
      <c r="H25" s="552"/>
      <c r="I25" s="552"/>
      <c r="J25" s="552"/>
      <c r="K25" s="552"/>
      <c r="L25" s="552"/>
      <c r="M25" s="552"/>
      <c r="N25" s="552"/>
    </row>
    <row r="26" spans="2:14" ht="15" customHeight="1">
      <c r="D26" s="364"/>
      <c r="E26" s="552"/>
      <c r="F26" s="552"/>
      <c r="G26" s="552"/>
      <c r="H26" s="552"/>
      <c r="I26" s="552"/>
      <c r="J26" s="552"/>
      <c r="K26" s="552"/>
      <c r="L26" s="552"/>
      <c r="M26" s="552"/>
      <c r="N26" s="552"/>
    </row>
    <row r="27" spans="2:14" ht="15" customHeight="1">
      <c r="D27" s="364"/>
      <c r="E27" s="552"/>
      <c r="F27" s="552"/>
      <c r="G27" s="552"/>
      <c r="H27" s="552"/>
      <c r="I27" s="552"/>
      <c r="J27" s="552"/>
      <c r="K27" s="552"/>
      <c r="L27" s="552"/>
      <c r="M27" s="552"/>
      <c r="N27" s="552"/>
    </row>
    <row r="28" spans="2:14" ht="15" customHeight="1">
      <c r="D28" s="364"/>
      <c r="E28" s="552"/>
      <c r="F28" s="552"/>
      <c r="G28" s="552"/>
      <c r="H28" s="552"/>
      <c r="I28" s="552"/>
      <c r="J28" s="552"/>
      <c r="K28" s="552"/>
      <c r="L28" s="552"/>
      <c r="M28" s="552"/>
      <c r="N28" s="552"/>
    </row>
    <row r="29" spans="2:14" ht="15" customHeight="1">
      <c r="D29" s="364"/>
      <c r="E29" s="552"/>
      <c r="F29" s="552"/>
      <c r="G29" s="552"/>
      <c r="H29" s="552"/>
      <c r="I29" s="552"/>
      <c r="J29" s="552"/>
      <c r="K29" s="552"/>
      <c r="L29" s="552"/>
      <c r="M29" s="552"/>
      <c r="N29" s="552"/>
    </row>
    <row r="30" spans="2:14" ht="15" customHeight="1">
      <c r="D30" s="364"/>
      <c r="E30" s="552"/>
      <c r="F30" s="552"/>
      <c r="G30" s="552"/>
      <c r="H30" s="552"/>
      <c r="I30" s="552"/>
      <c r="J30" s="552"/>
      <c r="K30" s="552"/>
      <c r="L30" s="552"/>
      <c r="M30" s="552"/>
      <c r="N30" s="552"/>
    </row>
    <row r="31" spans="2:14" ht="15" customHeight="1">
      <c r="D31" s="364"/>
      <c r="E31" s="552"/>
      <c r="F31" s="552"/>
      <c r="G31" s="552"/>
      <c r="H31" s="552"/>
      <c r="I31" s="552"/>
      <c r="J31" s="552"/>
      <c r="K31" s="552"/>
      <c r="L31" s="552"/>
      <c r="M31" s="552"/>
      <c r="N31" s="552"/>
    </row>
    <row r="32" spans="2:14" ht="15" customHeight="1">
      <c r="C32" s="374" t="s">
        <v>223</v>
      </c>
      <c r="D32" s="551" t="s">
        <v>224</v>
      </c>
      <c r="E32" s="551"/>
      <c r="F32" s="551"/>
      <c r="G32" s="551"/>
      <c r="H32" s="551"/>
      <c r="I32" s="551"/>
      <c r="J32" s="551"/>
      <c r="K32" s="551"/>
      <c r="L32" s="551"/>
      <c r="M32" s="551"/>
      <c r="N32" s="551"/>
    </row>
    <row r="33" spans="3:21" ht="15" customHeight="1">
      <c r="D33" s="305"/>
      <c r="E33" s="305"/>
      <c r="F33" s="305"/>
      <c r="G33" s="305"/>
      <c r="H33" s="305"/>
      <c r="I33" s="305"/>
      <c r="J33" s="305"/>
      <c r="K33" s="305"/>
      <c r="L33" s="305"/>
      <c r="M33" s="305"/>
      <c r="N33" s="305"/>
    </row>
    <row r="34" spans="3:21" ht="20.100000000000001" customHeight="1">
      <c r="C34" s="363" t="s">
        <v>148</v>
      </c>
      <c r="D34" s="548" t="s">
        <v>253</v>
      </c>
      <c r="E34" s="548"/>
      <c r="F34" s="548"/>
      <c r="G34" s="548"/>
      <c r="H34" s="548"/>
      <c r="I34" s="548"/>
      <c r="J34" s="548"/>
      <c r="K34" s="548"/>
      <c r="L34" s="548"/>
      <c r="M34" s="548"/>
      <c r="N34" s="548"/>
    </row>
    <row r="35" spans="3:21" ht="15" customHeight="1">
      <c r="C35" s="362"/>
      <c r="D35" s="549" t="s">
        <v>252</v>
      </c>
      <c r="E35" s="549"/>
      <c r="F35" s="549"/>
      <c r="G35" s="549"/>
      <c r="H35" s="549"/>
      <c r="I35" s="549"/>
      <c r="J35" s="549"/>
      <c r="K35" s="549"/>
      <c r="L35" s="549"/>
      <c r="M35" s="549"/>
      <c r="N35" s="549"/>
    </row>
    <row r="36" spans="3:21" ht="15" customHeight="1">
      <c r="C36" s="362"/>
      <c r="D36" s="549"/>
      <c r="E36" s="549"/>
      <c r="F36" s="549"/>
      <c r="G36" s="549"/>
      <c r="H36" s="549"/>
      <c r="I36" s="549"/>
      <c r="J36" s="549"/>
      <c r="K36" s="549"/>
      <c r="L36" s="549"/>
      <c r="M36" s="549"/>
      <c r="N36" s="549"/>
    </row>
    <row r="37" spans="3:21" ht="20.100000000000001" customHeight="1">
      <c r="C37" s="363" t="s">
        <v>297</v>
      </c>
      <c r="D37" s="548" t="s">
        <v>470</v>
      </c>
      <c r="E37" s="548"/>
      <c r="F37" s="548"/>
      <c r="G37" s="548"/>
      <c r="H37" s="548"/>
      <c r="I37" s="548"/>
      <c r="J37" s="548"/>
      <c r="K37" s="548"/>
      <c r="L37" s="548"/>
      <c r="M37" s="548"/>
      <c r="N37" s="548"/>
    </row>
    <row r="38" spans="3:21" ht="15" customHeight="1">
      <c r="C38" s="362"/>
      <c r="D38" s="549" t="s">
        <v>250</v>
      </c>
      <c r="E38" s="549"/>
      <c r="F38" s="549"/>
      <c r="G38" s="549"/>
      <c r="H38" s="549"/>
      <c r="I38" s="549"/>
      <c r="J38" s="549"/>
      <c r="K38" s="549"/>
      <c r="L38" s="549"/>
      <c r="M38" s="549"/>
      <c r="N38" s="549"/>
    </row>
    <row r="39" spans="3:21" ht="15" customHeight="1">
      <c r="C39" s="362"/>
      <c r="D39" s="549"/>
      <c r="E39" s="549"/>
      <c r="F39" s="549"/>
      <c r="G39" s="549"/>
      <c r="H39" s="549"/>
      <c r="I39" s="549"/>
      <c r="J39" s="549"/>
      <c r="K39" s="549"/>
      <c r="L39" s="549"/>
      <c r="M39" s="549"/>
      <c r="N39" s="549"/>
    </row>
    <row r="40" spans="3:21" ht="15" customHeight="1">
      <c r="C40" s="362"/>
      <c r="D40" s="549"/>
      <c r="E40" s="549"/>
      <c r="F40" s="549"/>
      <c r="G40" s="549"/>
      <c r="H40" s="549"/>
      <c r="I40" s="549"/>
      <c r="J40" s="549"/>
      <c r="K40" s="549"/>
      <c r="L40" s="549"/>
      <c r="M40" s="549"/>
      <c r="N40" s="549"/>
    </row>
    <row r="41" spans="3:21" ht="20.100000000000001" customHeight="1">
      <c r="C41" s="363" t="s">
        <v>298</v>
      </c>
      <c r="D41" s="548" t="s">
        <v>296</v>
      </c>
      <c r="E41" s="548"/>
      <c r="F41" s="548"/>
      <c r="G41" s="548"/>
      <c r="H41" s="548"/>
      <c r="I41" s="548"/>
      <c r="J41" s="548"/>
      <c r="K41" s="548"/>
      <c r="L41" s="548"/>
      <c r="M41" s="548"/>
      <c r="N41" s="548"/>
    </row>
    <row r="42" spans="3:21" ht="15" customHeight="1">
      <c r="C42" s="362"/>
      <c r="D42" s="549" t="s">
        <v>299</v>
      </c>
      <c r="E42" s="549"/>
      <c r="F42" s="549"/>
      <c r="G42" s="549"/>
      <c r="H42" s="549"/>
      <c r="I42" s="549"/>
      <c r="J42" s="549"/>
      <c r="K42" s="549"/>
      <c r="L42" s="549"/>
      <c r="M42" s="549"/>
      <c r="N42" s="549"/>
      <c r="S42" s="403"/>
      <c r="T42" s="404"/>
      <c r="U42"/>
    </row>
    <row r="43" spans="3:21" ht="15" customHeight="1">
      <c r="C43" s="362"/>
      <c r="D43" s="549"/>
      <c r="E43" s="549"/>
      <c r="F43" s="549"/>
      <c r="G43" s="549"/>
      <c r="H43" s="549"/>
      <c r="I43" s="549"/>
      <c r="J43" s="549"/>
      <c r="K43" s="549"/>
      <c r="L43" s="549"/>
      <c r="M43" s="549"/>
      <c r="N43" s="549"/>
      <c r="S43" s="403"/>
      <c r="T43" s="404"/>
      <c r="U43"/>
    </row>
    <row r="44" spans="3:21" ht="20.100000000000001" customHeight="1">
      <c r="C44" s="363" t="s">
        <v>246</v>
      </c>
      <c r="D44" s="548" t="s">
        <v>312</v>
      </c>
      <c r="E44" s="548"/>
      <c r="F44" s="548"/>
      <c r="G44" s="548"/>
      <c r="H44" s="548"/>
      <c r="I44" s="548"/>
      <c r="J44" s="548"/>
      <c r="K44" s="548"/>
      <c r="L44" s="548"/>
      <c r="M44" s="548"/>
      <c r="N44" s="548"/>
    </row>
    <row r="45" spans="3:21" ht="15" customHeight="1">
      <c r="C45" s="362"/>
      <c r="D45" s="548" t="s">
        <v>313</v>
      </c>
      <c r="E45" s="548"/>
      <c r="F45" s="548"/>
      <c r="G45" s="548"/>
      <c r="H45" s="548"/>
      <c r="I45" s="548"/>
      <c r="J45" s="548"/>
      <c r="K45" s="548"/>
      <c r="L45" s="548"/>
      <c r="M45" s="548"/>
      <c r="N45" s="548"/>
    </row>
    <row r="46" spans="3:21" ht="15" customHeight="1">
      <c r="C46" s="362"/>
      <c r="D46" s="548"/>
      <c r="E46" s="548"/>
      <c r="F46" s="548"/>
      <c r="G46" s="548"/>
      <c r="H46" s="548"/>
      <c r="I46" s="548"/>
      <c r="J46" s="548"/>
      <c r="K46" s="548"/>
      <c r="L46" s="548"/>
      <c r="M46" s="548"/>
      <c r="N46" s="548"/>
    </row>
    <row r="47" spans="3:21" ht="15" customHeight="1">
      <c r="C47" s="362"/>
      <c r="D47" s="548"/>
      <c r="E47" s="548"/>
      <c r="F47" s="548"/>
      <c r="G47" s="548"/>
      <c r="H47" s="548"/>
      <c r="I47" s="548"/>
      <c r="J47" s="548"/>
      <c r="K47" s="548"/>
      <c r="L47" s="548"/>
      <c r="M47" s="548"/>
      <c r="N47" s="548"/>
    </row>
    <row r="48" spans="3:21" ht="15" customHeight="1">
      <c r="C48" s="362"/>
      <c r="D48" s="548"/>
      <c r="E48" s="548"/>
      <c r="F48" s="548"/>
      <c r="G48" s="548"/>
      <c r="H48" s="548"/>
      <c r="I48" s="548"/>
      <c r="J48" s="548"/>
      <c r="K48" s="548"/>
      <c r="L48" s="548"/>
      <c r="M48" s="548"/>
      <c r="N48" s="548"/>
    </row>
    <row r="49" spans="2:14" ht="20.100000000000001" customHeight="1">
      <c r="C49" s="363" t="s">
        <v>300</v>
      </c>
      <c r="D49" s="548" t="s">
        <v>251</v>
      </c>
      <c r="E49" s="548"/>
      <c r="F49" s="548"/>
      <c r="G49" s="548"/>
      <c r="H49" s="548"/>
      <c r="I49" s="548"/>
      <c r="J49" s="548"/>
      <c r="K49" s="548"/>
      <c r="L49" s="548"/>
      <c r="M49" s="548"/>
      <c r="N49" s="548"/>
    </row>
    <row r="50" spans="2:14" ht="15" customHeight="1">
      <c r="C50" s="362"/>
      <c r="D50" s="549" t="s">
        <v>479</v>
      </c>
      <c r="E50" s="549"/>
      <c r="F50" s="549"/>
      <c r="G50" s="549"/>
      <c r="H50" s="549"/>
      <c r="I50" s="549"/>
      <c r="J50" s="549"/>
      <c r="K50" s="549"/>
      <c r="L50" s="549"/>
      <c r="M50" s="549"/>
      <c r="N50" s="549"/>
    </row>
    <row r="51" spans="2:14" ht="15" customHeight="1">
      <c r="C51" s="362"/>
      <c r="D51" s="549"/>
      <c r="E51" s="549"/>
      <c r="F51" s="549"/>
      <c r="G51" s="549"/>
      <c r="H51" s="549"/>
      <c r="I51" s="549"/>
      <c r="J51" s="549"/>
      <c r="K51" s="549"/>
      <c r="L51" s="549"/>
      <c r="M51" s="549"/>
      <c r="N51" s="549"/>
    </row>
    <row r="52" spans="2:14" ht="15" customHeight="1">
      <c r="C52" s="362"/>
      <c r="D52" s="549"/>
      <c r="E52" s="549"/>
      <c r="F52" s="549"/>
      <c r="G52" s="549"/>
      <c r="H52" s="549"/>
      <c r="I52" s="549"/>
      <c r="J52" s="549"/>
      <c r="K52" s="549"/>
      <c r="L52" s="549"/>
      <c r="M52" s="549"/>
      <c r="N52" s="549"/>
    </row>
    <row r="53" spans="2:14" ht="15" customHeight="1">
      <c r="C53" s="362"/>
      <c r="D53" s="549"/>
      <c r="E53" s="549"/>
      <c r="F53" s="549"/>
      <c r="G53" s="549"/>
      <c r="H53" s="549"/>
      <c r="I53" s="549"/>
      <c r="J53" s="549"/>
      <c r="K53" s="549"/>
      <c r="L53" s="549"/>
      <c r="M53" s="549"/>
      <c r="N53" s="549"/>
    </row>
    <row r="54" spans="2:14" ht="20.100000000000001" customHeight="1">
      <c r="C54" s="374" t="s">
        <v>223</v>
      </c>
      <c r="D54" s="374" t="s">
        <v>242</v>
      </c>
      <c r="E54" s="362"/>
      <c r="F54" s="362"/>
      <c r="G54" s="362"/>
      <c r="H54" s="362"/>
      <c r="I54" s="362"/>
      <c r="J54" s="362"/>
      <c r="K54" s="362"/>
      <c r="L54" s="362"/>
      <c r="M54" s="362"/>
      <c r="N54" s="362"/>
    </row>
    <row r="55" spans="2:14" ht="15" customHeight="1">
      <c r="C55" s="362"/>
      <c r="D55" s="362"/>
      <c r="E55" s="362"/>
      <c r="F55" s="362"/>
      <c r="G55" s="362"/>
      <c r="H55" s="362"/>
      <c r="I55" s="362"/>
      <c r="J55" s="362"/>
      <c r="K55" s="362"/>
      <c r="L55" s="362"/>
      <c r="M55" s="362"/>
      <c r="N55" s="362"/>
    </row>
    <row r="56" spans="2:14" ht="20.100000000000001" customHeight="1">
      <c r="C56" s="363" t="s">
        <v>302</v>
      </c>
      <c r="D56" s="363" t="s">
        <v>229</v>
      </c>
      <c r="E56" s="363"/>
      <c r="F56" s="362"/>
      <c r="G56" s="362"/>
      <c r="H56" s="362"/>
      <c r="I56" s="362"/>
      <c r="J56" s="362"/>
      <c r="K56" s="362"/>
      <c r="L56" s="362"/>
      <c r="M56" s="362"/>
      <c r="N56" s="362"/>
    </row>
    <row r="57" spans="2:14" ht="15" customHeight="1">
      <c r="C57" s="362"/>
      <c r="D57" s="362"/>
      <c r="E57" s="362"/>
      <c r="F57" s="362"/>
      <c r="G57" s="362"/>
      <c r="H57" s="362"/>
      <c r="I57" s="362"/>
      <c r="J57" s="362"/>
      <c r="K57" s="362"/>
      <c r="L57" s="362"/>
      <c r="M57" s="362"/>
      <c r="N57" s="362"/>
    </row>
    <row r="58" spans="2:14" ht="20.100000000000001" customHeight="1">
      <c r="C58" s="374" t="s">
        <v>223</v>
      </c>
      <c r="D58" s="374" t="s">
        <v>230</v>
      </c>
      <c r="E58" s="362"/>
      <c r="F58" s="362"/>
      <c r="G58" s="362"/>
      <c r="H58" s="362"/>
      <c r="I58" s="362"/>
      <c r="J58" s="362"/>
      <c r="K58" s="362"/>
      <c r="L58" s="362"/>
      <c r="M58" s="362"/>
      <c r="N58" s="362"/>
    </row>
    <row r="59" spans="2:14" ht="15" customHeight="1">
      <c r="C59" s="362"/>
      <c r="D59" s="362"/>
      <c r="E59" s="362"/>
      <c r="F59" s="362"/>
      <c r="G59" s="362"/>
      <c r="H59" s="362"/>
      <c r="I59" s="362"/>
      <c r="J59" s="362"/>
      <c r="K59" s="362"/>
      <c r="L59" s="362"/>
      <c r="M59" s="362"/>
      <c r="N59" s="362"/>
    </row>
    <row r="60" spans="2:14" ht="15" customHeight="1">
      <c r="C60" s="363" t="s">
        <v>303</v>
      </c>
      <c r="D60" s="548" t="s">
        <v>480</v>
      </c>
      <c r="E60" s="548"/>
      <c r="F60" s="548"/>
      <c r="G60" s="548"/>
      <c r="H60" s="548"/>
      <c r="I60" s="548"/>
      <c r="J60" s="548"/>
      <c r="K60" s="548"/>
      <c r="L60" s="548"/>
      <c r="M60" s="548"/>
      <c r="N60" s="548"/>
    </row>
    <row r="61" spans="2:14" ht="15" customHeight="1">
      <c r="C61" s="362"/>
      <c r="D61" s="548"/>
      <c r="E61" s="548"/>
      <c r="F61" s="548"/>
      <c r="G61" s="548"/>
      <c r="H61" s="548"/>
      <c r="I61" s="548"/>
      <c r="J61" s="548"/>
      <c r="K61" s="548"/>
      <c r="L61" s="548"/>
      <c r="M61" s="548"/>
      <c r="N61" s="548"/>
    </row>
    <row r="62" spans="2:14" ht="15" customHeight="1">
      <c r="C62" s="362"/>
      <c r="D62" s="548"/>
      <c r="E62" s="548"/>
      <c r="F62" s="548"/>
      <c r="G62" s="548"/>
      <c r="H62" s="548"/>
      <c r="I62" s="548"/>
      <c r="J62" s="548"/>
      <c r="K62" s="548"/>
      <c r="L62" s="548"/>
      <c r="M62" s="548"/>
      <c r="N62" s="548"/>
    </row>
    <row r="63" spans="2:14" ht="20.100000000000001" customHeight="1">
      <c r="B63" s="358" t="s">
        <v>138</v>
      </c>
      <c r="C63" s="357"/>
      <c r="D63" s="357"/>
      <c r="E63" s="357"/>
      <c r="F63" s="357"/>
      <c r="G63" s="357"/>
      <c r="H63" s="357"/>
      <c r="I63" s="357"/>
      <c r="J63" s="357"/>
      <c r="K63" s="357"/>
      <c r="L63" s="357"/>
      <c r="M63" s="357"/>
      <c r="N63" s="357"/>
    </row>
    <row r="64" spans="2:14" ht="15" customHeight="1"/>
    <row r="65" spans="3:14" ht="15" customHeight="1">
      <c r="C65" s="364" t="s">
        <v>223</v>
      </c>
      <c r="D65" s="552" t="s">
        <v>231</v>
      </c>
      <c r="E65" s="552"/>
      <c r="F65" s="552"/>
      <c r="G65" s="552"/>
      <c r="H65" s="552"/>
      <c r="I65" s="552"/>
      <c r="J65" s="552"/>
      <c r="K65" s="552"/>
      <c r="L65" s="552"/>
      <c r="M65" s="552"/>
      <c r="N65" s="552"/>
    </row>
    <row r="66" spans="3:14" ht="15" customHeight="1">
      <c r="C66" s="361"/>
      <c r="D66" s="552"/>
      <c r="E66" s="552"/>
      <c r="F66" s="552"/>
      <c r="G66" s="552"/>
      <c r="H66" s="552"/>
      <c r="I66" s="552"/>
      <c r="J66" s="552"/>
      <c r="K66" s="552"/>
      <c r="L66" s="552"/>
      <c r="M66" s="552"/>
      <c r="N66" s="552"/>
    </row>
    <row r="67" spans="3:14" ht="15" customHeight="1">
      <c r="C67" s="361"/>
      <c r="D67" s="552"/>
      <c r="E67" s="552"/>
      <c r="F67" s="552"/>
      <c r="G67" s="552"/>
      <c r="H67" s="552"/>
      <c r="I67" s="552"/>
      <c r="J67" s="552"/>
      <c r="K67" s="552"/>
      <c r="L67" s="552"/>
      <c r="M67" s="552"/>
      <c r="N67" s="552"/>
    </row>
    <row r="68" spans="3:14" ht="15" customHeight="1">
      <c r="C68" s="361"/>
      <c r="D68" s="552"/>
      <c r="E68" s="552"/>
      <c r="F68" s="552"/>
      <c r="G68" s="552"/>
      <c r="H68" s="552"/>
      <c r="I68" s="552"/>
      <c r="J68" s="552"/>
      <c r="K68" s="552"/>
      <c r="L68" s="552"/>
      <c r="M68" s="552"/>
      <c r="N68" s="552"/>
    </row>
    <row r="69" spans="3:14" ht="15" customHeight="1">
      <c r="C69" s="363" t="s">
        <v>147</v>
      </c>
      <c r="D69" s="550" t="s">
        <v>247</v>
      </c>
      <c r="E69" s="550"/>
      <c r="F69" s="550"/>
      <c r="G69" s="550"/>
      <c r="H69" s="550"/>
      <c r="I69" s="550"/>
      <c r="J69" s="550"/>
      <c r="K69" s="550"/>
      <c r="L69" s="550"/>
      <c r="M69" s="550"/>
      <c r="N69" s="550"/>
    </row>
    <row r="70" spans="3:14" ht="15" customHeight="1">
      <c r="C70" s="363"/>
      <c r="D70" s="550"/>
      <c r="E70" s="550"/>
      <c r="F70" s="550"/>
      <c r="G70" s="550"/>
      <c r="H70" s="550"/>
      <c r="I70" s="550"/>
      <c r="J70" s="550"/>
      <c r="K70" s="550"/>
      <c r="L70" s="550"/>
      <c r="M70" s="550"/>
      <c r="N70" s="550"/>
    </row>
    <row r="71" spans="3:14" ht="15" customHeight="1">
      <c r="C71" s="363"/>
      <c r="D71" s="550"/>
      <c r="E71" s="550"/>
      <c r="F71" s="550"/>
      <c r="G71" s="550"/>
      <c r="H71" s="550"/>
      <c r="I71" s="550"/>
      <c r="J71" s="550"/>
      <c r="K71" s="550"/>
      <c r="L71" s="550"/>
      <c r="M71" s="550"/>
      <c r="N71" s="550"/>
    </row>
    <row r="72" spans="3:14" ht="15" customHeight="1">
      <c r="C72" s="363" t="s">
        <v>232</v>
      </c>
      <c r="D72" s="548" t="s">
        <v>240</v>
      </c>
      <c r="E72" s="548"/>
      <c r="F72" s="548"/>
      <c r="G72" s="548"/>
      <c r="H72" s="548"/>
      <c r="I72" s="548"/>
      <c r="J72" s="548"/>
      <c r="K72" s="548"/>
      <c r="L72" s="548"/>
      <c r="M72" s="548"/>
      <c r="N72" s="548"/>
    </row>
    <row r="73" spans="3:14" ht="15" customHeight="1">
      <c r="C73" s="363"/>
      <c r="D73" s="548"/>
      <c r="E73" s="548"/>
      <c r="F73" s="548"/>
      <c r="G73" s="548"/>
      <c r="H73" s="548"/>
      <c r="I73" s="548"/>
      <c r="J73" s="548"/>
      <c r="K73" s="548"/>
      <c r="L73" s="548"/>
      <c r="M73" s="548"/>
      <c r="N73" s="548"/>
    </row>
    <row r="74" spans="3:14" ht="15" customHeight="1">
      <c r="C74" s="363"/>
      <c r="D74" s="548"/>
      <c r="E74" s="548"/>
      <c r="F74" s="548"/>
      <c r="G74" s="548"/>
      <c r="H74" s="548"/>
      <c r="I74" s="548"/>
      <c r="J74" s="548"/>
      <c r="K74" s="548"/>
      <c r="L74" s="548"/>
      <c r="M74" s="548"/>
      <c r="N74" s="548"/>
    </row>
    <row r="75" spans="3:14" ht="15" customHeight="1">
      <c r="C75" s="363"/>
      <c r="D75" s="548"/>
      <c r="E75" s="548"/>
      <c r="F75" s="548"/>
      <c r="G75" s="548"/>
      <c r="H75" s="548"/>
      <c r="I75" s="548"/>
      <c r="J75" s="548"/>
      <c r="K75" s="548"/>
      <c r="L75" s="548"/>
      <c r="M75" s="548"/>
      <c r="N75" s="548"/>
    </row>
    <row r="76" spans="3:14" ht="15" customHeight="1">
      <c r="C76" s="363"/>
      <c r="D76" s="548"/>
      <c r="E76" s="548"/>
      <c r="F76" s="548"/>
      <c r="G76" s="548"/>
      <c r="H76" s="548"/>
      <c r="I76" s="548"/>
      <c r="J76" s="548"/>
      <c r="K76" s="548"/>
      <c r="L76" s="548"/>
      <c r="M76" s="548"/>
      <c r="N76" s="548"/>
    </row>
    <row r="77" spans="3:14" ht="15" customHeight="1">
      <c r="C77" s="363"/>
      <c r="D77" s="548"/>
      <c r="E77" s="548"/>
      <c r="F77" s="548"/>
      <c r="G77" s="548"/>
      <c r="H77" s="548"/>
      <c r="I77" s="548"/>
      <c r="J77" s="548"/>
      <c r="K77" s="548"/>
      <c r="L77" s="548"/>
      <c r="M77" s="548"/>
      <c r="N77" s="548"/>
    </row>
    <row r="78" spans="3:14" ht="15" customHeight="1">
      <c r="C78" s="363" t="s">
        <v>233</v>
      </c>
      <c r="D78" s="548" t="s">
        <v>234</v>
      </c>
      <c r="E78" s="548"/>
      <c r="F78" s="548"/>
      <c r="G78" s="548"/>
      <c r="H78" s="548"/>
      <c r="I78" s="548"/>
      <c r="J78" s="548"/>
      <c r="K78" s="548"/>
      <c r="L78" s="548"/>
      <c r="M78" s="548"/>
      <c r="N78" s="548"/>
    </row>
    <row r="79" spans="3:14" ht="15" customHeight="1">
      <c r="C79" s="363"/>
      <c r="D79" s="548"/>
      <c r="E79" s="548"/>
      <c r="F79" s="548"/>
      <c r="G79" s="548"/>
      <c r="H79" s="548"/>
      <c r="I79" s="548"/>
      <c r="J79" s="548"/>
      <c r="K79" s="548"/>
      <c r="L79" s="548"/>
      <c r="M79" s="548"/>
      <c r="N79" s="548"/>
    </row>
    <row r="80" spans="3:14" ht="15" customHeight="1">
      <c r="C80" s="363"/>
      <c r="D80" s="548"/>
      <c r="E80" s="548"/>
      <c r="F80" s="548"/>
      <c r="G80" s="548"/>
      <c r="H80" s="548"/>
      <c r="I80" s="548"/>
      <c r="J80" s="548"/>
      <c r="K80" s="548"/>
      <c r="L80" s="548"/>
      <c r="M80" s="548"/>
      <c r="N80" s="548"/>
    </row>
    <row r="81" spans="3:14" ht="15" customHeight="1">
      <c r="C81" s="363" t="s">
        <v>235</v>
      </c>
      <c r="D81" s="548" t="s">
        <v>481</v>
      </c>
      <c r="E81" s="548"/>
      <c r="F81" s="548"/>
      <c r="G81" s="548"/>
      <c r="H81" s="548"/>
      <c r="I81" s="548"/>
      <c r="J81" s="548"/>
      <c r="K81" s="548"/>
      <c r="L81" s="548"/>
      <c r="M81" s="548"/>
      <c r="N81" s="548"/>
    </row>
    <row r="82" spans="3:14" ht="15" customHeight="1">
      <c r="C82" s="363"/>
      <c r="D82" s="548"/>
      <c r="E82" s="548"/>
      <c r="F82" s="548"/>
      <c r="G82" s="548"/>
      <c r="H82" s="548"/>
      <c r="I82" s="548"/>
      <c r="J82" s="548"/>
      <c r="K82" s="548"/>
      <c r="L82" s="548"/>
      <c r="M82" s="548"/>
      <c r="N82" s="548"/>
    </row>
    <row r="83" spans="3:14" ht="15" customHeight="1">
      <c r="C83" s="363"/>
      <c r="D83" s="548"/>
      <c r="E83" s="548"/>
      <c r="F83" s="548"/>
      <c r="G83" s="548"/>
      <c r="H83" s="548"/>
      <c r="I83" s="548"/>
      <c r="J83" s="548"/>
      <c r="K83" s="548"/>
      <c r="L83" s="548"/>
      <c r="M83" s="548"/>
      <c r="N83" s="548"/>
    </row>
    <row r="84" spans="3:14" ht="15" customHeight="1">
      <c r="C84" s="363"/>
      <c r="D84" s="548"/>
      <c r="E84" s="548"/>
      <c r="F84" s="548"/>
      <c r="G84" s="548"/>
      <c r="H84" s="548"/>
      <c r="I84" s="548"/>
      <c r="J84" s="548"/>
      <c r="K84" s="548"/>
      <c r="L84" s="548"/>
      <c r="M84" s="548"/>
      <c r="N84" s="548"/>
    </row>
    <row r="85" spans="3:14" ht="15" customHeight="1">
      <c r="C85" s="363" t="s">
        <v>225</v>
      </c>
      <c r="D85" s="548" t="s">
        <v>236</v>
      </c>
      <c r="E85" s="548"/>
      <c r="F85" s="548"/>
      <c r="G85" s="548"/>
      <c r="H85" s="548"/>
      <c r="I85" s="548"/>
      <c r="J85" s="548"/>
      <c r="K85" s="548"/>
      <c r="L85" s="548"/>
      <c r="M85" s="548"/>
      <c r="N85" s="548"/>
    </row>
    <row r="86" spans="3:14" ht="15" customHeight="1">
      <c r="C86" s="363"/>
      <c r="D86" s="548"/>
      <c r="E86" s="548"/>
      <c r="F86" s="548"/>
      <c r="G86" s="548"/>
      <c r="H86" s="548"/>
      <c r="I86" s="548"/>
      <c r="J86" s="548"/>
      <c r="K86" s="548"/>
      <c r="L86" s="548"/>
      <c r="M86" s="548"/>
      <c r="N86" s="548"/>
    </row>
    <row r="87" spans="3:14" ht="15" customHeight="1">
      <c r="C87" s="363"/>
      <c r="D87" s="548"/>
      <c r="E87" s="548"/>
      <c r="F87" s="548"/>
      <c r="G87" s="548"/>
      <c r="H87" s="548"/>
      <c r="I87" s="548"/>
      <c r="J87" s="548"/>
      <c r="K87" s="548"/>
      <c r="L87" s="548"/>
      <c r="M87" s="548"/>
      <c r="N87" s="548"/>
    </row>
    <row r="88" spans="3:14" ht="15" customHeight="1">
      <c r="C88" s="363"/>
      <c r="D88" s="548"/>
      <c r="E88" s="548"/>
      <c r="F88" s="548"/>
      <c r="G88" s="548"/>
      <c r="H88" s="548"/>
      <c r="I88" s="548"/>
      <c r="J88" s="548"/>
      <c r="K88" s="548"/>
      <c r="L88" s="548"/>
      <c r="M88" s="548"/>
      <c r="N88" s="548"/>
    </row>
    <row r="89" spans="3:14" ht="15" customHeight="1">
      <c r="C89" s="363" t="s">
        <v>226</v>
      </c>
      <c r="D89" s="548" t="s">
        <v>237</v>
      </c>
      <c r="E89" s="548"/>
      <c r="F89" s="548"/>
      <c r="G89" s="548"/>
      <c r="H89" s="548"/>
      <c r="I89" s="548"/>
      <c r="J89" s="548"/>
      <c r="K89" s="548"/>
      <c r="L89" s="548"/>
      <c r="M89" s="548"/>
      <c r="N89" s="548"/>
    </row>
    <row r="90" spans="3:14" ht="15" customHeight="1">
      <c r="C90" s="363"/>
      <c r="D90" s="548"/>
      <c r="E90" s="548"/>
      <c r="F90" s="548"/>
      <c r="G90" s="548"/>
      <c r="H90" s="548"/>
      <c r="I90" s="548"/>
      <c r="J90" s="548"/>
      <c r="K90" s="548"/>
      <c r="L90" s="548"/>
      <c r="M90" s="548"/>
      <c r="N90" s="548"/>
    </row>
    <row r="91" spans="3:14" ht="15" customHeight="1">
      <c r="C91" s="363"/>
      <c r="D91" s="548"/>
      <c r="E91" s="548"/>
      <c r="F91" s="548"/>
      <c r="G91" s="548"/>
      <c r="H91" s="548"/>
      <c r="I91" s="548"/>
      <c r="J91" s="548"/>
      <c r="K91" s="548"/>
      <c r="L91" s="548"/>
      <c r="M91" s="548"/>
      <c r="N91" s="548"/>
    </row>
    <row r="92" spans="3:14" ht="15" customHeight="1">
      <c r="C92" s="363" t="s">
        <v>227</v>
      </c>
      <c r="D92" s="550" t="s">
        <v>238</v>
      </c>
      <c r="E92" s="550"/>
      <c r="F92" s="550"/>
      <c r="G92" s="550"/>
      <c r="H92" s="550"/>
      <c r="I92" s="550"/>
      <c r="J92" s="550"/>
      <c r="K92" s="550"/>
      <c r="L92" s="550"/>
      <c r="M92" s="550"/>
      <c r="N92" s="550"/>
    </row>
    <row r="93" spans="3:14" ht="15" customHeight="1">
      <c r="C93" s="363"/>
      <c r="D93" s="550"/>
      <c r="E93" s="550"/>
      <c r="F93" s="550"/>
      <c r="G93" s="550"/>
      <c r="H93" s="550"/>
      <c r="I93" s="550"/>
      <c r="J93" s="550"/>
      <c r="K93" s="550"/>
      <c r="L93" s="550"/>
      <c r="M93" s="550"/>
      <c r="N93" s="550"/>
    </row>
    <row r="94" spans="3:14" ht="15" customHeight="1">
      <c r="C94" s="363"/>
      <c r="D94" s="550"/>
      <c r="E94" s="550"/>
      <c r="F94" s="550"/>
      <c r="G94" s="550"/>
      <c r="H94" s="550"/>
      <c r="I94" s="550"/>
      <c r="J94" s="550"/>
      <c r="K94" s="550"/>
      <c r="L94" s="550"/>
      <c r="M94" s="550"/>
      <c r="N94" s="550"/>
    </row>
    <row r="95" spans="3:14" ht="15" customHeight="1">
      <c r="C95" s="363" t="s">
        <v>228</v>
      </c>
      <c r="D95" s="548" t="s">
        <v>169</v>
      </c>
      <c r="E95" s="548"/>
      <c r="F95" s="548"/>
      <c r="G95" s="548"/>
      <c r="H95" s="548"/>
      <c r="I95" s="548"/>
      <c r="J95" s="548"/>
      <c r="K95" s="548"/>
      <c r="L95" s="548"/>
      <c r="M95" s="548"/>
      <c r="N95" s="548"/>
    </row>
    <row r="96" spans="3:14" ht="15" customHeight="1">
      <c r="C96" s="363"/>
      <c r="D96" s="548"/>
      <c r="E96" s="548"/>
      <c r="F96" s="548"/>
      <c r="G96" s="548"/>
      <c r="H96" s="548"/>
      <c r="I96" s="548"/>
      <c r="J96" s="548"/>
      <c r="K96" s="548"/>
      <c r="L96" s="548"/>
      <c r="M96" s="548"/>
      <c r="N96" s="548"/>
    </row>
    <row r="97" spans="2:14" ht="15" customHeight="1">
      <c r="C97" s="363"/>
      <c r="D97" s="548"/>
      <c r="E97" s="548"/>
      <c r="F97" s="548"/>
      <c r="G97" s="548"/>
      <c r="H97" s="548"/>
      <c r="I97" s="548"/>
      <c r="J97" s="548"/>
      <c r="K97" s="548"/>
      <c r="L97" s="548"/>
      <c r="M97" s="548"/>
      <c r="N97" s="548"/>
    </row>
    <row r="98" spans="2:14" ht="15" customHeight="1">
      <c r="C98" s="363"/>
      <c r="D98" s="548"/>
      <c r="E98" s="548"/>
      <c r="F98" s="548"/>
      <c r="G98" s="548"/>
      <c r="H98" s="548"/>
      <c r="I98" s="548"/>
      <c r="J98" s="548"/>
      <c r="K98" s="548"/>
      <c r="L98" s="548"/>
      <c r="M98" s="548"/>
      <c r="N98" s="548"/>
    </row>
    <row r="99" spans="2:14" ht="15" customHeight="1">
      <c r="C99" s="363" t="s">
        <v>239</v>
      </c>
      <c r="D99" s="548" t="s">
        <v>241</v>
      </c>
      <c r="E99" s="548"/>
      <c r="F99" s="548"/>
      <c r="G99" s="548"/>
      <c r="H99" s="548"/>
      <c r="I99" s="548"/>
      <c r="J99" s="548"/>
      <c r="K99" s="548"/>
      <c r="L99" s="548"/>
      <c r="M99" s="548"/>
      <c r="N99" s="548"/>
    </row>
    <row r="100" spans="2:14" ht="15" customHeight="1">
      <c r="C100" s="363"/>
      <c r="D100" s="548"/>
      <c r="E100" s="548"/>
      <c r="F100" s="548"/>
      <c r="G100" s="548"/>
      <c r="H100" s="548"/>
      <c r="I100" s="548"/>
      <c r="J100" s="548"/>
      <c r="K100" s="548"/>
      <c r="L100" s="548"/>
      <c r="M100" s="548"/>
      <c r="N100" s="548"/>
    </row>
    <row r="101" spans="2:14" ht="15" customHeight="1">
      <c r="C101" s="363"/>
      <c r="D101" s="548"/>
      <c r="E101" s="548"/>
      <c r="F101" s="548"/>
      <c r="G101" s="548"/>
      <c r="H101" s="548"/>
      <c r="I101" s="548"/>
      <c r="J101" s="548"/>
      <c r="K101" s="548"/>
      <c r="L101" s="548"/>
      <c r="M101" s="548"/>
      <c r="N101" s="548"/>
    </row>
    <row r="102" spans="2:14" ht="15" customHeight="1">
      <c r="C102" s="363"/>
      <c r="D102" s="548"/>
      <c r="E102" s="548"/>
      <c r="F102" s="548"/>
      <c r="G102" s="548"/>
      <c r="H102" s="548"/>
      <c r="I102" s="548"/>
      <c r="J102" s="548"/>
      <c r="K102" s="548"/>
      <c r="L102" s="548"/>
      <c r="M102" s="548"/>
      <c r="N102" s="548"/>
    </row>
    <row r="103" spans="2:14" ht="15" customHeight="1">
      <c r="C103" s="363"/>
      <c r="D103" s="548"/>
      <c r="E103" s="548"/>
      <c r="F103" s="548"/>
      <c r="G103" s="548"/>
      <c r="H103" s="548"/>
      <c r="I103" s="548"/>
      <c r="J103" s="548"/>
      <c r="K103" s="548"/>
      <c r="L103" s="548"/>
      <c r="M103" s="548"/>
      <c r="N103" s="548"/>
    </row>
    <row r="104" spans="2:14" ht="15" customHeight="1">
      <c r="C104" s="363"/>
      <c r="D104" s="548"/>
      <c r="E104" s="548"/>
      <c r="F104" s="548"/>
      <c r="G104" s="548"/>
      <c r="H104" s="548"/>
      <c r="I104" s="548"/>
      <c r="J104" s="548"/>
      <c r="K104" s="548"/>
      <c r="L104" s="548"/>
      <c r="M104" s="548"/>
      <c r="N104" s="548"/>
    </row>
    <row r="105" spans="2:14" ht="15" customHeight="1">
      <c r="C105" s="363"/>
      <c r="D105" s="548"/>
      <c r="E105" s="548"/>
      <c r="F105" s="548"/>
      <c r="G105" s="548"/>
      <c r="H105" s="548"/>
      <c r="I105" s="548"/>
      <c r="J105" s="548"/>
      <c r="K105" s="548"/>
      <c r="L105" s="548"/>
      <c r="M105" s="548"/>
      <c r="N105" s="548"/>
    </row>
    <row r="106" spans="2:14" s="366" customFormat="1" ht="20.100000000000001" customHeight="1">
      <c r="B106" s="367" t="s">
        <v>139</v>
      </c>
      <c r="C106" s="368"/>
      <c r="D106" s="368"/>
      <c r="E106" s="365"/>
      <c r="F106" s="365"/>
      <c r="G106" s="365"/>
      <c r="H106" s="365"/>
      <c r="I106" s="365"/>
      <c r="J106" s="365"/>
      <c r="K106" s="365"/>
      <c r="L106" s="365"/>
      <c r="M106" s="365"/>
      <c r="N106" s="365"/>
    </row>
    <row r="107" spans="2:14" ht="15" customHeight="1"/>
    <row r="108" spans="2:14" ht="15" customHeight="1">
      <c r="C108" s="363" t="s">
        <v>147</v>
      </c>
      <c r="D108" s="550" t="s">
        <v>140</v>
      </c>
      <c r="E108" s="550"/>
      <c r="F108" s="550"/>
      <c r="G108" s="550"/>
      <c r="H108" s="550"/>
      <c r="I108" s="550"/>
      <c r="J108" s="550"/>
      <c r="K108" s="550"/>
      <c r="L108" s="550"/>
      <c r="M108" s="550"/>
      <c r="N108" s="550"/>
    </row>
    <row r="109" spans="2:14" ht="15" customHeight="1">
      <c r="C109" s="363"/>
      <c r="D109" s="550"/>
      <c r="E109" s="550"/>
      <c r="F109" s="550"/>
      <c r="G109" s="550"/>
      <c r="H109" s="550"/>
      <c r="I109" s="550"/>
      <c r="J109" s="550"/>
      <c r="K109" s="550"/>
      <c r="L109" s="550"/>
      <c r="M109" s="550"/>
      <c r="N109" s="550"/>
    </row>
    <row r="110" spans="2:14" ht="15" customHeight="1">
      <c r="C110" s="363"/>
      <c r="D110" s="550"/>
      <c r="E110" s="550"/>
      <c r="F110" s="550"/>
      <c r="G110" s="550"/>
      <c r="H110" s="550"/>
      <c r="I110" s="550"/>
      <c r="J110" s="550"/>
      <c r="K110" s="550"/>
      <c r="L110" s="550"/>
      <c r="M110" s="550"/>
      <c r="N110" s="550"/>
    </row>
    <row r="111" spans="2:14" ht="15" customHeight="1">
      <c r="C111" s="363" t="s">
        <v>148</v>
      </c>
      <c r="D111" s="550" t="s">
        <v>141</v>
      </c>
      <c r="E111" s="550"/>
      <c r="F111" s="550"/>
      <c r="G111" s="550"/>
      <c r="H111" s="550"/>
      <c r="I111" s="550"/>
      <c r="J111" s="550"/>
      <c r="K111" s="550"/>
      <c r="L111" s="550"/>
      <c r="M111" s="550"/>
      <c r="N111" s="550"/>
    </row>
    <row r="112" spans="2:14" ht="15" customHeight="1">
      <c r="C112" s="363"/>
      <c r="D112" s="550"/>
      <c r="E112" s="550"/>
      <c r="F112" s="550"/>
      <c r="G112" s="550"/>
      <c r="H112" s="550"/>
      <c r="I112" s="550"/>
      <c r="J112" s="550"/>
      <c r="K112" s="550"/>
      <c r="L112" s="550"/>
      <c r="M112" s="550"/>
      <c r="N112" s="550"/>
    </row>
    <row r="113" spans="3:14" ht="15" customHeight="1">
      <c r="C113" s="363"/>
      <c r="D113" s="550"/>
      <c r="E113" s="550"/>
      <c r="F113" s="550"/>
      <c r="G113" s="550"/>
      <c r="H113" s="550"/>
      <c r="I113" s="550"/>
      <c r="J113" s="550"/>
      <c r="K113" s="550"/>
      <c r="L113" s="550"/>
      <c r="M113" s="550"/>
      <c r="N113" s="550"/>
    </row>
    <row r="114" spans="3:14" ht="15" customHeight="1">
      <c r="C114" s="363" t="s">
        <v>149</v>
      </c>
      <c r="D114" s="363" t="s">
        <v>142</v>
      </c>
      <c r="E114" s="363"/>
      <c r="F114" s="363"/>
      <c r="G114" s="363"/>
      <c r="H114" s="363"/>
      <c r="I114" s="363"/>
      <c r="J114" s="363"/>
      <c r="K114" s="363"/>
      <c r="L114" s="363"/>
      <c r="M114" s="363"/>
      <c r="N114" s="363"/>
    </row>
    <row r="115" spans="3:14" ht="15" customHeight="1">
      <c r="C115" s="363"/>
      <c r="D115" s="363"/>
      <c r="E115" s="363"/>
      <c r="F115" s="363"/>
      <c r="G115" s="363"/>
      <c r="H115" s="363"/>
      <c r="I115" s="363"/>
      <c r="J115" s="363"/>
      <c r="K115" s="363"/>
      <c r="L115" s="363"/>
      <c r="M115" s="363"/>
      <c r="N115" s="363"/>
    </row>
    <row r="116" spans="3:14" ht="15" customHeight="1">
      <c r="C116" s="363" t="s">
        <v>150</v>
      </c>
      <c r="D116" s="363" t="s">
        <v>146</v>
      </c>
      <c r="E116" s="363"/>
      <c r="F116" s="363"/>
      <c r="G116" s="363"/>
      <c r="H116" s="363"/>
      <c r="I116" s="363"/>
      <c r="J116" s="363"/>
      <c r="K116" s="363"/>
      <c r="L116" s="363"/>
      <c r="M116" s="363"/>
      <c r="N116" s="363"/>
    </row>
    <row r="117" spans="3:14" ht="15" customHeight="1" thickBot="1"/>
    <row r="118" spans="3:14" ht="15" customHeight="1" thickTop="1">
      <c r="C118" s="275"/>
      <c r="D118" s="276"/>
      <c r="E118" s="276"/>
      <c r="F118" s="276"/>
      <c r="G118" s="276"/>
      <c r="H118" s="276"/>
      <c r="I118" s="277"/>
    </row>
    <row r="119" spans="3:14" ht="15" customHeight="1">
      <c r="C119" s="278"/>
      <c r="D119" s="279" t="s">
        <v>145</v>
      </c>
      <c r="E119" s="279"/>
      <c r="F119" s="279"/>
      <c r="G119" s="279"/>
      <c r="H119" s="279"/>
      <c r="I119" s="280"/>
    </row>
    <row r="120" spans="3:14" ht="15" customHeight="1">
      <c r="C120" s="278"/>
      <c r="D120" s="279" t="s">
        <v>143</v>
      </c>
      <c r="E120" s="279"/>
      <c r="F120" s="279"/>
      <c r="G120" s="279"/>
      <c r="H120" s="279"/>
      <c r="I120" s="280"/>
    </row>
    <row r="121" spans="3:14" ht="15" customHeight="1">
      <c r="C121" s="278"/>
      <c r="D121" s="279" t="s">
        <v>168</v>
      </c>
      <c r="E121" s="279"/>
      <c r="F121" s="279"/>
      <c r="G121" s="279"/>
      <c r="H121" s="279"/>
      <c r="I121" s="280"/>
    </row>
    <row r="122" spans="3:14" ht="15" customHeight="1">
      <c r="C122" s="278"/>
      <c r="D122" s="279" t="s">
        <v>144</v>
      </c>
      <c r="E122" s="279"/>
      <c r="F122" s="279"/>
      <c r="G122" s="279"/>
      <c r="H122" s="279"/>
      <c r="I122" s="280"/>
    </row>
    <row r="123" spans="3:14" ht="15" customHeight="1" thickBot="1">
      <c r="C123" s="281"/>
      <c r="D123" s="282"/>
      <c r="E123" s="282"/>
      <c r="F123" s="282"/>
      <c r="G123" s="282"/>
      <c r="H123" s="282"/>
      <c r="I123" s="283"/>
    </row>
    <row r="124" spans="3:14" ht="15" customHeight="1" thickTop="1"/>
  </sheetData>
  <sheetProtection sheet="1" objects="1" scenarios="1"/>
  <mergeCells count="27">
    <mergeCell ref="D111:N113"/>
    <mergeCell ref="D69:N71"/>
    <mergeCell ref="D92:N94"/>
    <mergeCell ref="D20:N22"/>
    <mergeCell ref="D32:N32"/>
    <mergeCell ref="D41:N41"/>
    <mergeCell ref="D108:N110"/>
    <mergeCell ref="D65:N68"/>
    <mergeCell ref="D72:N77"/>
    <mergeCell ref="D78:N80"/>
    <mergeCell ref="D99:N105"/>
    <mergeCell ref="D89:N91"/>
    <mergeCell ref="D81:N84"/>
    <mergeCell ref="D60:N62"/>
    <mergeCell ref="E23:N31"/>
    <mergeCell ref="D85:N88"/>
    <mergeCell ref="D95:N98"/>
    <mergeCell ref="C7:N16"/>
    <mergeCell ref="D42:N43"/>
    <mergeCell ref="D50:N53"/>
    <mergeCell ref="D49:N49"/>
    <mergeCell ref="D35:N36"/>
    <mergeCell ref="D34:N34"/>
    <mergeCell ref="D37:N37"/>
    <mergeCell ref="D38:N40"/>
    <mergeCell ref="D44:N44"/>
    <mergeCell ref="D45:N48"/>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78"/>
  <sheetViews>
    <sheetView showGridLines="0" zoomScaleNormal="100" workbookViewId="0">
      <selection activeCell="G41" sqref="G41"/>
    </sheetView>
  </sheetViews>
  <sheetFormatPr defaultRowHeight="11.25"/>
  <cols>
    <col min="1" max="1" width="4" customWidth="1"/>
    <col min="2" max="2" width="4" style="88" customWidth="1"/>
    <col min="3" max="3" width="14.33203125" customWidth="1"/>
    <col min="4" max="4" width="12.83203125" customWidth="1"/>
    <col min="5" max="5" width="15.83203125" customWidth="1"/>
    <col min="6" max="6" width="12.33203125" customWidth="1"/>
    <col min="7" max="7" width="16.83203125" customWidth="1"/>
    <col min="8" max="8" width="6.33203125" customWidth="1"/>
    <col min="10" max="10" width="7.83203125" customWidth="1"/>
  </cols>
  <sheetData>
    <row r="1" spans="1:10" ht="24.95" customHeight="1">
      <c r="A1" s="373" t="s">
        <v>463</v>
      </c>
    </row>
    <row r="2" spans="1:10" ht="15" customHeight="1">
      <c r="A2" s="271"/>
    </row>
    <row r="3" spans="1:10" ht="20.100000000000001" customHeight="1">
      <c r="A3" s="271"/>
      <c r="B3" s="372" t="s">
        <v>254</v>
      </c>
      <c r="C3" s="377"/>
    </row>
    <row r="4" spans="1:10" ht="9.9499999999999993" customHeight="1"/>
    <row r="5" spans="1:10" ht="30" customHeight="1">
      <c r="B5" s="553" t="s">
        <v>134</v>
      </c>
      <c r="C5" s="554"/>
      <c r="D5" s="555"/>
      <c r="E5" s="556"/>
      <c r="F5" s="556"/>
      <c r="G5" s="556"/>
      <c r="H5" s="556"/>
      <c r="I5" s="556"/>
      <c r="J5" s="557"/>
    </row>
    <row r="6" spans="1:10" ht="20.100000000000001" customHeight="1">
      <c r="B6" s="284"/>
      <c r="C6" s="284"/>
      <c r="D6" s="132"/>
      <c r="E6" s="132"/>
      <c r="F6" s="132"/>
      <c r="G6" s="132"/>
      <c r="H6" s="132"/>
      <c r="I6" s="132"/>
      <c r="J6" s="132"/>
    </row>
    <row r="7" spans="1:10" ht="20.100000000000001" customHeight="1">
      <c r="B7" s="372" t="s">
        <v>255</v>
      </c>
      <c r="C7" s="378"/>
      <c r="D7" s="132"/>
      <c r="E7" s="132"/>
      <c r="F7" s="132"/>
      <c r="G7" s="132"/>
      <c r="H7" s="132"/>
      <c r="I7" s="132"/>
      <c r="J7" s="132"/>
    </row>
    <row r="8" spans="1:10" ht="9.9499999999999993" customHeight="1">
      <c r="B8" s="284"/>
      <c r="C8" s="284"/>
      <c r="D8" s="132"/>
      <c r="E8" s="132"/>
      <c r="F8" s="132"/>
      <c r="G8" s="132"/>
      <c r="H8" s="132"/>
      <c r="I8" s="132"/>
      <c r="J8" s="132"/>
    </row>
    <row r="9" spans="1:10" ht="15" customHeight="1">
      <c r="B9" s="88" t="s">
        <v>135</v>
      </c>
      <c r="C9" s="558" t="s">
        <v>261</v>
      </c>
      <c r="D9" s="559"/>
      <c r="E9" s="307" t="s">
        <v>245</v>
      </c>
    </row>
    <row r="10" spans="1:10" ht="20.100000000000001" customHeight="1">
      <c r="C10" s="290"/>
      <c r="D10" s="117"/>
      <c r="E10" s="371"/>
    </row>
    <row r="11" spans="1:10" ht="20.100000000000001" customHeight="1">
      <c r="B11" s="372" t="s">
        <v>259</v>
      </c>
      <c r="C11" s="379"/>
      <c r="D11" s="117"/>
      <c r="E11" s="371"/>
    </row>
    <row r="12" spans="1:10" ht="9.9499999999999993" customHeight="1">
      <c r="C12" s="290"/>
      <c r="D12" s="117"/>
      <c r="E12" s="195"/>
    </row>
    <row r="13" spans="1:10">
      <c r="B13" s="87"/>
      <c r="C13" s="131" t="s">
        <v>153</v>
      </c>
      <c r="D13" s="70"/>
      <c r="E13" s="118" t="s">
        <v>260</v>
      </c>
    </row>
    <row r="14" spans="1:10">
      <c r="B14" s="80">
        <v>1</v>
      </c>
      <c r="C14" s="12" t="s">
        <v>0</v>
      </c>
      <c r="D14" s="12"/>
      <c r="E14" s="308"/>
    </row>
    <row r="15" spans="1:10">
      <c r="B15" s="80">
        <v>2</v>
      </c>
      <c r="C15" s="12" t="s">
        <v>1</v>
      </c>
      <c r="D15" s="12"/>
      <c r="E15" s="309"/>
    </row>
    <row r="16" spans="1:10">
      <c r="B16" s="80">
        <v>3</v>
      </c>
      <c r="C16" s="12" t="s">
        <v>2</v>
      </c>
      <c r="D16" s="12"/>
      <c r="E16" s="309"/>
    </row>
    <row r="17" spans="2:5">
      <c r="B17" s="80">
        <v>4</v>
      </c>
      <c r="C17" s="12" t="s">
        <v>3</v>
      </c>
      <c r="D17" s="12"/>
      <c r="E17" s="309"/>
    </row>
    <row r="18" spans="2:5">
      <c r="B18" s="80">
        <v>5</v>
      </c>
      <c r="C18" s="12" t="s">
        <v>4</v>
      </c>
      <c r="D18" s="12"/>
      <c r="E18" s="309"/>
    </row>
    <row r="19" spans="2:5">
      <c r="B19" s="81">
        <v>6</v>
      </c>
      <c r="C19" s="15" t="s">
        <v>5</v>
      </c>
      <c r="D19" s="15"/>
      <c r="E19" s="310"/>
    </row>
    <row r="20" spans="2:5">
      <c r="B20" s="80">
        <v>7</v>
      </c>
      <c r="C20" s="12" t="s">
        <v>6</v>
      </c>
      <c r="D20" s="12"/>
      <c r="E20" s="309"/>
    </row>
    <row r="21" spans="2:5">
      <c r="B21" s="80">
        <v>8</v>
      </c>
      <c r="C21" s="12" t="s">
        <v>7</v>
      </c>
      <c r="D21" s="12"/>
      <c r="E21" s="309"/>
    </row>
    <row r="22" spans="2:5">
      <c r="B22" s="80">
        <v>9</v>
      </c>
      <c r="C22" s="12" t="s">
        <v>8</v>
      </c>
      <c r="D22" s="12"/>
      <c r="E22" s="309"/>
    </row>
    <row r="23" spans="2:5">
      <c r="B23" s="82">
        <v>10</v>
      </c>
      <c r="C23" s="18" t="s">
        <v>9</v>
      </c>
      <c r="D23" s="18"/>
      <c r="E23" s="311"/>
    </row>
    <row r="24" spans="2:5">
      <c r="B24" s="80">
        <v>11</v>
      </c>
      <c r="C24" s="12" t="s">
        <v>10</v>
      </c>
      <c r="D24" s="12"/>
      <c r="E24" s="309"/>
    </row>
    <row r="25" spans="2:5">
      <c r="B25" s="80">
        <v>12</v>
      </c>
      <c r="C25" s="12" t="s">
        <v>11</v>
      </c>
      <c r="D25" s="12"/>
      <c r="E25" s="309"/>
    </row>
    <row r="26" spans="2:5">
      <c r="B26" s="80">
        <v>13</v>
      </c>
      <c r="C26" s="12" t="s">
        <v>12</v>
      </c>
      <c r="D26" s="12"/>
      <c r="E26" s="309"/>
    </row>
    <row r="27" spans="2:5">
      <c r="B27" s="80">
        <v>14</v>
      </c>
      <c r="C27" s="12" t="s">
        <v>13</v>
      </c>
      <c r="D27" s="12"/>
      <c r="E27" s="309"/>
    </row>
    <row r="28" spans="2:5">
      <c r="B28" s="80">
        <v>15</v>
      </c>
      <c r="C28" s="12" t="s">
        <v>16</v>
      </c>
      <c r="D28" s="12"/>
      <c r="E28" s="309"/>
    </row>
    <row r="29" spans="2:5">
      <c r="B29" s="81">
        <v>16</v>
      </c>
      <c r="C29" s="15" t="s">
        <v>170</v>
      </c>
      <c r="D29" s="15"/>
      <c r="E29" s="310"/>
    </row>
    <row r="30" spans="2:5">
      <c r="B30" s="80">
        <v>17</v>
      </c>
      <c r="C30" s="12" t="s">
        <v>15</v>
      </c>
      <c r="D30" s="12"/>
      <c r="E30" s="309"/>
    </row>
    <row r="31" spans="2:5">
      <c r="B31" s="80">
        <v>18</v>
      </c>
      <c r="C31" s="12" t="s">
        <v>17</v>
      </c>
      <c r="D31" s="12"/>
      <c r="E31" s="309"/>
    </row>
    <row r="32" spans="2:5">
      <c r="B32" s="80">
        <v>19</v>
      </c>
      <c r="C32" s="12" t="s">
        <v>18</v>
      </c>
      <c r="D32" s="12"/>
      <c r="E32" s="309"/>
    </row>
    <row r="33" spans="2:5">
      <c r="B33" s="82">
        <v>20</v>
      </c>
      <c r="C33" s="18" t="s">
        <v>19</v>
      </c>
      <c r="D33" s="18"/>
      <c r="E33" s="311"/>
    </row>
    <row r="34" spans="2:5">
      <c r="B34" s="80">
        <v>21</v>
      </c>
      <c r="C34" s="12" t="s">
        <v>20</v>
      </c>
      <c r="D34" s="12"/>
      <c r="E34" s="309"/>
    </row>
    <row r="35" spans="2:5">
      <c r="B35" s="80">
        <v>22</v>
      </c>
      <c r="C35" s="12" t="s">
        <v>171</v>
      </c>
      <c r="D35" s="12"/>
      <c r="E35" s="309"/>
    </row>
    <row r="36" spans="2:5">
      <c r="B36" s="80">
        <v>23</v>
      </c>
      <c r="C36" s="12" t="s">
        <v>172</v>
      </c>
      <c r="D36" s="12"/>
      <c r="E36" s="309"/>
    </row>
    <row r="37" spans="2:5">
      <c r="B37" s="80">
        <v>24</v>
      </c>
      <c r="C37" s="12" t="s">
        <v>21</v>
      </c>
      <c r="D37" s="12"/>
      <c r="E37" s="309"/>
    </row>
    <row r="38" spans="2:5">
      <c r="B38" s="80">
        <v>25</v>
      </c>
      <c r="C38" s="12" t="s">
        <v>22</v>
      </c>
      <c r="D38" s="12"/>
      <c r="E38" s="309"/>
    </row>
    <row r="39" spans="2:5">
      <c r="B39" s="81">
        <v>26</v>
      </c>
      <c r="C39" s="15" t="s">
        <v>23</v>
      </c>
      <c r="D39" s="15"/>
      <c r="E39" s="310"/>
    </row>
    <row r="40" spans="2:5">
      <c r="B40" s="80">
        <v>27</v>
      </c>
      <c r="C40" s="12" t="s">
        <v>491</v>
      </c>
      <c r="D40" s="12"/>
      <c r="E40" s="309"/>
    </row>
    <row r="41" spans="2:5">
      <c r="B41" s="80">
        <v>28</v>
      </c>
      <c r="C41" s="12" t="s">
        <v>25</v>
      </c>
      <c r="D41" s="12"/>
      <c r="E41" s="309"/>
    </row>
    <row r="42" spans="2:5">
      <c r="B42" s="80">
        <v>29</v>
      </c>
      <c r="C42" s="12" t="s">
        <v>26</v>
      </c>
      <c r="D42" s="12"/>
      <c r="E42" s="309"/>
    </row>
    <row r="43" spans="2:5">
      <c r="B43" s="82">
        <v>30</v>
      </c>
      <c r="C43" s="18" t="s">
        <v>27</v>
      </c>
      <c r="D43" s="18"/>
      <c r="E43" s="311"/>
    </row>
    <row r="44" spans="2:5">
      <c r="B44" s="81">
        <v>31</v>
      </c>
      <c r="C44" s="15" t="s">
        <v>173</v>
      </c>
      <c r="D44" s="15"/>
      <c r="E44" s="310"/>
    </row>
    <row r="45" spans="2:5">
      <c r="B45" s="80">
        <v>32</v>
      </c>
      <c r="C45" s="12" t="s">
        <v>174</v>
      </c>
      <c r="D45" s="12"/>
      <c r="E45" s="309"/>
    </row>
    <row r="46" spans="2:5">
      <c r="B46" s="80">
        <v>33</v>
      </c>
      <c r="C46" s="12" t="s">
        <v>28</v>
      </c>
      <c r="D46" s="12"/>
      <c r="E46" s="309"/>
    </row>
    <row r="47" spans="2:5">
      <c r="B47" s="80">
        <v>34</v>
      </c>
      <c r="C47" s="12" t="s">
        <v>29</v>
      </c>
      <c r="D47" s="12"/>
      <c r="E47" s="309"/>
    </row>
    <row r="48" spans="2:5">
      <c r="B48" s="82">
        <v>35</v>
      </c>
      <c r="C48" s="18" t="s">
        <v>30</v>
      </c>
      <c r="D48" s="18"/>
      <c r="E48" s="311"/>
    </row>
    <row r="49" spans="2:10">
      <c r="B49" s="83">
        <v>36</v>
      </c>
      <c r="C49" s="21" t="s">
        <v>31</v>
      </c>
      <c r="D49" s="21"/>
      <c r="E49" s="312"/>
    </row>
    <row r="50" spans="2:10">
      <c r="B50" s="87"/>
      <c r="C50" s="131" t="s">
        <v>74</v>
      </c>
      <c r="D50" s="70"/>
      <c r="E50" s="67">
        <f>SUM(E14:E49)</f>
        <v>0</v>
      </c>
    </row>
    <row r="51" spans="2:10" ht="20.100000000000001" customHeight="1">
      <c r="B51" s="119"/>
      <c r="C51" s="132"/>
      <c r="D51" s="132"/>
      <c r="E51" s="90"/>
    </row>
    <row r="52" spans="2:10" ht="20.100000000000001" customHeight="1">
      <c r="B52" s="372" t="s">
        <v>310</v>
      </c>
      <c r="C52" s="378"/>
      <c r="D52" s="132"/>
      <c r="E52" s="132"/>
      <c r="F52" s="132"/>
      <c r="G52" s="132"/>
      <c r="H52" s="132"/>
      <c r="I52" s="132"/>
      <c r="J52" s="132"/>
    </row>
    <row r="53" spans="2:10" ht="9.9499999999999993" customHeight="1">
      <c r="B53" s="372"/>
      <c r="C53" s="378"/>
      <c r="D53" s="132"/>
      <c r="E53" s="132"/>
      <c r="F53" s="132"/>
      <c r="G53" s="132"/>
      <c r="H53" s="132"/>
      <c r="I53" s="132"/>
      <c r="J53" s="132"/>
    </row>
    <row r="54" spans="2:10" ht="15" customHeight="1">
      <c r="B54" s="88" t="s">
        <v>304</v>
      </c>
      <c r="C54" t="s">
        <v>305</v>
      </c>
      <c r="D54" s="307" t="s">
        <v>301</v>
      </c>
    </row>
    <row r="55" spans="2:10" ht="7.5" customHeight="1"/>
    <row r="56" spans="2:10" ht="15" customHeight="1">
      <c r="B56" s="403" t="s">
        <v>306</v>
      </c>
      <c r="C56" s="404" t="s">
        <v>307</v>
      </c>
      <c r="D56" t="s">
        <v>308</v>
      </c>
    </row>
    <row r="57" spans="2:10" ht="15" customHeight="1">
      <c r="B57" s="403" t="s">
        <v>306</v>
      </c>
      <c r="C57" s="404" t="s">
        <v>301</v>
      </c>
      <c r="D57" t="s">
        <v>309</v>
      </c>
    </row>
    <row r="58" spans="2:10" ht="15" customHeight="1"/>
    <row r="59" spans="2:10" ht="20.100000000000001" customHeight="1">
      <c r="B59" s="372" t="s">
        <v>311</v>
      </c>
      <c r="C59" s="132"/>
      <c r="D59" s="132"/>
      <c r="E59" s="90"/>
    </row>
    <row r="60" spans="2:10" ht="9.9499999999999993" customHeight="1"/>
    <row r="61" spans="2:10" ht="15" customHeight="1">
      <c r="B61" s="88" t="s">
        <v>135</v>
      </c>
      <c r="C61" s="119" t="s">
        <v>78</v>
      </c>
      <c r="D61" s="313">
        <v>0.58099999999999996</v>
      </c>
    </row>
    <row r="62" spans="2:10" ht="7.5" customHeight="1"/>
    <row r="63" spans="2:10" ht="15">
      <c r="C63" s="303" t="s">
        <v>489</v>
      </c>
      <c r="D63" s="304"/>
      <c r="E63" s="303"/>
    </row>
    <row r="64" spans="2:10" ht="12">
      <c r="C64" s="353" t="s">
        <v>217</v>
      </c>
      <c r="D64" s="369">
        <v>0.57399999999999995</v>
      </c>
      <c r="E64" s="545"/>
    </row>
    <row r="65" spans="3:5" ht="12">
      <c r="C65" s="354" t="s">
        <v>218</v>
      </c>
      <c r="D65" s="370">
        <v>0.58199999999999996</v>
      </c>
      <c r="E65" s="546"/>
    </row>
    <row r="66" spans="3:5" ht="12">
      <c r="C66" s="354" t="s">
        <v>219</v>
      </c>
      <c r="D66" s="370">
        <v>0.61699999999999999</v>
      </c>
      <c r="E66" s="546"/>
    </row>
    <row r="67" spans="3:5" ht="12">
      <c r="C67" s="354" t="s">
        <v>220</v>
      </c>
      <c r="D67" s="370">
        <v>0.59</v>
      </c>
      <c r="E67" s="546"/>
    </row>
    <row r="68" spans="3:5" ht="12">
      <c r="C68" s="354" t="s">
        <v>221</v>
      </c>
      <c r="D68" s="370">
        <v>0.58699999999999997</v>
      </c>
      <c r="E68" s="546"/>
    </row>
    <row r="69" spans="3:5" ht="12">
      <c r="C69" s="354" t="s">
        <v>243</v>
      </c>
      <c r="D69" s="370">
        <v>0.58099999999999996</v>
      </c>
      <c r="E69" s="546"/>
    </row>
    <row r="70" spans="3:5" ht="12">
      <c r="C70" s="355" t="s">
        <v>244</v>
      </c>
      <c r="D70" s="356">
        <f>AVERAGE(D64:D69)</f>
        <v>0.58850000000000002</v>
      </c>
      <c r="E70" s="546"/>
    </row>
    <row r="71" spans="3:5" ht="15" customHeight="1">
      <c r="C71" s="545"/>
      <c r="D71" s="547"/>
      <c r="E71" s="547"/>
    </row>
    <row r="72" spans="3:5">
      <c r="C72" s="291"/>
    </row>
    <row r="73" spans="3:5">
      <c r="C73" s="291" t="s">
        <v>245</v>
      </c>
    </row>
    <row r="74" spans="3:5">
      <c r="C74" s="291" t="s">
        <v>156</v>
      </c>
    </row>
    <row r="75" spans="3:5">
      <c r="C75" s="292" t="s">
        <v>157</v>
      </c>
    </row>
    <row r="76" spans="3:5">
      <c r="C76" s="292" t="s">
        <v>158</v>
      </c>
    </row>
    <row r="77" spans="3:5">
      <c r="C77" s="292" t="s">
        <v>159</v>
      </c>
    </row>
    <row r="78" spans="3:5">
      <c r="C78" s="8"/>
    </row>
  </sheetData>
  <sheetProtection sheet="1" objects="1" scenarios="1"/>
  <mergeCells count="3">
    <mergeCell ref="B5:C5"/>
    <mergeCell ref="D5:J5"/>
    <mergeCell ref="C9:D9"/>
  </mergeCells>
  <phoneticPr fontId="5"/>
  <dataValidations count="3">
    <dataValidation type="list" allowBlank="1" showInputMessage="1" showErrorMessage="1" sqref="E9">
      <formula1>$C$73:$C$77</formula1>
    </dataValidation>
    <dataValidation type="list" allowBlank="1" showInputMessage="1" showErrorMessage="1" sqref="WVL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formula1>$C$49:$C$50</formula1>
    </dataValidation>
    <dataValidation type="list" allowBlank="1" showInputMessage="1" showErrorMessage="1" sqref="D54">
      <formula1>$C$56:$C$57</formula1>
    </dataValidation>
  </dataValidations>
  <printOptions horizontalCentered="1"/>
  <pageMargins left="0.70866141732283472" right="0.70866141732283472" top="0.74803149606299213" bottom="0.74803149606299213" header="0.31496062992125984" footer="0.31496062992125984"/>
  <pageSetup paperSize="9" scale="85" orientation="portrait" horizontalDpi="300" verticalDpi="300" r:id="rId1"/>
  <rowBreaks count="2" manualBreakCount="2">
    <brk id="71" max="9" man="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43"/>
  <sheetViews>
    <sheetView showGridLines="0" zoomScaleNormal="100" workbookViewId="0">
      <selection activeCell="D27" sqref="D27"/>
    </sheetView>
  </sheetViews>
  <sheetFormatPr defaultRowHeight="11.25"/>
  <cols>
    <col min="1" max="1" width="9.33203125" style="166"/>
    <col min="2" max="2" width="4.6640625" style="166" customWidth="1"/>
    <col min="3" max="3" width="23.33203125" style="166" customWidth="1"/>
    <col min="4" max="5" width="15.6640625" style="166" customWidth="1"/>
    <col min="6" max="6" width="15.6640625" style="166" bestFit="1" customWidth="1"/>
    <col min="7" max="16384" width="9.33203125" style="166"/>
  </cols>
  <sheetData>
    <row r="1" spans="1:8" ht="18" customHeight="1">
      <c r="A1" s="412" t="s">
        <v>82</v>
      </c>
      <c r="B1" s="165"/>
      <c r="C1" s="165"/>
      <c r="D1" s="165"/>
      <c r="E1" s="165"/>
      <c r="F1" s="165"/>
      <c r="G1" s="165"/>
      <c r="H1" s="165"/>
    </row>
    <row r="2" spans="1:8" ht="18" customHeight="1">
      <c r="A2" s="165"/>
      <c r="B2" s="165"/>
      <c r="C2" s="165"/>
      <c r="D2" s="165"/>
      <c r="E2" s="165"/>
      <c r="F2" s="165"/>
      <c r="G2" s="165"/>
      <c r="H2" s="165"/>
    </row>
    <row r="3" spans="1:8" ht="20.100000000000001" customHeight="1">
      <c r="A3" s="395" t="s">
        <v>112</v>
      </c>
      <c r="B3" s="194"/>
      <c r="C3" s="194"/>
      <c r="D3" s="167"/>
      <c r="E3" s="167"/>
      <c r="F3" s="167"/>
      <c r="G3" s="168"/>
      <c r="H3" s="168"/>
    </row>
    <row r="4" spans="1:8" ht="30" customHeight="1">
      <c r="A4" s="165"/>
      <c r="B4" s="561">
        <f>+データ入力表!D5</f>
        <v>0</v>
      </c>
      <c r="C4" s="561"/>
      <c r="D4" s="561"/>
      <c r="E4" s="561"/>
      <c r="F4" s="561"/>
      <c r="G4" s="561"/>
      <c r="H4" s="561"/>
    </row>
    <row r="5" spans="1:8" ht="18" customHeight="1">
      <c r="A5" s="165"/>
      <c r="B5" s="169"/>
      <c r="C5" s="169"/>
      <c r="D5" s="169"/>
      <c r="E5" s="169"/>
      <c r="F5" s="169"/>
      <c r="G5" s="169"/>
      <c r="H5" s="169"/>
    </row>
    <row r="6" spans="1:8" ht="20.100000000000001" customHeight="1">
      <c r="A6" s="395" t="s">
        <v>113</v>
      </c>
      <c r="B6" s="165"/>
      <c r="C6" s="169"/>
      <c r="D6" s="169"/>
      <c r="E6" s="169"/>
      <c r="F6" s="169"/>
      <c r="G6" s="165"/>
      <c r="H6" s="165"/>
    </row>
    <row r="7" spans="1:8" ht="36" customHeight="1">
      <c r="A7" s="165"/>
      <c r="B7" s="562"/>
      <c r="C7" s="563"/>
      <c r="D7" s="563"/>
      <c r="E7" s="563"/>
      <c r="F7" s="563"/>
      <c r="G7" s="563"/>
      <c r="H7" s="564"/>
    </row>
    <row r="8" spans="1:8" ht="18" customHeight="1">
      <c r="A8" s="165"/>
      <c r="B8" s="165"/>
      <c r="C8" s="165"/>
      <c r="D8" s="165"/>
      <c r="E8" s="165"/>
      <c r="F8" s="165"/>
      <c r="G8" s="165"/>
      <c r="H8" s="165"/>
    </row>
    <row r="9" spans="1:8" ht="20.100000000000001" customHeight="1">
      <c r="A9" s="396" t="s">
        <v>114</v>
      </c>
      <c r="B9" s="165"/>
      <c r="C9" s="165"/>
      <c r="D9" s="170"/>
      <c r="E9" s="165"/>
      <c r="F9" s="165"/>
      <c r="G9" s="165"/>
      <c r="H9" s="165"/>
    </row>
    <row r="10" spans="1:8" ht="20.100000000000001" customHeight="1">
      <c r="A10" s="396"/>
      <c r="B10" s="165"/>
      <c r="C10" s="165"/>
      <c r="D10" s="170" t="str">
        <f>+"(単位："&amp;データ入力表!E9&amp;")"</f>
        <v>(単位：億円)</v>
      </c>
      <c r="E10" s="165"/>
      <c r="F10" s="165"/>
      <c r="G10" s="165"/>
      <c r="H10" s="165"/>
    </row>
    <row r="11" spans="1:8" ht="18" customHeight="1">
      <c r="A11" s="165"/>
      <c r="B11" s="171" t="s">
        <v>285</v>
      </c>
      <c r="C11" s="172"/>
      <c r="D11" s="173">
        <f>計算!C41</f>
        <v>0</v>
      </c>
      <c r="E11" s="165"/>
      <c r="F11" s="165"/>
      <c r="G11" s="165"/>
      <c r="H11" s="165"/>
    </row>
    <row r="12" spans="1:8" ht="18" customHeight="1">
      <c r="A12" s="165"/>
      <c r="B12" s="171" t="s">
        <v>286</v>
      </c>
      <c r="C12" s="172"/>
      <c r="D12" s="173">
        <f>計算!D41</f>
        <v>0</v>
      </c>
      <c r="E12" s="165"/>
      <c r="F12" s="165"/>
      <c r="G12" s="165"/>
      <c r="H12" s="165"/>
    </row>
    <row r="13" spans="1:8" ht="18" customHeight="1">
      <c r="A13" s="165"/>
      <c r="B13" s="171" t="s">
        <v>51</v>
      </c>
      <c r="C13" s="172"/>
      <c r="D13" s="190">
        <f>+データ入力表!D61</f>
        <v>0.58099999999999996</v>
      </c>
      <c r="E13" s="174" t="s">
        <v>117</v>
      </c>
      <c r="F13" s="174"/>
      <c r="G13" s="174"/>
      <c r="H13" s="174"/>
    </row>
    <row r="14" spans="1:8" ht="18" customHeight="1">
      <c r="A14" s="165"/>
      <c r="B14" s="165"/>
      <c r="C14" s="165"/>
      <c r="D14" s="165"/>
      <c r="E14" s="165"/>
      <c r="F14" s="165"/>
      <c r="G14" s="165"/>
      <c r="H14" s="165"/>
    </row>
    <row r="15" spans="1:8" ht="20.100000000000001" customHeight="1">
      <c r="A15" s="396" t="s">
        <v>115</v>
      </c>
      <c r="B15" s="165"/>
      <c r="C15" s="165"/>
      <c r="D15" s="165"/>
      <c r="E15" s="165"/>
      <c r="F15" s="165"/>
      <c r="G15" s="165"/>
      <c r="H15" s="170"/>
    </row>
    <row r="16" spans="1:8" ht="20.100000000000001" customHeight="1">
      <c r="A16" s="397" t="s">
        <v>284</v>
      </c>
      <c r="B16" s="165"/>
      <c r="C16" s="165"/>
      <c r="D16" s="165"/>
      <c r="E16" s="165"/>
      <c r="F16" s="165"/>
      <c r="G16" s="165"/>
      <c r="H16" s="170"/>
    </row>
    <row r="17" spans="1:9" ht="18" customHeight="1">
      <c r="A17" s="165"/>
      <c r="B17" s="165"/>
      <c r="C17" s="165"/>
      <c r="D17" s="165"/>
      <c r="E17" s="165"/>
      <c r="F17" s="165"/>
      <c r="G17" s="165"/>
      <c r="H17" s="170" t="str">
        <f>+"(単位："&amp;データ入力表!E9&amp;"、人、倍）"</f>
        <v>(単位：億円、人、倍）</v>
      </c>
    </row>
    <row r="18" spans="1:9" ht="18" customHeight="1">
      <c r="A18" s="165"/>
      <c r="B18" s="175"/>
      <c r="C18" s="176"/>
      <c r="D18" s="175" t="s">
        <v>83</v>
      </c>
      <c r="E18" s="176"/>
      <c r="F18" s="177"/>
      <c r="G18" s="175" t="s">
        <v>257</v>
      </c>
      <c r="H18" s="178"/>
    </row>
    <row r="19" spans="1:9" ht="18" customHeight="1">
      <c r="A19" s="165"/>
      <c r="B19" s="179"/>
      <c r="C19" s="169" t="s">
        <v>84</v>
      </c>
      <c r="D19" s="179"/>
      <c r="E19" s="175" t="s">
        <v>85</v>
      </c>
      <c r="F19" s="177"/>
      <c r="G19" s="180"/>
      <c r="H19" s="181" t="s">
        <v>86</v>
      </c>
    </row>
    <row r="20" spans="1:9" ht="18" customHeight="1">
      <c r="A20" s="165"/>
      <c r="B20" s="179"/>
      <c r="C20" s="169"/>
      <c r="D20" s="179"/>
      <c r="E20" s="179" t="s">
        <v>87</v>
      </c>
      <c r="F20" s="182" t="s">
        <v>90</v>
      </c>
      <c r="G20" s="180"/>
      <c r="H20" s="181" t="s">
        <v>91</v>
      </c>
    </row>
    <row r="21" spans="1:9" ht="18" customHeight="1">
      <c r="A21" s="165"/>
      <c r="B21" s="183"/>
      <c r="C21" s="184"/>
      <c r="D21" s="183"/>
      <c r="E21" s="185"/>
      <c r="F21" s="186" t="s">
        <v>88</v>
      </c>
      <c r="G21" s="187"/>
      <c r="H21" s="188" t="s">
        <v>89</v>
      </c>
    </row>
    <row r="22" spans="1:9" ht="18" customHeight="1">
      <c r="A22" s="165"/>
      <c r="B22" s="179" t="s">
        <v>43</v>
      </c>
      <c r="C22" s="169"/>
      <c r="D22" s="179">
        <f>+②表!R45</f>
        <v>0</v>
      </c>
      <c r="E22" s="179">
        <f>+②表!S45</f>
        <v>0</v>
      </c>
      <c r="F22" s="179">
        <f>+②表!T45</f>
        <v>0</v>
      </c>
      <c r="G22" s="179">
        <f>+②表!U45</f>
        <v>0</v>
      </c>
      <c r="H22" s="179">
        <f>+②表!V45</f>
        <v>0</v>
      </c>
      <c r="I22" s="192"/>
    </row>
    <row r="23" spans="1:9" ht="18" customHeight="1">
      <c r="A23" s="165"/>
      <c r="B23" s="179"/>
      <c r="C23" s="314" t="s">
        <v>248</v>
      </c>
      <c r="D23" s="315">
        <f>+②表!C45</f>
        <v>0</v>
      </c>
      <c r="E23" s="315">
        <f>+②表!D45</f>
        <v>0</v>
      </c>
      <c r="F23" s="315">
        <f>+②表!E45</f>
        <v>0</v>
      </c>
      <c r="G23" s="315">
        <f>+②表!F45</f>
        <v>0</v>
      </c>
      <c r="H23" s="315">
        <f>+②表!G45</f>
        <v>0</v>
      </c>
    </row>
    <row r="24" spans="1:9" ht="18" customHeight="1">
      <c r="A24" s="165"/>
      <c r="B24" s="191"/>
      <c r="C24" s="316" t="s">
        <v>104</v>
      </c>
      <c r="D24" s="317">
        <f>+②表!H45</f>
        <v>0</v>
      </c>
      <c r="E24" s="317">
        <f>+②表!I45</f>
        <v>0</v>
      </c>
      <c r="F24" s="317">
        <f>+②表!J45</f>
        <v>0</v>
      </c>
      <c r="G24" s="317">
        <f>+②表!K45</f>
        <v>0</v>
      </c>
      <c r="H24" s="317">
        <f>+②表!L45</f>
        <v>0</v>
      </c>
    </row>
    <row r="25" spans="1:9" ht="18" customHeight="1">
      <c r="A25" s="165"/>
      <c r="B25" s="183"/>
      <c r="C25" s="318" t="s">
        <v>105</v>
      </c>
      <c r="D25" s="319">
        <f>+②表!M45</f>
        <v>0</v>
      </c>
      <c r="E25" s="319">
        <f>+②表!N45</f>
        <v>0</v>
      </c>
      <c r="F25" s="319">
        <f>+②表!O45</f>
        <v>0</v>
      </c>
      <c r="G25" s="319">
        <f>+②表!P45</f>
        <v>0</v>
      </c>
      <c r="H25" s="319">
        <f>+②表!Q45</f>
        <v>0</v>
      </c>
    </row>
    <row r="26" spans="1:9" ht="18" customHeight="1">
      <c r="A26" s="165"/>
      <c r="B26" s="171" t="s">
        <v>490</v>
      </c>
      <c r="C26" s="172"/>
      <c r="D26" s="193" t="e">
        <f>+D22/D11</f>
        <v>#DIV/0!</v>
      </c>
      <c r="E26" s="287" t="s">
        <v>152</v>
      </c>
      <c r="F26" s="189"/>
      <c r="G26" s="189"/>
      <c r="H26" s="189"/>
    </row>
    <row r="27" spans="1:9" ht="18" customHeight="1">
      <c r="A27" s="165"/>
      <c r="B27" s="169"/>
      <c r="C27" s="176"/>
      <c r="D27" s="394"/>
      <c r="E27" s="287"/>
      <c r="F27" s="189"/>
      <c r="G27" s="189"/>
      <c r="H27" s="189"/>
    </row>
    <row r="28" spans="1:9" ht="20.100000000000001" customHeight="1">
      <c r="A28" s="396" t="s">
        <v>461</v>
      </c>
      <c r="B28" s="165"/>
      <c r="C28" s="169"/>
      <c r="D28" s="165"/>
      <c r="E28" s="165"/>
      <c r="F28" s="165"/>
      <c r="G28" s="165"/>
      <c r="H28" s="165"/>
    </row>
    <row r="29" spans="1:9" ht="18" customHeight="1">
      <c r="A29" s="165"/>
      <c r="B29" s="560" t="s">
        <v>462</v>
      </c>
      <c r="C29" s="560"/>
      <c r="D29" s="173">
        <f>②表!W45</f>
        <v>0</v>
      </c>
      <c r="E29" s="169"/>
      <c r="F29" s="165"/>
      <c r="G29" s="165"/>
      <c r="H29" s="165"/>
    </row>
    <row r="30" spans="1:9" ht="18" customHeight="1">
      <c r="A30" s="165"/>
      <c r="B30" s="165"/>
      <c r="C30" s="165"/>
      <c r="D30" s="165"/>
      <c r="E30" s="165"/>
      <c r="F30" s="165"/>
      <c r="G30" s="165"/>
      <c r="H30" s="165"/>
    </row>
    <row r="31" spans="1:9" ht="20.100000000000001" customHeight="1">
      <c r="A31" s="398" t="s">
        <v>116</v>
      </c>
      <c r="B31" s="165"/>
      <c r="C31" s="165"/>
      <c r="D31" s="165"/>
      <c r="E31" s="165"/>
      <c r="F31" s="165"/>
      <c r="G31" s="165"/>
      <c r="H31" s="165"/>
    </row>
    <row r="32" spans="1:9" ht="18" customHeight="1">
      <c r="A32" s="165"/>
      <c r="B32" s="166" t="s">
        <v>106</v>
      </c>
      <c r="D32" s="165"/>
      <c r="E32" s="165"/>
      <c r="F32" s="165"/>
      <c r="G32" s="165"/>
      <c r="H32" s="165"/>
    </row>
    <row r="33" spans="1:8" ht="18" customHeight="1">
      <c r="A33" s="165"/>
      <c r="B33" s="166" t="s">
        <v>107</v>
      </c>
      <c r="D33" s="165"/>
      <c r="E33" s="165"/>
      <c r="F33" s="165"/>
      <c r="G33" s="165"/>
      <c r="H33" s="165"/>
    </row>
    <row r="34" spans="1:8" ht="18" customHeight="1">
      <c r="A34" s="165"/>
      <c r="B34" s="166" t="s">
        <v>108</v>
      </c>
      <c r="D34" s="165"/>
      <c r="E34" s="165"/>
      <c r="F34" s="165"/>
      <c r="G34" s="165"/>
      <c r="H34" s="165"/>
    </row>
    <row r="35" spans="1:8" ht="18" customHeight="1">
      <c r="A35" s="165"/>
      <c r="B35" s="166" t="s">
        <v>109</v>
      </c>
      <c r="D35" s="165"/>
      <c r="E35" s="165"/>
      <c r="F35" s="165"/>
      <c r="G35" s="165"/>
      <c r="H35" s="165"/>
    </row>
    <row r="36" spans="1:8" ht="18" customHeight="1">
      <c r="A36" s="165"/>
      <c r="B36" s="166" t="s">
        <v>110</v>
      </c>
      <c r="D36" s="165"/>
      <c r="E36" s="165"/>
      <c r="F36" s="165"/>
      <c r="G36" s="165"/>
      <c r="H36" s="165"/>
    </row>
    <row r="37" spans="1:8" ht="18" customHeight="1">
      <c r="A37" s="165"/>
      <c r="B37" s="166" t="s">
        <v>155</v>
      </c>
      <c r="D37" s="165"/>
      <c r="E37" s="165"/>
      <c r="F37" s="165"/>
      <c r="G37" s="165"/>
      <c r="H37" s="165"/>
    </row>
    <row r="38" spans="1:8" ht="18" customHeight="1">
      <c r="A38" s="165"/>
      <c r="B38" s="166" t="s">
        <v>154</v>
      </c>
      <c r="D38" s="165"/>
      <c r="E38" s="165"/>
      <c r="F38" s="165"/>
      <c r="G38" s="165"/>
      <c r="H38" s="165"/>
    </row>
    <row r="39" spans="1:8" ht="18" customHeight="1">
      <c r="A39" s="165"/>
      <c r="B39" s="166" t="s">
        <v>111</v>
      </c>
      <c r="D39" s="165"/>
      <c r="E39" s="165"/>
      <c r="F39" s="165"/>
      <c r="G39" s="165"/>
      <c r="H39" s="165"/>
    </row>
    <row r="40" spans="1:8">
      <c r="A40" s="165"/>
      <c r="D40" s="165"/>
      <c r="E40" s="165"/>
      <c r="F40" s="165"/>
      <c r="G40" s="165"/>
      <c r="H40" s="165"/>
    </row>
    <row r="41" spans="1:8">
      <c r="A41" s="165"/>
      <c r="B41" s="165"/>
      <c r="C41" s="165"/>
      <c r="D41" s="165"/>
      <c r="E41" s="165"/>
      <c r="F41" s="165"/>
      <c r="G41" s="165"/>
      <c r="H41" s="165"/>
    </row>
    <row r="42" spans="1:8">
      <c r="A42" s="165"/>
      <c r="B42" s="165"/>
      <c r="C42" s="165"/>
      <c r="D42" s="165"/>
      <c r="E42" s="165"/>
      <c r="F42" s="165"/>
      <c r="G42" s="165"/>
      <c r="H42" s="165"/>
    </row>
    <row r="43" spans="1:8">
      <c r="A43" s="165"/>
      <c r="B43" s="174"/>
      <c r="C43" s="174"/>
      <c r="D43" s="174"/>
      <c r="E43" s="174"/>
      <c r="F43" s="174"/>
      <c r="G43" s="174"/>
      <c r="H43" s="174"/>
    </row>
  </sheetData>
  <mergeCells count="3">
    <mergeCell ref="B29:C29"/>
    <mergeCell ref="B4:H4"/>
    <mergeCell ref="B7:H7"/>
  </mergeCells>
  <phoneticPr fontId="5"/>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46"/>
  <sheetViews>
    <sheetView showGridLines="0" zoomScaleNormal="100" workbookViewId="0">
      <pane xSplit="2" ySplit="8" topLeftCell="C9" activePane="bottomRight" state="frozen"/>
      <selection activeCell="M1" sqref="M1"/>
      <selection pane="topRight" activeCell="M1" sqref="M1"/>
      <selection pane="bottomLeft" activeCell="M1" sqref="M1"/>
      <selection pane="bottomRight" activeCell="C13" sqref="C13"/>
    </sheetView>
  </sheetViews>
  <sheetFormatPr defaultRowHeight="11.25"/>
  <cols>
    <col min="1" max="1" width="4.6640625" style="32" bestFit="1" customWidth="1"/>
    <col min="2" max="2" width="27.1640625" style="32" bestFit="1" customWidth="1"/>
    <col min="3" max="3" width="9.5" style="32" bestFit="1" customWidth="1"/>
    <col min="4" max="22" width="9.33203125" style="32"/>
    <col min="23" max="23" width="9.6640625" style="32" bestFit="1" customWidth="1"/>
    <col min="24" max="16384" width="9.33203125" style="32"/>
  </cols>
  <sheetData>
    <row r="1" spans="1:23" ht="18.75" customHeight="1">
      <c r="A1" s="413" t="s">
        <v>336</v>
      </c>
      <c r="D1" s="286"/>
      <c r="E1" s="285"/>
      <c r="F1" s="121" t="s">
        <v>337</v>
      </c>
      <c r="G1" s="32">
        <f>+データ入力表!D5</f>
        <v>0</v>
      </c>
      <c r="V1" s="121"/>
    </row>
    <row r="2" spans="1:23" s="285" customFormat="1" ht="23.25" customHeight="1">
      <c r="V2" s="286"/>
      <c r="W2" s="286" t="str">
        <f>+"（単位："&amp;データ入力表!E9&amp;"、人）"</f>
        <v>（単位：億円、人）</v>
      </c>
    </row>
    <row r="3" spans="1:23" ht="15" customHeight="1">
      <c r="A3" s="133"/>
      <c r="B3" s="198"/>
      <c r="C3" s="222" t="s">
        <v>99</v>
      </c>
      <c r="D3" s="223"/>
      <c r="E3" s="223"/>
      <c r="F3" s="223"/>
      <c r="G3" s="223"/>
      <c r="H3" s="232" t="s">
        <v>100</v>
      </c>
      <c r="I3" s="233"/>
      <c r="J3" s="233"/>
      <c r="K3" s="233"/>
      <c r="L3" s="233"/>
      <c r="M3" s="242" t="s">
        <v>101</v>
      </c>
      <c r="N3" s="243"/>
      <c r="O3" s="243"/>
      <c r="P3" s="243"/>
      <c r="Q3" s="243"/>
      <c r="R3" s="56" t="s">
        <v>102</v>
      </c>
      <c r="S3" s="63"/>
      <c r="T3" s="63"/>
      <c r="U3" s="63"/>
      <c r="V3" s="63"/>
      <c r="W3" s="565" t="s">
        <v>488</v>
      </c>
    </row>
    <row r="4" spans="1:23" ht="15" customHeight="1">
      <c r="A4" s="135"/>
      <c r="B4" s="206"/>
      <c r="C4" s="220" t="s">
        <v>92</v>
      </c>
      <c r="D4" s="212"/>
      <c r="E4" s="213"/>
      <c r="F4" s="320"/>
      <c r="G4" s="320"/>
      <c r="H4" s="225" t="s">
        <v>92</v>
      </c>
      <c r="I4" s="226"/>
      <c r="J4" s="227"/>
      <c r="K4" s="331"/>
      <c r="L4" s="331"/>
      <c r="M4" s="235" t="s">
        <v>92</v>
      </c>
      <c r="N4" s="236"/>
      <c r="O4" s="237"/>
      <c r="P4" s="342"/>
      <c r="Q4" s="342"/>
      <c r="R4" s="33" t="s">
        <v>92</v>
      </c>
      <c r="S4" s="120"/>
      <c r="T4" s="34"/>
      <c r="U4" s="64"/>
      <c r="V4" s="64"/>
      <c r="W4" s="565"/>
    </row>
    <row r="5" spans="1:23" ht="15" customHeight="1">
      <c r="A5" s="135"/>
      <c r="B5" s="206" t="s">
        <v>93</v>
      </c>
      <c r="C5" s="321"/>
      <c r="D5" s="322" t="s">
        <v>94</v>
      </c>
      <c r="E5" s="323"/>
      <c r="F5" s="324" t="s">
        <v>256</v>
      </c>
      <c r="G5" s="324" t="s">
        <v>103</v>
      </c>
      <c r="H5" s="332"/>
      <c r="I5" s="333" t="s">
        <v>94</v>
      </c>
      <c r="J5" s="334"/>
      <c r="K5" s="335" t="s">
        <v>256</v>
      </c>
      <c r="L5" s="335" t="s">
        <v>103</v>
      </c>
      <c r="M5" s="343"/>
      <c r="N5" s="344" t="s">
        <v>94</v>
      </c>
      <c r="O5" s="345"/>
      <c r="P5" s="346" t="s">
        <v>256</v>
      </c>
      <c r="Q5" s="346" t="s">
        <v>103</v>
      </c>
      <c r="R5" s="65"/>
      <c r="S5" s="136" t="s">
        <v>94</v>
      </c>
      <c r="T5" s="92"/>
      <c r="U5" s="137" t="s">
        <v>256</v>
      </c>
      <c r="V5" s="137" t="s">
        <v>103</v>
      </c>
      <c r="W5" s="565"/>
    </row>
    <row r="6" spans="1:23" ht="15" customHeight="1">
      <c r="A6" s="135"/>
      <c r="B6" s="206"/>
      <c r="C6" s="321"/>
      <c r="D6" s="325"/>
      <c r="E6" s="326" t="s">
        <v>95</v>
      </c>
      <c r="F6" s="327" t="s">
        <v>96</v>
      </c>
      <c r="G6" s="327" t="s">
        <v>96</v>
      </c>
      <c r="H6" s="332"/>
      <c r="I6" s="336"/>
      <c r="J6" s="337" t="s">
        <v>95</v>
      </c>
      <c r="K6" s="338" t="s">
        <v>96</v>
      </c>
      <c r="L6" s="338" t="s">
        <v>96</v>
      </c>
      <c r="M6" s="343"/>
      <c r="N6" s="347"/>
      <c r="O6" s="348" t="s">
        <v>95</v>
      </c>
      <c r="P6" s="349" t="s">
        <v>96</v>
      </c>
      <c r="Q6" s="349" t="s">
        <v>96</v>
      </c>
      <c r="R6" s="65"/>
      <c r="S6" s="138"/>
      <c r="T6" s="139" t="s">
        <v>95</v>
      </c>
      <c r="U6" s="61" t="s">
        <v>96</v>
      </c>
      <c r="V6" s="61" t="s">
        <v>96</v>
      </c>
      <c r="W6" s="565"/>
    </row>
    <row r="7" spans="1:23" ht="15" customHeight="1">
      <c r="A7" s="140"/>
      <c r="B7" s="201"/>
      <c r="C7" s="221"/>
      <c r="D7" s="328"/>
      <c r="E7" s="329" t="s">
        <v>97</v>
      </c>
      <c r="F7" s="330"/>
      <c r="G7" s="330"/>
      <c r="H7" s="228"/>
      <c r="I7" s="339"/>
      <c r="J7" s="340" t="s">
        <v>97</v>
      </c>
      <c r="K7" s="341"/>
      <c r="L7" s="341"/>
      <c r="M7" s="238"/>
      <c r="N7" s="350"/>
      <c r="O7" s="351" t="s">
        <v>97</v>
      </c>
      <c r="P7" s="352"/>
      <c r="Q7" s="352"/>
      <c r="R7" s="35"/>
      <c r="S7" s="142"/>
      <c r="T7" s="143" t="s">
        <v>97</v>
      </c>
      <c r="U7" s="62"/>
      <c r="V7" s="62"/>
      <c r="W7" s="565"/>
    </row>
    <row r="8" spans="1:23" hidden="1">
      <c r="A8" s="135"/>
      <c r="B8" s="206"/>
      <c r="C8" s="65"/>
      <c r="D8" s="138"/>
      <c r="E8" s="154"/>
      <c r="F8" s="61"/>
      <c r="G8" s="61"/>
      <c r="H8" s="65"/>
      <c r="I8" s="138"/>
      <c r="J8" s="154"/>
      <c r="K8" s="61"/>
      <c r="L8" s="61"/>
      <c r="M8" s="65"/>
      <c r="N8" s="138"/>
      <c r="O8" s="154"/>
      <c r="P8" s="61"/>
      <c r="Q8" s="61"/>
      <c r="R8" s="65" t="s">
        <v>92</v>
      </c>
      <c r="S8" s="138" t="s">
        <v>94</v>
      </c>
      <c r="T8" s="154" t="s">
        <v>118</v>
      </c>
      <c r="U8" s="61"/>
      <c r="V8" s="61"/>
      <c r="W8" s="61"/>
    </row>
    <row r="9" spans="1:23" ht="15" customHeight="1">
      <c r="A9" s="144">
        <v>1</v>
      </c>
      <c r="B9" s="57" t="s">
        <v>0</v>
      </c>
      <c r="C9" s="149">
        <f>計算!D5</f>
        <v>0</v>
      </c>
      <c r="D9" s="150">
        <f>計算!E5</f>
        <v>0</v>
      </c>
      <c r="E9" s="151">
        <f>計算!F5</f>
        <v>0</v>
      </c>
      <c r="F9" s="64">
        <f>計算!X5</f>
        <v>0</v>
      </c>
      <c r="G9" s="64">
        <f>計算!AB5</f>
        <v>0</v>
      </c>
      <c r="H9" s="149">
        <f>計算!J5</f>
        <v>0</v>
      </c>
      <c r="I9" s="150">
        <f>計算!K5</f>
        <v>0</v>
      </c>
      <c r="J9" s="151">
        <f>計算!L5</f>
        <v>0</v>
      </c>
      <c r="K9" s="64">
        <f>計算!Y5</f>
        <v>0</v>
      </c>
      <c r="L9" s="64">
        <f>計算!AC5</f>
        <v>0</v>
      </c>
      <c r="M9" s="149">
        <f>計算!R5</f>
        <v>0</v>
      </c>
      <c r="N9" s="150">
        <f>計算!S5</f>
        <v>0</v>
      </c>
      <c r="O9" s="151">
        <f>計算!T5</f>
        <v>0</v>
      </c>
      <c r="P9" s="64">
        <f>計算!Z5</f>
        <v>0</v>
      </c>
      <c r="Q9" s="64">
        <f>計算!AD5</f>
        <v>0</v>
      </c>
      <c r="R9" s="149">
        <f>+C9+H9+M9</f>
        <v>0</v>
      </c>
      <c r="S9" s="150">
        <f>+D9+I9+N9</f>
        <v>0</v>
      </c>
      <c r="T9" s="151">
        <f>+E9+J9+O9</f>
        <v>0</v>
      </c>
      <c r="U9" s="64">
        <f>+F9+K9+P9</f>
        <v>0</v>
      </c>
      <c r="V9" s="64">
        <f>+G9+L9+Q9</f>
        <v>0</v>
      </c>
      <c r="W9" s="64">
        <f>SUM(計算!AV5:AX5)</f>
        <v>0</v>
      </c>
    </row>
    <row r="10" spans="1:23" ht="15" customHeight="1">
      <c r="A10" s="144">
        <v>2</v>
      </c>
      <c r="B10" s="57" t="s">
        <v>1</v>
      </c>
      <c r="C10" s="152">
        <f>計算!D6</f>
        <v>0</v>
      </c>
      <c r="D10" s="153">
        <f>計算!E6</f>
        <v>0</v>
      </c>
      <c r="E10" s="154">
        <f>計算!F6</f>
        <v>0</v>
      </c>
      <c r="F10" s="61">
        <f>計算!X6</f>
        <v>0</v>
      </c>
      <c r="G10" s="61">
        <f>計算!AB6</f>
        <v>0</v>
      </c>
      <c r="H10" s="152">
        <f>計算!J6</f>
        <v>0</v>
      </c>
      <c r="I10" s="153">
        <f>計算!K6</f>
        <v>0</v>
      </c>
      <c r="J10" s="154">
        <f>計算!L6</f>
        <v>0</v>
      </c>
      <c r="K10" s="61">
        <f>計算!Y6</f>
        <v>0</v>
      </c>
      <c r="L10" s="61">
        <f>計算!AC6</f>
        <v>0</v>
      </c>
      <c r="M10" s="152">
        <f>計算!R6</f>
        <v>0</v>
      </c>
      <c r="N10" s="153">
        <f>計算!S6</f>
        <v>0</v>
      </c>
      <c r="O10" s="154">
        <f>計算!T6</f>
        <v>0</v>
      </c>
      <c r="P10" s="61">
        <f>計算!Z6</f>
        <v>0</v>
      </c>
      <c r="Q10" s="61">
        <f>計算!AD6</f>
        <v>0</v>
      </c>
      <c r="R10" s="152">
        <f t="shared" ref="R10:R44" si="0">+C10+H10+M10</f>
        <v>0</v>
      </c>
      <c r="S10" s="153">
        <f t="shared" ref="S10:S44" si="1">+D10+I10+N10</f>
        <v>0</v>
      </c>
      <c r="T10" s="154">
        <f t="shared" ref="T10:T44" si="2">+E10+J10+O10</f>
        <v>0</v>
      </c>
      <c r="U10" s="61">
        <f t="shared" ref="U10:U44" si="3">+F10+K10+P10</f>
        <v>0</v>
      </c>
      <c r="V10" s="61">
        <f t="shared" ref="V10:V44" si="4">+G10+L10+Q10</f>
        <v>0</v>
      </c>
      <c r="W10" s="61">
        <f>SUM(計算!AV6:AX6)</f>
        <v>0</v>
      </c>
    </row>
    <row r="11" spans="1:23" ht="15" customHeight="1">
      <c r="A11" s="144">
        <v>3</v>
      </c>
      <c r="B11" s="57" t="s">
        <v>2</v>
      </c>
      <c r="C11" s="152">
        <f>計算!D7</f>
        <v>0</v>
      </c>
      <c r="D11" s="153">
        <f>計算!E7</f>
        <v>0</v>
      </c>
      <c r="E11" s="154">
        <f>計算!F7</f>
        <v>0</v>
      </c>
      <c r="F11" s="61">
        <f>計算!X7</f>
        <v>0</v>
      </c>
      <c r="G11" s="61">
        <f>計算!AB7</f>
        <v>0</v>
      </c>
      <c r="H11" s="152">
        <f>計算!J7</f>
        <v>0</v>
      </c>
      <c r="I11" s="153">
        <f>計算!K7</f>
        <v>0</v>
      </c>
      <c r="J11" s="154">
        <f>計算!L7</f>
        <v>0</v>
      </c>
      <c r="K11" s="61">
        <f>計算!Y7</f>
        <v>0</v>
      </c>
      <c r="L11" s="61">
        <f>計算!AC7</f>
        <v>0</v>
      </c>
      <c r="M11" s="152">
        <f>計算!R7</f>
        <v>0</v>
      </c>
      <c r="N11" s="153">
        <f>計算!S7</f>
        <v>0</v>
      </c>
      <c r="O11" s="154">
        <f>計算!T7</f>
        <v>0</v>
      </c>
      <c r="P11" s="61">
        <f>計算!Z7</f>
        <v>0</v>
      </c>
      <c r="Q11" s="61">
        <f>計算!AD7</f>
        <v>0</v>
      </c>
      <c r="R11" s="152">
        <f t="shared" si="0"/>
        <v>0</v>
      </c>
      <c r="S11" s="153">
        <f t="shared" si="1"/>
        <v>0</v>
      </c>
      <c r="T11" s="154">
        <f t="shared" si="2"/>
        <v>0</v>
      </c>
      <c r="U11" s="61">
        <f t="shared" si="3"/>
        <v>0</v>
      </c>
      <c r="V11" s="61">
        <f t="shared" si="4"/>
        <v>0</v>
      </c>
      <c r="W11" s="61">
        <f>SUM(計算!AV7:AX7)</f>
        <v>0</v>
      </c>
    </row>
    <row r="12" spans="1:23" ht="15" customHeight="1">
      <c r="A12" s="144">
        <v>6</v>
      </c>
      <c r="B12" s="57" t="s">
        <v>3</v>
      </c>
      <c r="C12" s="152">
        <f>計算!D8</f>
        <v>0</v>
      </c>
      <c r="D12" s="153">
        <f>計算!E8</f>
        <v>0</v>
      </c>
      <c r="E12" s="154">
        <f>計算!F8</f>
        <v>0</v>
      </c>
      <c r="F12" s="61">
        <f>計算!X8</f>
        <v>0</v>
      </c>
      <c r="G12" s="61">
        <f>計算!AB8</f>
        <v>0</v>
      </c>
      <c r="H12" s="152">
        <f>計算!J8</f>
        <v>0</v>
      </c>
      <c r="I12" s="153">
        <f>計算!K8</f>
        <v>0</v>
      </c>
      <c r="J12" s="154">
        <f>計算!L8</f>
        <v>0</v>
      </c>
      <c r="K12" s="61">
        <f>計算!Y8</f>
        <v>0</v>
      </c>
      <c r="L12" s="61">
        <f>計算!AC8</f>
        <v>0</v>
      </c>
      <c r="M12" s="152">
        <f>計算!R8</f>
        <v>0</v>
      </c>
      <c r="N12" s="153">
        <f>計算!S8</f>
        <v>0</v>
      </c>
      <c r="O12" s="154">
        <f>計算!T8</f>
        <v>0</v>
      </c>
      <c r="P12" s="61">
        <f>計算!Z8</f>
        <v>0</v>
      </c>
      <c r="Q12" s="61">
        <f>計算!AD8</f>
        <v>0</v>
      </c>
      <c r="R12" s="152">
        <f t="shared" si="0"/>
        <v>0</v>
      </c>
      <c r="S12" s="153">
        <f t="shared" si="1"/>
        <v>0</v>
      </c>
      <c r="T12" s="154">
        <f t="shared" si="2"/>
        <v>0</v>
      </c>
      <c r="U12" s="61">
        <f t="shared" si="3"/>
        <v>0</v>
      </c>
      <c r="V12" s="61">
        <f t="shared" si="4"/>
        <v>0</v>
      </c>
      <c r="W12" s="61">
        <f>SUM(計算!AV8:AX8)</f>
        <v>0</v>
      </c>
    </row>
    <row r="13" spans="1:23" ht="15" customHeight="1">
      <c r="A13" s="144">
        <v>11</v>
      </c>
      <c r="B13" s="57" t="s">
        <v>4</v>
      </c>
      <c r="C13" s="152">
        <f>計算!D9</f>
        <v>0</v>
      </c>
      <c r="D13" s="153">
        <f>計算!E9</f>
        <v>0</v>
      </c>
      <c r="E13" s="154">
        <f>計算!F9</f>
        <v>0</v>
      </c>
      <c r="F13" s="61">
        <f>計算!X9</f>
        <v>0</v>
      </c>
      <c r="G13" s="61">
        <f>計算!AB9</f>
        <v>0</v>
      </c>
      <c r="H13" s="152">
        <f>計算!J9</f>
        <v>0</v>
      </c>
      <c r="I13" s="153">
        <f>計算!K9</f>
        <v>0</v>
      </c>
      <c r="J13" s="154">
        <f>計算!L9</f>
        <v>0</v>
      </c>
      <c r="K13" s="61">
        <f>計算!Y9</f>
        <v>0</v>
      </c>
      <c r="L13" s="61">
        <f>計算!AC9</f>
        <v>0</v>
      </c>
      <c r="M13" s="152">
        <f>計算!R9</f>
        <v>0</v>
      </c>
      <c r="N13" s="153">
        <f>計算!S9</f>
        <v>0</v>
      </c>
      <c r="O13" s="154">
        <f>計算!T9</f>
        <v>0</v>
      </c>
      <c r="P13" s="61">
        <f>計算!Z9</f>
        <v>0</v>
      </c>
      <c r="Q13" s="61">
        <f>計算!AD9</f>
        <v>0</v>
      </c>
      <c r="R13" s="152">
        <f t="shared" si="0"/>
        <v>0</v>
      </c>
      <c r="S13" s="153">
        <f t="shared" si="1"/>
        <v>0</v>
      </c>
      <c r="T13" s="154">
        <f t="shared" si="2"/>
        <v>0</v>
      </c>
      <c r="U13" s="61">
        <f t="shared" si="3"/>
        <v>0</v>
      </c>
      <c r="V13" s="61">
        <f t="shared" si="4"/>
        <v>0</v>
      </c>
      <c r="W13" s="61">
        <f>SUM(計算!AV9:AX9)</f>
        <v>0</v>
      </c>
    </row>
    <row r="14" spans="1:23" ht="15" customHeight="1">
      <c r="A14" s="145">
        <v>15</v>
      </c>
      <c r="B14" s="58" t="s">
        <v>5</v>
      </c>
      <c r="C14" s="160">
        <f>計算!D10</f>
        <v>0</v>
      </c>
      <c r="D14" s="161">
        <f>計算!E10</f>
        <v>0</v>
      </c>
      <c r="E14" s="139">
        <f>計算!F10</f>
        <v>0</v>
      </c>
      <c r="F14" s="68">
        <f>計算!X10</f>
        <v>0</v>
      </c>
      <c r="G14" s="68">
        <f>計算!AB10</f>
        <v>0</v>
      </c>
      <c r="H14" s="160">
        <f>計算!J10</f>
        <v>0</v>
      </c>
      <c r="I14" s="161">
        <f>計算!K10</f>
        <v>0</v>
      </c>
      <c r="J14" s="139">
        <f>計算!L10</f>
        <v>0</v>
      </c>
      <c r="K14" s="68">
        <f>計算!Y10</f>
        <v>0</v>
      </c>
      <c r="L14" s="68">
        <f>計算!AC10</f>
        <v>0</v>
      </c>
      <c r="M14" s="160">
        <f>計算!R10</f>
        <v>0</v>
      </c>
      <c r="N14" s="161">
        <f>計算!S10</f>
        <v>0</v>
      </c>
      <c r="O14" s="139">
        <f>計算!T10</f>
        <v>0</v>
      </c>
      <c r="P14" s="68">
        <f>計算!Z10</f>
        <v>0</v>
      </c>
      <c r="Q14" s="68">
        <f>計算!AD10</f>
        <v>0</v>
      </c>
      <c r="R14" s="160">
        <f t="shared" si="0"/>
        <v>0</v>
      </c>
      <c r="S14" s="161">
        <f t="shared" si="1"/>
        <v>0</v>
      </c>
      <c r="T14" s="139">
        <f t="shared" si="2"/>
        <v>0</v>
      </c>
      <c r="U14" s="68">
        <f t="shared" si="3"/>
        <v>0</v>
      </c>
      <c r="V14" s="68">
        <f t="shared" si="4"/>
        <v>0</v>
      </c>
      <c r="W14" s="68">
        <f>SUM(計算!AV10:AX10)</f>
        <v>0</v>
      </c>
    </row>
    <row r="15" spans="1:23" ht="15" customHeight="1">
      <c r="A15" s="144">
        <v>16</v>
      </c>
      <c r="B15" s="57" t="s">
        <v>6</v>
      </c>
      <c r="C15" s="152">
        <f>計算!D11</f>
        <v>0</v>
      </c>
      <c r="D15" s="153">
        <f>計算!E11</f>
        <v>0</v>
      </c>
      <c r="E15" s="154">
        <f>計算!F11</f>
        <v>0</v>
      </c>
      <c r="F15" s="61">
        <f>計算!X11</f>
        <v>0</v>
      </c>
      <c r="G15" s="61">
        <f>計算!AB11</f>
        <v>0</v>
      </c>
      <c r="H15" s="152">
        <f>計算!J11</f>
        <v>0</v>
      </c>
      <c r="I15" s="153">
        <f>計算!K11</f>
        <v>0</v>
      </c>
      <c r="J15" s="154">
        <f>計算!L11</f>
        <v>0</v>
      </c>
      <c r="K15" s="61">
        <f>計算!Y11</f>
        <v>0</v>
      </c>
      <c r="L15" s="61">
        <f>計算!AC11</f>
        <v>0</v>
      </c>
      <c r="M15" s="152">
        <f>計算!R11</f>
        <v>0</v>
      </c>
      <c r="N15" s="153">
        <f>計算!S11</f>
        <v>0</v>
      </c>
      <c r="O15" s="154">
        <f>計算!T11</f>
        <v>0</v>
      </c>
      <c r="P15" s="61">
        <f>計算!Z11</f>
        <v>0</v>
      </c>
      <c r="Q15" s="61">
        <f>計算!AD11</f>
        <v>0</v>
      </c>
      <c r="R15" s="152">
        <f t="shared" si="0"/>
        <v>0</v>
      </c>
      <c r="S15" s="153">
        <f t="shared" si="1"/>
        <v>0</v>
      </c>
      <c r="T15" s="154">
        <f t="shared" si="2"/>
        <v>0</v>
      </c>
      <c r="U15" s="61">
        <f t="shared" si="3"/>
        <v>0</v>
      </c>
      <c r="V15" s="61">
        <f t="shared" si="4"/>
        <v>0</v>
      </c>
      <c r="W15" s="61">
        <f>SUM(計算!AV11:AX11)</f>
        <v>0</v>
      </c>
    </row>
    <row r="16" spans="1:23" ht="15" customHeight="1">
      <c r="A16" s="144">
        <v>20</v>
      </c>
      <c r="B16" s="57" t="s">
        <v>7</v>
      </c>
      <c r="C16" s="152">
        <f>計算!D12</f>
        <v>0</v>
      </c>
      <c r="D16" s="153">
        <f>計算!E12</f>
        <v>0</v>
      </c>
      <c r="E16" s="154">
        <f>計算!F12</f>
        <v>0</v>
      </c>
      <c r="F16" s="61">
        <f>計算!X12</f>
        <v>0</v>
      </c>
      <c r="G16" s="61">
        <f>計算!AB12</f>
        <v>0</v>
      </c>
      <c r="H16" s="152">
        <f>計算!J12</f>
        <v>0</v>
      </c>
      <c r="I16" s="153">
        <f>計算!K12</f>
        <v>0</v>
      </c>
      <c r="J16" s="154">
        <f>計算!L12</f>
        <v>0</v>
      </c>
      <c r="K16" s="61">
        <f>計算!Y12</f>
        <v>0</v>
      </c>
      <c r="L16" s="61">
        <f>計算!AC12</f>
        <v>0</v>
      </c>
      <c r="M16" s="152">
        <f>計算!R12</f>
        <v>0</v>
      </c>
      <c r="N16" s="153">
        <f>計算!S12</f>
        <v>0</v>
      </c>
      <c r="O16" s="154">
        <f>計算!T12</f>
        <v>0</v>
      </c>
      <c r="P16" s="61">
        <f>計算!Z12</f>
        <v>0</v>
      </c>
      <c r="Q16" s="61">
        <f>計算!AD12</f>
        <v>0</v>
      </c>
      <c r="R16" s="152">
        <f t="shared" si="0"/>
        <v>0</v>
      </c>
      <c r="S16" s="153">
        <f t="shared" si="1"/>
        <v>0</v>
      </c>
      <c r="T16" s="154">
        <f t="shared" si="2"/>
        <v>0</v>
      </c>
      <c r="U16" s="61">
        <f t="shared" si="3"/>
        <v>0</v>
      </c>
      <c r="V16" s="61">
        <f t="shared" si="4"/>
        <v>0</v>
      </c>
      <c r="W16" s="61">
        <f>SUM(計算!AV12:AX12)</f>
        <v>0</v>
      </c>
    </row>
    <row r="17" spans="1:23" ht="15" customHeight="1">
      <c r="A17" s="144">
        <v>21</v>
      </c>
      <c r="B17" s="57" t="s">
        <v>8</v>
      </c>
      <c r="C17" s="152">
        <f>計算!D13</f>
        <v>0</v>
      </c>
      <c r="D17" s="153">
        <f>計算!E13</f>
        <v>0</v>
      </c>
      <c r="E17" s="154">
        <f>計算!F13</f>
        <v>0</v>
      </c>
      <c r="F17" s="61">
        <f>計算!X13</f>
        <v>0</v>
      </c>
      <c r="G17" s="61">
        <f>計算!AB13</f>
        <v>0</v>
      </c>
      <c r="H17" s="152">
        <f>計算!J13</f>
        <v>0</v>
      </c>
      <c r="I17" s="153">
        <f>計算!K13</f>
        <v>0</v>
      </c>
      <c r="J17" s="154">
        <f>計算!L13</f>
        <v>0</v>
      </c>
      <c r="K17" s="61">
        <f>計算!Y13</f>
        <v>0</v>
      </c>
      <c r="L17" s="61">
        <f>計算!AC13</f>
        <v>0</v>
      </c>
      <c r="M17" s="152">
        <f>計算!R13</f>
        <v>0</v>
      </c>
      <c r="N17" s="153">
        <f>計算!S13</f>
        <v>0</v>
      </c>
      <c r="O17" s="154">
        <f>計算!T13</f>
        <v>0</v>
      </c>
      <c r="P17" s="61">
        <f>計算!Z13</f>
        <v>0</v>
      </c>
      <c r="Q17" s="61">
        <f>計算!AD13</f>
        <v>0</v>
      </c>
      <c r="R17" s="152">
        <f t="shared" si="0"/>
        <v>0</v>
      </c>
      <c r="S17" s="153">
        <f t="shared" si="1"/>
        <v>0</v>
      </c>
      <c r="T17" s="154">
        <f t="shared" si="2"/>
        <v>0</v>
      </c>
      <c r="U17" s="61">
        <f t="shared" si="3"/>
        <v>0</v>
      </c>
      <c r="V17" s="61">
        <f t="shared" si="4"/>
        <v>0</v>
      </c>
      <c r="W17" s="61">
        <f>SUM(計算!AV13:AX13)</f>
        <v>0</v>
      </c>
    </row>
    <row r="18" spans="1:23" ht="15" customHeight="1">
      <c r="A18" s="146">
        <v>25</v>
      </c>
      <c r="B18" s="59" t="s">
        <v>9</v>
      </c>
      <c r="C18" s="162">
        <f>計算!D14</f>
        <v>0</v>
      </c>
      <c r="D18" s="163">
        <f>計算!E14</f>
        <v>0</v>
      </c>
      <c r="E18" s="164">
        <f>計算!F14</f>
        <v>0</v>
      </c>
      <c r="F18" s="69">
        <f>計算!X14</f>
        <v>0</v>
      </c>
      <c r="G18" s="69">
        <f>計算!AB14</f>
        <v>0</v>
      </c>
      <c r="H18" s="162">
        <f>計算!J14</f>
        <v>0</v>
      </c>
      <c r="I18" s="163">
        <f>計算!K14</f>
        <v>0</v>
      </c>
      <c r="J18" s="164">
        <f>計算!L14</f>
        <v>0</v>
      </c>
      <c r="K18" s="69">
        <f>計算!Y14</f>
        <v>0</v>
      </c>
      <c r="L18" s="69">
        <f>計算!AC14</f>
        <v>0</v>
      </c>
      <c r="M18" s="162">
        <f>計算!R14</f>
        <v>0</v>
      </c>
      <c r="N18" s="163">
        <f>計算!S14</f>
        <v>0</v>
      </c>
      <c r="O18" s="164">
        <f>計算!T14</f>
        <v>0</v>
      </c>
      <c r="P18" s="69">
        <f>計算!Z14</f>
        <v>0</v>
      </c>
      <c r="Q18" s="69">
        <f>計算!AD14</f>
        <v>0</v>
      </c>
      <c r="R18" s="162">
        <f t="shared" si="0"/>
        <v>0</v>
      </c>
      <c r="S18" s="163">
        <f t="shared" si="1"/>
        <v>0</v>
      </c>
      <c r="T18" s="164">
        <f t="shared" si="2"/>
        <v>0</v>
      </c>
      <c r="U18" s="69">
        <f t="shared" si="3"/>
        <v>0</v>
      </c>
      <c r="V18" s="69">
        <f t="shared" si="4"/>
        <v>0</v>
      </c>
      <c r="W18" s="61">
        <f>SUM(計算!AV14:AX14)</f>
        <v>0</v>
      </c>
    </row>
    <row r="19" spans="1:23" ht="15" customHeight="1">
      <c r="A19" s="144">
        <v>26</v>
      </c>
      <c r="B19" s="57" t="s">
        <v>10</v>
      </c>
      <c r="C19" s="152">
        <f>計算!D15</f>
        <v>0</v>
      </c>
      <c r="D19" s="153">
        <f>計算!E15</f>
        <v>0</v>
      </c>
      <c r="E19" s="154">
        <f>計算!F15</f>
        <v>0</v>
      </c>
      <c r="F19" s="61">
        <f>計算!X15</f>
        <v>0</v>
      </c>
      <c r="G19" s="61">
        <f>計算!AB15</f>
        <v>0</v>
      </c>
      <c r="H19" s="152">
        <f>計算!J15</f>
        <v>0</v>
      </c>
      <c r="I19" s="153">
        <f>計算!K15</f>
        <v>0</v>
      </c>
      <c r="J19" s="154">
        <f>計算!L15</f>
        <v>0</v>
      </c>
      <c r="K19" s="61">
        <f>計算!Y15</f>
        <v>0</v>
      </c>
      <c r="L19" s="61">
        <f>計算!AC15</f>
        <v>0</v>
      </c>
      <c r="M19" s="152">
        <f>計算!R15</f>
        <v>0</v>
      </c>
      <c r="N19" s="153">
        <f>計算!S15</f>
        <v>0</v>
      </c>
      <c r="O19" s="154">
        <f>計算!T15</f>
        <v>0</v>
      </c>
      <c r="P19" s="61">
        <f>計算!Z15</f>
        <v>0</v>
      </c>
      <c r="Q19" s="61">
        <f>計算!AD15</f>
        <v>0</v>
      </c>
      <c r="R19" s="152">
        <f t="shared" si="0"/>
        <v>0</v>
      </c>
      <c r="S19" s="153">
        <f t="shared" si="1"/>
        <v>0</v>
      </c>
      <c r="T19" s="154">
        <f t="shared" si="2"/>
        <v>0</v>
      </c>
      <c r="U19" s="61">
        <f t="shared" si="3"/>
        <v>0</v>
      </c>
      <c r="V19" s="61">
        <f t="shared" si="4"/>
        <v>0</v>
      </c>
      <c r="W19" s="68">
        <f>SUM(計算!AV15:AX15)</f>
        <v>0</v>
      </c>
    </row>
    <row r="20" spans="1:23" ht="15" customHeight="1">
      <c r="A20" s="144">
        <v>27</v>
      </c>
      <c r="B20" s="57" t="s">
        <v>11</v>
      </c>
      <c r="C20" s="152">
        <f>計算!D16</f>
        <v>0</v>
      </c>
      <c r="D20" s="153">
        <f>計算!E16</f>
        <v>0</v>
      </c>
      <c r="E20" s="154">
        <f>計算!F16</f>
        <v>0</v>
      </c>
      <c r="F20" s="61">
        <f>計算!X16</f>
        <v>0</v>
      </c>
      <c r="G20" s="61">
        <f>計算!AB16</f>
        <v>0</v>
      </c>
      <c r="H20" s="152">
        <f>計算!J16</f>
        <v>0</v>
      </c>
      <c r="I20" s="153">
        <f>計算!K16</f>
        <v>0</v>
      </c>
      <c r="J20" s="154">
        <f>計算!L16</f>
        <v>0</v>
      </c>
      <c r="K20" s="61">
        <f>計算!Y16</f>
        <v>0</v>
      </c>
      <c r="L20" s="61">
        <f>計算!AC16</f>
        <v>0</v>
      </c>
      <c r="M20" s="152">
        <f>計算!R16</f>
        <v>0</v>
      </c>
      <c r="N20" s="153">
        <f>計算!S16</f>
        <v>0</v>
      </c>
      <c r="O20" s="154">
        <f>計算!T16</f>
        <v>0</v>
      </c>
      <c r="P20" s="61">
        <f>計算!Z16</f>
        <v>0</v>
      </c>
      <c r="Q20" s="61">
        <f>計算!AD16</f>
        <v>0</v>
      </c>
      <c r="R20" s="152">
        <f t="shared" si="0"/>
        <v>0</v>
      </c>
      <c r="S20" s="153">
        <f t="shared" si="1"/>
        <v>0</v>
      </c>
      <c r="T20" s="154">
        <f t="shared" si="2"/>
        <v>0</v>
      </c>
      <c r="U20" s="61">
        <f t="shared" si="3"/>
        <v>0</v>
      </c>
      <c r="V20" s="61">
        <f t="shared" si="4"/>
        <v>0</v>
      </c>
      <c r="W20" s="61">
        <f>SUM(計算!AV16:AX16)</f>
        <v>0</v>
      </c>
    </row>
    <row r="21" spans="1:23" ht="15" customHeight="1">
      <c r="A21" s="144">
        <v>28</v>
      </c>
      <c r="B21" s="57" t="s">
        <v>12</v>
      </c>
      <c r="C21" s="152">
        <f>計算!D17</f>
        <v>0</v>
      </c>
      <c r="D21" s="153">
        <f>計算!E17</f>
        <v>0</v>
      </c>
      <c r="E21" s="154">
        <f>計算!F17</f>
        <v>0</v>
      </c>
      <c r="F21" s="61">
        <f>計算!X17</f>
        <v>0</v>
      </c>
      <c r="G21" s="61">
        <f>計算!AB17</f>
        <v>0</v>
      </c>
      <c r="H21" s="152">
        <f>計算!J17</f>
        <v>0</v>
      </c>
      <c r="I21" s="153">
        <f>計算!K17</f>
        <v>0</v>
      </c>
      <c r="J21" s="154">
        <f>計算!L17</f>
        <v>0</v>
      </c>
      <c r="K21" s="61">
        <f>計算!Y17</f>
        <v>0</v>
      </c>
      <c r="L21" s="61">
        <f>計算!AC17</f>
        <v>0</v>
      </c>
      <c r="M21" s="152">
        <f>計算!R17</f>
        <v>0</v>
      </c>
      <c r="N21" s="153">
        <f>計算!S17</f>
        <v>0</v>
      </c>
      <c r="O21" s="154">
        <f>計算!T17</f>
        <v>0</v>
      </c>
      <c r="P21" s="61">
        <f>計算!Z17</f>
        <v>0</v>
      </c>
      <c r="Q21" s="61">
        <f>計算!AD17</f>
        <v>0</v>
      </c>
      <c r="R21" s="152">
        <f t="shared" si="0"/>
        <v>0</v>
      </c>
      <c r="S21" s="153">
        <f t="shared" si="1"/>
        <v>0</v>
      </c>
      <c r="T21" s="154">
        <f t="shared" si="2"/>
        <v>0</v>
      </c>
      <c r="U21" s="61">
        <f t="shared" si="3"/>
        <v>0</v>
      </c>
      <c r="V21" s="61">
        <f t="shared" si="4"/>
        <v>0</v>
      </c>
      <c r="W21" s="61">
        <f>SUM(計算!AV17:AX17)</f>
        <v>0</v>
      </c>
    </row>
    <row r="22" spans="1:23" ht="15" customHeight="1">
      <c r="A22" s="144">
        <v>29</v>
      </c>
      <c r="B22" s="57" t="s">
        <v>13</v>
      </c>
      <c r="C22" s="152">
        <f>計算!D18</f>
        <v>0</v>
      </c>
      <c r="D22" s="153">
        <f>計算!E18</f>
        <v>0</v>
      </c>
      <c r="E22" s="154">
        <f>計算!F18</f>
        <v>0</v>
      </c>
      <c r="F22" s="61">
        <f>計算!X18</f>
        <v>0</v>
      </c>
      <c r="G22" s="61">
        <f>計算!AB18</f>
        <v>0</v>
      </c>
      <c r="H22" s="152">
        <f>計算!J18</f>
        <v>0</v>
      </c>
      <c r="I22" s="153">
        <f>計算!K18</f>
        <v>0</v>
      </c>
      <c r="J22" s="154">
        <f>計算!L18</f>
        <v>0</v>
      </c>
      <c r="K22" s="61">
        <f>計算!Y18</f>
        <v>0</v>
      </c>
      <c r="L22" s="61">
        <f>計算!AC18</f>
        <v>0</v>
      </c>
      <c r="M22" s="152">
        <f>計算!R18</f>
        <v>0</v>
      </c>
      <c r="N22" s="153">
        <f>計算!S18</f>
        <v>0</v>
      </c>
      <c r="O22" s="154">
        <f>計算!T18</f>
        <v>0</v>
      </c>
      <c r="P22" s="61">
        <f>計算!Z18</f>
        <v>0</v>
      </c>
      <c r="Q22" s="61">
        <f>計算!AD18</f>
        <v>0</v>
      </c>
      <c r="R22" s="152">
        <f t="shared" si="0"/>
        <v>0</v>
      </c>
      <c r="S22" s="153">
        <f t="shared" si="1"/>
        <v>0</v>
      </c>
      <c r="T22" s="154">
        <f t="shared" si="2"/>
        <v>0</v>
      </c>
      <c r="U22" s="61">
        <f t="shared" si="3"/>
        <v>0</v>
      </c>
      <c r="V22" s="61">
        <f t="shared" si="4"/>
        <v>0</v>
      </c>
      <c r="W22" s="61">
        <f>SUM(計算!AV18:AX18)</f>
        <v>0</v>
      </c>
    </row>
    <row r="23" spans="1:23" ht="15" customHeight="1">
      <c r="A23" s="144">
        <v>32</v>
      </c>
      <c r="B23" s="57" t="s">
        <v>16</v>
      </c>
      <c r="C23" s="152">
        <f>計算!D19</f>
        <v>0</v>
      </c>
      <c r="D23" s="153">
        <f>計算!E19</f>
        <v>0</v>
      </c>
      <c r="E23" s="154">
        <f>計算!F19</f>
        <v>0</v>
      </c>
      <c r="F23" s="61">
        <f>計算!X19</f>
        <v>0</v>
      </c>
      <c r="G23" s="61">
        <f>計算!AB19</f>
        <v>0</v>
      </c>
      <c r="H23" s="152">
        <f>計算!J19</f>
        <v>0</v>
      </c>
      <c r="I23" s="153">
        <f>計算!K19</f>
        <v>0</v>
      </c>
      <c r="J23" s="154">
        <f>計算!L19</f>
        <v>0</v>
      </c>
      <c r="K23" s="61">
        <f>計算!Y19</f>
        <v>0</v>
      </c>
      <c r="L23" s="61">
        <f>計算!AC19</f>
        <v>0</v>
      </c>
      <c r="M23" s="152">
        <f>計算!R19</f>
        <v>0</v>
      </c>
      <c r="N23" s="153">
        <f>計算!S19</f>
        <v>0</v>
      </c>
      <c r="O23" s="154">
        <f>計算!T19</f>
        <v>0</v>
      </c>
      <c r="P23" s="61">
        <f>計算!Z19</f>
        <v>0</v>
      </c>
      <c r="Q23" s="61">
        <f>計算!AD19</f>
        <v>0</v>
      </c>
      <c r="R23" s="152">
        <f t="shared" si="0"/>
        <v>0</v>
      </c>
      <c r="S23" s="153">
        <f t="shared" si="1"/>
        <v>0</v>
      </c>
      <c r="T23" s="154">
        <f t="shared" si="2"/>
        <v>0</v>
      </c>
      <c r="U23" s="61">
        <f t="shared" si="3"/>
        <v>0</v>
      </c>
      <c r="V23" s="61">
        <f t="shared" si="4"/>
        <v>0</v>
      </c>
      <c r="W23" s="69">
        <f>SUM(計算!AV19:AX19)</f>
        <v>0</v>
      </c>
    </row>
    <row r="24" spans="1:23" ht="15" customHeight="1">
      <c r="A24" s="145">
        <v>33</v>
      </c>
      <c r="B24" s="58" t="s">
        <v>14</v>
      </c>
      <c r="C24" s="160">
        <f>計算!D20</f>
        <v>0</v>
      </c>
      <c r="D24" s="161">
        <f>計算!E20</f>
        <v>0</v>
      </c>
      <c r="E24" s="139">
        <f>計算!F20</f>
        <v>0</v>
      </c>
      <c r="F24" s="68">
        <f>計算!X20</f>
        <v>0</v>
      </c>
      <c r="G24" s="68">
        <f>計算!AB20</f>
        <v>0</v>
      </c>
      <c r="H24" s="160">
        <f>計算!J20</f>
        <v>0</v>
      </c>
      <c r="I24" s="161">
        <f>計算!K20</f>
        <v>0</v>
      </c>
      <c r="J24" s="139">
        <f>計算!L20</f>
        <v>0</v>
      </c>
      <c r="K24" s="68">
        <f>計算!Y20</f>
        <v>0</v>
      </c>
      <c r="L24" s="68">
        <f>計算!AC20</f>
        <v>0</v>
      </c>
      <c r="M24" s="160">
        <f>計算!R20</f>
        <v>0</v>
      </c>
      <c r="N24" s="161">
        <f>計算!S20</f>
        <v>0</v>
      </c>
      <c r="O24" s="139">
        <f>計算!T20</f>
        <v>0</v>
      </c>
      <c r="P24" s="68">
        <f>計算!Z20</f>
        <v>0</v>
      </c>
      <c r="Q24" s="68">
        <f>計算!AD20</f>
        <v>0</v>
      </c>
      <c r="R24" s="160">
        <f t="shared" si="0"/>
        <v>0</v>
      </c>
      <c r="S24" s="161">
        <f t="shared" si="1"/>
        <v>0</v>
      </c>
      <c r="T24" s="139">
        <f t="shared" si="2"/>
        <v>0</v>
      </c>
      <c r="U24" s="68">
        <f t="shared" si="3"/>
        <v>0</v>
      </c>
      <c r="V24" s="68">
        <f t="shared" si="4"/>
        <v>0</v>
      </c>
      <c r="W24" s="61">
        <f>SUM(計算!AV20:AX20)</f>
        <v>0</v>
      </c>
    </row>
    <row r="25" spans="1:23" ht="15" customHeight="1">
      <c r="A25" s="144">
        <v>34</v>
      </c>
      <c r="B25" s="57" t="s">
        <v>15</v>
      </c>
      <c r="C25" s="152">
        <f>計算!D21</f>
        <v>0</v>
      </c>
      <c r="D25" s="153">
        <f>計算!E21</f>
        <v>0</v>
      </c>
      <c r="E25" s="154">
        <f>計算!F21</f>
        <v>0</v>
      </c>
      <c r="F25" s="61">
        <f>計算!X21</f>
        <v>0</v>
      </c>
      <c r="G25" s="61">
        <f>計算!AB21</f>
        <v>0</v>
      </c>
      <c r="H25" s="152">
        <f>計算!J21</f>
        <v>0</v>
      </c>
      <c r="I25" s="153">
        <f>計算!K21</f>
        <v>0</v>
      </c>
      <c r="J25" s="154">
        <f>計算!L21</f>
        <v>0</v>
      </c>
      <c r="K25" s="61">
        <f>計算!Y21</f>
        <v>0</v>
      </c>
      <c r="L25" s="61">
        <f>計算!AC21</f>
        <v>0</v>
      </c>
      <c r="M25" s="152">
        <f>計算!R21</f>
        <v>0</v>
      </c>
      <c r="N25" s="153">
        <f>計算!S21</f>
        <v>0</v>
      </c>
      <c r="O25" s="154">
        <f>計算!T21</f>
        <v>0</v>
      </c>
      <c r="P25" s="61">
        <f>計算!Z21</f>
        <v>0</v>
      </c>
      <c r="Q25" s="61">
        <f>計算!AD21</f>
        <v>0</v>
      </c>
      <c r="R25" s="152">
        <f t="shared" si="0"/>
        <v>0</v>
      </c>
      <c r="S25" s="153">
        <f t="shared" si="1"/>
        <v>0</v>
      </c>
      <c r="T25" s="154">
        <f t="shared" si="2"/>
        <v>0</v>
      </c>
      <c r="U25" s="61">
        <f t="shared" si="3"/>
        <v>0</v>
      </c>
      <c r="V25" s="61">
        <f t="shared" si="4"/>
        <v>0</v>
      </c>
      <c r="W25" s="61">
        <f>SUM(計算!AV21:AX21)</f>
        <v>0</v>
      </c>
    </row>
    <row r="26" spans="1:23" ht="15" customHeight="1">
      <c r="A26" s="144">
        <v>35</v>
      </c>
      <c r="B26" s="57" t="s">
        <v>17</v>
      </c>
      <c r="C26" s="152">
        <f>計算!D22</f>
        <v>0</v>
      </c>
      <c r="D26" s="153">
        <f>計算!E22</f>
        <v>0</v>
      </c>
      <c r="E26" s="154">
        <f>計算!F22</f>
        <v>0</v>
      </c>
      <c r="F26" s="61">
        <f>計算!X22</f>
        <v>0</v>
      </c>
      <c r="G26" s="61">
        <f>計算!AB22</f>
        <v>0</v>
      </c>
      <c r="H26" s="152">
        <f>計算!J22</f>
        <v>0</v>
      </c>
      <c r="I26" s="153">
        <f>計算!K22</f>
        <v>0</v>
      </c>
      <c r="J26" s="154">
        <f>計算!L22</f>
        <v>0</v>
      </c>
      <c r="K26" s="61">
        <f>計算!Y22</f>
        <v>0</v>
      </c>
      <c r="L26" s="61">
        <f>計算!AC22</f>
        <v>0</v>
      </c>
      <c r="M26" s="152">
        <f>計算!R22</f>
        <v>0</v>
      </c>
      <c r="N26" s="153">
        <f>計算!S22</f>
        <v>0</v>
      </c>
      <c r="O26" s="154">
        <f>計算!T22</f>
        <v>0</v>
      </c>
      <c r="P26" s="61">
        <f>計算!Z22</f>
        <v>0</v>
      </c>
      <c r="Q26" s="61">
        <f>計算!AD22</f>
        <v>0</v>
      </c>
      <c r="R26" s="152">
        <f t="shared" si="0"/>
        <v>0</v>
      </c>
      <c r="S26" s="153">
        <f t="shared" si="1"/>
        <v>0</v>
      </c>
      <c r="T26" s="154">
        <f t="shared" si="2"/>
        <v>0</v>
      </c>
      <c r="U26" s="61">
        <f t="shared" si="3"/>
        <v>0</v>
      </c>
      <c r="V26" s="61">
        <f t="shared" si="4"/>
        <v>0</v>
      </c>
      <c r="W26" s="61">
        <f>SUM(計算!AV22:AX22)</f>
        <v>0</v>
      </c>
    </row>
    <row r="27" spans="1:23" ht="15" customHeight="1">
      <c r="A27" s="144">
        <v>39</v>
      </c>
      <c r="B27" s="57" t="s">
        <v>18</v>
      </c>
      <c r="C27" s="152">
        <f>計算!D23</f>
        <v>0</v>
      </c>
      <c r="D27" s="153">
        <f>計算!E23</f>
        <v>0</v>
      </c>
      <c r="E27" s="154">
        <f>計算!F23</f>
        <v>0</v>
      </c>
      <c r="F27" s="61">
        <f>計算!X23</f>
        <v>0</v>
      </c>
      <c r="G27" s="61">
        <f>計算!AB23</f>
        <v>0</v>
      </c>
      <c r="H27" s="152">
        <f>計算!J23</f>
        <v>0</v>
      </c>
      <c r="I27" s="153">
        <f>計算!K23</f>
        <v>0</v>
      </c>
      <c r="J27" s="154">
        <f>計算!L23</f>
        <v>0</v>
      </c>
      <c r="K27" s="61">
        <f>計算!Y23</f>
        <v>0</v>
      </c>
      <c r="L27" s="61">
        <f>計算!AC23</f>
        <v>0</v>
      </c>
      <c r="M27" s="152">
        <f>計算!R23</f>
        <v>0</v>
      </c>
      <c r="N27" s="153">
        <f>計算!S23</f>
        <v>0</v>
      </c>
      <c r="O27" s="154">
        <f>計算!T23</f>
        <v>0</v>
      </c>
      <c r="P27" s="61">
        <f>計算!Z23</f>
        <v>0</v>
      </c>
      <c r="Q27" s="61">
        <f>計算!AD23</f>
        <v>0</v>
      </c>
      <c r="R27" s="152">
        <f t="shared" si="0"/>
        <v>0</v>
      </c>
      <c r="S27" s="153">
        <f t="shared" si="1"/>
        <v>0</v>
      </c>
      <c r="T27" s="154">
        <f t="shared" si="2"/>
        <v>0</v>
      </c>
      <c r="U27" s="61">
        <f t="shared" si="3"/>
        <v>0</v>
      </c>
      <c r="V27" s="61">
        <f t="shared" si="4"/>
        <v>0</v>
      </c>
      <c r="W27" s="61">
        <f>SUM(計算!AV23:AX23)</f>
        <v>0</v>
      </c>
    </row>
    <row r="28" spans="1:23" ht="15" customHeight="1">
      <c r="A28" s="146">
        <v>41</v>
      </c>
      <c r="B28" s="59" t="s">
        <v>19</v>
      </c>
      <c r="C28" s="162">
        <f>計算!D24</f>
        <v>0</v>
      </c>
      <c r="D28" s="163">
        <f>計算!E24</f>
        <v>0</v>
      </c>
      <c r="E28" s="164">
        <f>計算!F24</f>
        <v>0</v>
      </c>
      <c r="F28" s="69">
        <f>計算!X24</f>
        <v>0</v>
      </c>
      <c r="G28" s="69">
        <f>計算!AB24</f>
        <v>0</v>
      </c>
      <c r="H28" s="162">
        <f>計算!J24</f>
        <v>0</v>
      </c>
      <c r="I28" s="163">
        <f>計算!K24</f>
        <v>0</v>
      </c>
      <c r="J28" s="164">
        <f>計算!L24</f>
        <v>0</v>
      </c>
      <c r="K28" s="69">
        <f>計算!Y24</f>
        <v>0</v>
      </c>
      <c r="L28" s="69">
        <f>計算!AC24</f>
        <v>0</v>
      </c>
      <c r="M28" s="162">
        <f>計算!R24</f>
        <v>0</v>
      </c>
      <c r="N28" s="163">
        <f>計算!S24</f>
        <v>0</v>
      </c>
      <c r="O28" s="164">
        <f>計算!T24</f>
        <v>0</v>
      </c>
      <c r="P28" s="69">
        <f>計算!Z24</f>
        <v>0</v>
      </c>
      <c r="Q28" s="69">
        <f>計算!AD24</f>
        <v>0</v>
      </c>
      <c r="R28" s="162">
        <f t="shared" si="0"/>
        <v>0</v>
      </c>
      <c r="S28" s="163">
        <f t="shared" si="1"/>
        <v>0</v>
      </c>
      <c r="T28" s="164">
        <f t="shared" si="2"/>
        <v>0</v>
      </c>
      <c r="U28" s="69">
        <f t="shared" si="3"/>
        <v>0</v>
      </c>
      <c r="V28" s="69">
        <f t="shared" si="4"/>
        <v>0</v>
      </c>
      <c r="W28" s="69">
        <f>SUM(計算!AV24:AX24)</f>
        <v>0</v>
      </c>
    </row>
    <row r="29" spans="1:23" ht="15" customHeight="1">
      <c r="A29" s="144">
        <v>46</v>
      </c>
      <c r="B29" s="57" t="s">
        <v>20</v>
      </c>
      <c r="C29" s="152">
        <f>計算!D25</f>
        <v>0</v>
      </c>
      <c r="D29" s="153">
        <f>計算!E25</f>
        <v>0</v>
      </c>
      <c r="E29" s="154">
        <f>計算!F25</f>
        <v>0</v>
      </c>
      <c r="F29" s="61">
        <f>計算!X25</f>
        <v>0</v>
      </c>
      <c r="G29" s="61">
        <f>計算!AB25</f>
        <v>0</v>
      </c>
      <c r="H29" s="152">
        <f>計算!J25</f>
        <v>0</v>
      </c>
      <c r="I29" s="153">
        <f>計算!K25</f>
        <v>0</v>
      </c>
      <c r="J29" s="154">
        <f>計算!L25</f>
        <v>0</v>
      </c>
      <c r="K29" s="61">
        <f>計算!Y25</f>
        <v>0</v>
      </c>
      <c r="L29" s="61">
        <f>計算!AC25</f>
        <v>0</v>
      </c>
      <c r="M29" s="152">
        <f>計算!R25</f>
        <v>0</v>
      </c>
      <c r="N29" s="153">
        <f>計算!S25</f>
        <v>0</v>
      </c>
      <c r="O29" s="154">
        <f>計算!T25</f>
        <v>0</v>
      </c>
      <c r="P29" s="61">
        <f>計算!Z25</f>
        <v>0</v>
      </c>
      <c r="Q29" s="61">
        <f>計算!AD25</f>
        <v>0</v>
      </c>
      <c r="R29" s="152">
        <f t="shared" si="0"/>
        <v>0</v>
      </c>
      <c r="S29" s="153">
        <f t="shared" si="1"/>
        <v>0</v>
      </c>
      <c r="T29" s="154">
        <f t="shared" si="2"/>
        <v>0</v>
      </c>
      <c r="U29" s="61">
        <f t="shared" si="3"/>
        <v>0</v>
      </c>
      <c r="V29" s="61">
        <f t="shared" si="4"/>
        <v>0</v>
      </c>
      <c r="W29" s="61">
        <f>SUM(計算!AV25:AX25)</f>
        <v>0</v>
      </c>
    </row>
    <row r="30" spans="1:23" ht="15" customHeight="1">
      <c r="A30" s="144">
        <v>47</v>
      </c>
      <c r="B30" s="57" t="s">
        <v>171</v>
      </c>
      <c r="C30" s="152">
        <f>計算!D26</f>
        <v>0</v>
      </c>
      <c r="D30" s="153">
        <f>計算!E26</f>
        <v>0</v>
      </c>
      <c r="E30" s="154">
        <f>計算!F26</f>
        <v>0</v>
      </c>
      <c r="F30" s="61">
        <f>計算!X26</f>
        <v>0</v>
      </c>
      <c r="G30" s="61">
        <f>計算!AB26</f>
        <v>0</v>
      </c>
      <c r="H30" s="152">
        <f>計算!J26</f>
        <v>0</v>
      </c>
      <c r="I30" s="153">
        <f>計算!K26</f>
        <v>0</v>
      </c>
      <c r="J30" s="154">
        <f>計算!L26</f>
        <v>0</v>
      </c>
      <c r="K30" s="61">
        <f>計算!Y26</f>
        <v>0</v>
      </c>
      <c r="L30" s="61">
        <f>計算!AC26</f>
        <v>0</v>
      </c>
      <c r="M30" s="152">
        <f>計算!R26</f>
        <v>0</v>
      </c>
      <c r="N30" s="153">
        <f>計算!S26</f>
        <v>0</v>
      </c>
      <c r="O30" s="154">
        <f>計算!T26</f>
        <v>0</v>
      </c>
      <c r="P30" s="61">
        <f>計算!Z26</f>
        <v>0</v>
      </c>
      <c r="Q30" s="61">
        <f>計算!AD26</f>
        <v>0</v>
      </c>
      <c r="R30" s="152">
        <f t="shared" si="0"/>
        <v>0</v>
      </c>
      <c r="S30" s="153">
        <f t="shared" si="1"/>
        <v>0</v>
      </c>
      <c r="T30" s="154">
        <f t="shared" si="2"/>
        <v>0</v>
      </c>
      <c r="U30" s="61">
        <f t="shared" si="3"/>
        <v>0</v>
      </c>
      <c r="V30" s="61">
        <f t="shared" si="4"/>
        <v>0</v>
      </c>
      <c r="W30" s="61">
        <f>SUM(計算!AV26:AX26)</f>
        <v>0</v>
      </c>
    </row>
    <row r="31" spans="1:23" ht="15" customHeight="1">
      <c r="A31" s="144">
        <v>48</v>
      </c>
      <c r="B31" s="57" t="s">
        <v>172</v>
      </c>
      <c r="C31" s="152">
        <f>計算!D27</f>
        <v>0</v>
      </c>
      <c r="D31" s="153">
        <f>計算!E27</f>
        <v>0</v>
      </c>
      <c r="E31" s="154">
        <f>計算!F27</f>
        <v>0</v>
      </c>
      <c r="F31" s="61">
        <f>計算!X27</f>
        <v>0</v>
      </c>
      <c r="G31" s="61">
        <f>計算!AB27</f>
        <v>0</v>
      </c>
      <c r="H31" s="152">
        <f>計算!J27</f>
        <v>0</v>
      </c>
      <c r="I31" s="153">
        <f>計算!K27</f>
        <v>0</v>
      </c>
      <c r="J31" s="154">
        <f>計算!L27</f>
        <v>0</v>
      </c>
      <c r="K31" s="61">
        <f>計算!Y27</f>
        <v>0</v>
      </c>
      <c r="L31" s="61">
        <f>計算!AC27</f>
        <v>0</v>
      </c>
      <c r="M31" s="152">
        <f>計算!R27</f>
        <v>0</v>
      </c>
      <c r="N31" s="153">
        <f>計算!S27</f>
        <v>0</v>
      </c>
      <c r="O31" s="154">
        <f>計算!T27</f>
        <v>0</v>
      </c>
      <c r="P31" s="61">
        <f>計算!Z27</f>
        <v>0</v>
      </c>
      <c r="Q31" s="61">
        <f>計算!AD27</f>
        <v>0</v>
      </c>
      <c r="R31" s="152">
        <f t="shared" si="0"/>
        <v>0</v>
      </c>
      <c r="S31" s="153">
        <f t="shared" si="1"/>
        <v>0</v>
      </c>
      <c r="T31" s="154">
        <f t="shared" si="2"/>
        <v>0</v>
      </c>
      <c r="U31" s="61">
        <f t="shared" si="3"/>
        <v>0</v>
      </c>
      <c r="V31" s="61">
        <f t="shared" si="4"/>
        <v>0</v>
      </c>
      <c r="W31" s="61">
        <f>SUM(計算!AV27:AX27)</f>
        <v>0</v>
      </c>
    </row>
    <row r="32" spans="1:23" ht="15" customHeight="1">
      <c r="A32" s="144">
        <v>51</v>
      </c>
      <c r="B32" s="57" t="s">
        <v>21</v>
      </c>
      <c r="C32" s="152">
        <f>計算!D28</f>
        <v>0</v>
      </c>
      <c r="D32" s="153">
        <f>計算!E28</f>
        <v>0</v>
      </c>
      <c r="E32" s="154">
        <f>計算!F28</f>
        <v>0</v>
      </c>
      <c r="F32" s="61">
        <f>計算!X28</f>
        <v>0</v>
      </c>
      <c r="G32" s="61">
        <f>計算!AB28</f>
        <v>0</v>
      </c>
      <c r="H32" s="152">
        <f>計算!J28</f>
        <v>0</v>
      </c>
      <c r="I32" s="153">
        <f>計算!K28</f>
        <v>0</v>
      </c>
      <c r="J32" s="154">
        <f>計算!L28</f>
        <v>0</v>
      </c>
      <c r="K32" s="61">
        <f>計算!Y28</f>
        <v>0</v>
      </c>
      <c r="L32" s="61">
        <f>計算!AC28</f>
        <v>0</v>
      </c>
      <c r="M32" s="152">
        <f>計算!R28</f>
        <v>0</v>
      </c>
      <c r="N32" s="153">
        <f>計算!S28</f>
        <v>0</v>
      </c>
      <c r="O32" s="154">
        <f>計算!T28</f>
        <v>0</v>
      </c>
      <c r="P32" s="61">
        <f>計算!Z28</f>
        <v>0</v>
      </c>
      <c r="Q32" s="61">
        <f>計算!AD28</f>
        <v>0</v>
      </c>
      <c r="R32" s="152">
        <f t="shared" si="0"/>
        <v>0</v>
      </c>
      <c r="S32" s="153">
        <f t="shared" si="1"/>
        <v>0</v>
      </c>
      <c r="T32" s="154">
        <f t="shared" si="2"/>
        <v>0</v>
      </c>
      <c r="U32" s="61">
        <f t="shared" si="3"/>
        <v>0</v>
      </c>
      <c r="V32" s="61">
        <f t="shared" si="4"/>
        <v>0</v>
      </c>
      <c r="W32" s="61">
        <f>SUM(計算!AV28:AX28)</f>
        <v>0</v>
      </c>
    </row>
    <row r="33" spans="1:23" ht="15" customHeight="1">
      <c r="A33" s="144">
        <v>53</v>
      </c>
      <c r="B33" s="57" t="s">
        <v>22</v>
      </c>
      <c r="C33" s="152">
        <f>計算!D29</f>
        <v>0</v>
      </c>
      <c r="D33" s="153">
        <f>計算!E29</f>
        <v>0</v>
      </c>
      <c r="E33" s="154">
        <f>計算!F29</f>
        <v>0</v>
      </c>
      <c r="F33" s="61">
        <f>計算!X29</f>
        <v>0</v>
      </c>
      <c r="G33" s="61">
        <f>計算!AB29</f>
        <v>0</v>
      </c>
      <c r="H33" s="152">
        <f>計算!J29</f>
        <v>0</v>
      </c>
      <c r="I33" s="153">
        <f>計算!K29</f>
        <v>0</v>
      </c>
      <c r="J33" s="154">
        <f>計算!L29</f>
        <v>0</v>
      </c>
      <c r="K33" s="61">
        <f>計算!Y29</f>
        <v>0</v>
      </c>
      <c r="L33" s="61">
        <f>計算!AC29</f>
        <v>0</v>
      </c>
      <c r="M33" s="152">
        <f>計算!R29</f>
        <v>0</v>
      </c>
      <c r="N33" s="153">
        <f>計算!S29</f>
        <v>0</v>
      </c>
      <c r="O33" s="154">
        <f>計算!T29</f>
        <v>0</v>
      </c>
      <c r="P33" s="61">
        <f>計算!Z29</f>
        <v>0</v>
      </c>
      <c r="Q33" s="61">
        <f>計算!AD29</f>
        <v>0</v>
      </c>
      <c r="R33" s="152">
        <f t="shared" si="0"/>
        <v>0</v>
      </c>
      <c r="S33" s="153">
        <f t="shared" si="1"/>
        <v>0</v>
      </c>
      <c r="T33" s="154">
        <f t="shared" si="2"/>
        <v>0</v>
      </c>
      <c r="U33" s="61">
        <f t="shared" si="3"/>
        <v>0</v>
      </c>
      <c r="V33" s="61">
        <f t="shared" si="4"/>
        <v>0</v>
      </c>
      <c r="W33" s="69">
        <f>SUM(計算!AV29:AX29)</f>
        <v>0</v>
      </c>
    </row>
    <row r="34" spans="1:23" ht="15" customHeight="1">
      <c r="A34" s="145">
        <v>55</v>
      </c>
      <c r="B34" s="58" t="s">
        <v>23</v>
      </c>
      <c r="C34" s="160">
        <f>計算!D30</f>
        <v>0</v>
      </c>
      <c r="D34" s="161">
        <f>計算!E30</f>
        <v>0</v>
      </c>
      <c r="E34" s="139">
        <f>計算!F30</f>
        <v>0</v>
      </c>
      <c r="F34" s="68">
        <f>計算!X30</f>
        <v>0</v>
      </c>
      <c r="G34" s="68">
        <f>計算!AB30</f>
        <v>0</v>
      </c>
      <c r="H34" s="160">
        <f>計算!J30</f>
        <v>0</v>
      </c>
      <c r="I34" s="161">
        <f>計算!K30</f>
        <v>0</v>
      </c>
      <c r="J34" s="139">
        <f>計算!L30</f>
        <v>0</v>
      </c>
      <c r="K34" s="68">
        <f>計算!Y30</f>
        <v>0</v>
      </c>
      <c r="L34" s="68">
        <f>計算!AC30</f>
        <v>0</v>
      </c>
      <c r="M34" s="160">
        <f>計算!R30</f>
        <v>0</v>
      </c>
      <c r="N34" s="161">
        <f>計算!S30</f>
        <v>0</v>
      </c>
      <c r="O34" s="139">
        <f>計算!T30</f>
        <v>0</v>
      </c>
      <c r="P34" s="68">
        <f>計算!Z30</f>
        <v>0</v>
      </c>
      <c r="Q34" s="68">
        <f>計算!AD30</f>
        <v>0</v>
      </c>
      <c r="R34" s="160">
        <f t="shared" si="0"/>
        <v>0</v>
      </c>
      <c r="S34" s="161">
        <f t="shared" si="1"/>
        <v>0</v>
      </c>
      <c r="T34" s="139">
        <f t="shared" si="2"/>
        <v>0</v>
      </c>
      <c r="U34" s="68">
        <f t="shared" si="3"/>
        <v>0</v>
      </c>
      <c r="V34" s="68">
        <f t="shared" si="4"/>
        <v>0</v>
      </c>
      <c r="W34" s="61">
        <f>SUM(計算!AV30:AX30)</f>
        <v>0</v>
      </c>
    </row>
    <row r="35" spans="1:23" ht="15" customHeight="1">
      <c r="A35" s="144">
        <v>57</v>
      </c>
      <c r="B35" s="57" t="s">
        <v>183</v>
      </c>
      <c r="C35" s="152">
        <f>計算!D31</f>
        <v>0</v>
      </c>
      <c r="D35" s="153">
        <f>計算!E31</f>
        <v>0</v>
      </c>
      <c r="E35" s="154">
        <f>計算!F31</f>
        <v>0</v>
      </c>
      <c r="F35" s="61">
        <f>計算!X31</f>
        <v>0</v>
      </c>
      <c r="G35" s="61">
        <f>計算!AB31</f>
        <v>0</v>
      </c>
      <c r="H35" s="152">
        <f>計算!J31</f>
        <v>0</v>
      </c>
      <c r="I35" s="153">
        <f>計算!K31</f>
        <v>0</v>
      </c>
      <c r="J35" s="154">
        <f>計算!L31</f>
        <v>0</v>
      </c>
      <c r="K35" s="61">
        <f>計算!Y31</f>
        <v>0</v>
      </c>
      <c r="L35" s="61">
        <f>計算!AC31</f>
        <v>0</v>
      </c>
      <c r="M35" s="152">
        <f>計算!R31</f>
        <v>0</v>
      </c>
      <c r="N35" s="153">
        <f>計算!S31</f>
        <v>0</v>
      </c>
      <c r="O35" s="154">
        <f>計算!T31</f>
        <v>0</v>
      </c>
      <c r="P35" s="61">
        <f>計算!Z31</f>
        <v>0</v>
      </c>
      <c r="Q35" s="61">
        <f>計算!AD31</f>
        <v>0</v>
      </c>
      <c r="R35" s="152">
        <f t="shared" si="0"/>
        <v>0</v>
      </c>
      <c r="S35" s="153">
        <f t="shared" si="1"/>
        <v>0</v>
      </c>
      <c r="T35" s="154">
        <f t="shared" si="2"/>
        <v>0</v>
      </c>
      <c r="U35" s="61">
        <f t="shared" si="3"/>
        <v>0</v>
      </c>
      <c r="V35" s="61">
        <f t="shared" si="4"/>
        <v>0</v>
      </c>
      <c r="W35" s="61">
        <f>SUM(計算!AV31:AX31)</f>
        <v>0</v>
      </c>
    </row>
    <row r="36" spans="1:23" ht="15" customHeight="1">
      <c r="A36" s="144">
        <v>59</v>
      </c>
      <c r="B36" s="57" t="s">
        <v>25</v>
      </c>
      <c r="C36" s="152">
        <f>計算!D32</f>
        <v>0</v>
      </c>
      <c r="D36" s="153">
        <f>計算!E32</f>
        <v>0</v>
      </c>
      <c r="E36" s="154">
        <f>計算!F32</f>
        <v>0</v>
      </c>
      <c r="F36" s="61">
        <f>計算!X32</f>
        <v>0</v>
      </c>
      <c r="G36" s="61">
        <f>計算!AB32</f>
        <v>0</v>
      </c>
      <c r="H36" s="152">
        <f>計算!J32</f>
        <v>0</v>
      </c>
      <c r="I36" s="153">
        <f>計算!K32</f>
        <v>0</v>
      </c>
      <c r="J36" s="154">
        <f>計算!L32</f>
        <v>0</v>
      </c>
      <c r="K36" s="61">
        <f>計算!Y32</f>
        <v>0</v>
      </c>
      <c r="L36" s="61">
        <f>計算!AC32</f>
        <v>0</v>
      </c>
      <c r="M36" s="152">
        <f>計算!R32</f>
        <v>0</v>
      </c>
      <c r="N36" s="153">
        <f>計算!S32</f>
        <v>0</v>
      </c>
      <c r="O36" s="154">
        <f>計算!T32</f>
        <v>0</v>
      </c>
      <c r="P36" s="61">
        <f>計算!Z32</f>
        <v>0</v>
      </c>
      <c r="Q36" s="61">
        <f>計算!AD32</f>
        <v>0</v>
      </c>
      <c r="R36" s="152">
        <f t="shared" si="0"/>
        <v>0</v>
      </c>
      <c r="S36" s="153">
        <f t="shared" si="1"/>
        <v>0</v>
      </c>
      <c r="T36" s="154">
        <f t="shared" si="2"/>
        <v>0</v>
      </c>
      <c r="U36" s="61">
        <f t="shared" si="3"/>
        <v>0</v>
      </c>
      <c r="V36" s="61">
        <f t="shared" si="4"/>
        <v>0</v>
      </c>
      <c r="W36" s="61">
        <f>SUM(計算!AV32:AX32)</f>
        <v>0</v>
      </c>
    </row>
    <row r="37" spans="1:23" ht="15" customHeight="1">
      <c r="A37" s="144">
        <v>61</v>
      </c>
      <c r="B37" s="57" t="s">
        <v>26</v>
      </c>
      <c r="C37" s="152">
        <f>計算!D33</f>
        <v>0</v>
      </c>
      <c r="D37" s="153">
        <f>計算!E33</f>
        <v>0</v>
      </c>
      <c r="E37" s="154">
        <f>計算!F33</f>
        <v>0</v>
      </c>
      <c r="F37" s="61">
        <f>計算!X33</f>
        <v>0</v>
      </c>
      <c r="G37" s="61">
        <f>計算!AB33</f>
        <v>0</v>
      </c>
      <c r="H37" s="152">
        <f>計算!J33</f>
        <v>0</v>
      </c>
      <c r="I37" s="153">
        <f>計算!K33</f>
        <v>0</v>
      </c>
      <c r="J37" s="154">
        <f>計算!L33</f>
        <v>0</v>
      </c>
      <c r="K37" s="61">
        <f>計算!Y33</f>
        <v>0</v>
      </c>
      <c r="L37" s="61">
        <f>計算!AC33</f>
        <v>0</v>
      </c>
      <c r="M37" s="152">
        <f>計算!R33</f>
        <v>0</v>
      </c>
      <c r="N37" s="153">
        <f>計算!S33</f>
        <v>0</v>
      </c>
      <c r="O37" s="154">
        <f>計算!T33</f>
        <v>0</v>
      </c>
      <c r="P37" s="61">
        <f>計算!Z33</f>
        <v>0</v>
      </c>
      <c r="Q37" s="61">
        <f>計算!AD33</f>
        <v>0</v>
      </c>
      <c r="R37" s="152">
        <f t="shared" si="0"/>
        <v>0</v>
      </c>
      <c r="S37" s="153">
        <f t="shared" si="1"/>
        <v>0</v>
      </c>
      <c r="T37" s="154">
        <f t="shared" si="2"/>
        <v>0</v>
      </c>
      <c r="U37" s="61">
        <f t="shared" si="3"/>
        <v>0</v>
      </c>
      <c r="V37" s="61">
        <f t="shared" si="4"/>
        <v>0</v>
      </c>
      <c r="W37" s="61">
        <f>SUM(計算!AV33:AX33)</f>
        <v>0</v>
      </c>
    </row>
    <row r="38" spans="1:23" ht="15" customHeight="1">
      <c r="A38" s="146">
        <v>63</v>
      </c>
      <c r="B38" s="59" t="s">
        <v>27</v>
      </c>
      <c r="C38" s="162">
        <f>計算!D34</f>
        <v>0</v>
      </c>
      <c r="D38" s="163">
        <f>計算!E34</f>
        <v>0</v>
      </c>
      <c r="E38" s="164">
        <f>計算!F34</f>
        <v>0</v>
      </c>
      <c r="F38" s="69">
        <f>計算!X34</f>
        <v>0</v>
      </c>
      <c r="G38" s="69">
        <f>計算!AB34</f>
        <v>0</v>
      </c>
      <c r="H38" s="162">
        <f>計算!J34</f>
        <v>0</v>
      </c>
      <c r="I38" s="163">
        <f>計算!K34</f>
        <v>0</v>
      </c>
      <c r="J38" s="164">
        <f>計算!L34</f>
        <v>0</v>
      </c>
      <c r="K38" s="69">
        <f>計算!Y34</f>
        <v>0</v>
      </c>
      <c r="L38" s="69">
        <f>計算!AC34</f>
        <v>0</v>
      </c>
      <c r="M38" s="162">
        <f>計算!R34</f>
        <v>0</v>
      </c>
      <c r="N38" s="163">
        <f>計算!S34</f>
        <v>0</v>
      </c>
      <c r="O38" s="164">
        <f>計算!T34</f>
        <v>0</v>
      </c>
      <c r="P38" s="69">
        <f>計算!Z34</f>
        <v>0</v>
      </c>
      <c r="Q38" s="69">
        <f>計算!AD34</f>
        <v>0</v>
      </c>
      <c r="R38" s="162">
        <f t="shared" si="0"/>
        <v>0</v>
      </c>
      <c r="S38" s="163">
        <f t="shared" si="1"/>
        <v>0</v>
      </c>
      <c r="T38" s="164">
        <f t="shared" si="2"/>
        <v>0</v>
      </c>
      <c r="U38" s="69">
        <f t="shared" si="3"/>
        <v>0</v>
      </c>
      <c r="V38" s="69">
        <f t="shared" si="4"/>
        <v>0</v>
      </c>
      <c r="W38" s="69">
        <f>SUM(計算!AV34:AX34)</f>
        <v>0</v>
      </c>
    </row>
    <row r="39" spans="1:23" ht="15" customHeight="1">
      <c r="A39" s="145">
        <v>64</v>
      </c>
      <c r="B39" s="58" t="s">
        <v>176</v>
      </c>
      <c r="C39" s="160">
        <f>計算!D35</f>
        <v>0</v>
      </c>
      <c r="D39" s="161">
        <f>計算!E35</f>
        <v>0</v>
      </c>
      <c r="E39" s="139">
        <f>計算!F35</f>
        <v>0</v>
      </c>
      <c r="F39" s="68">
        <f>計算!X35</f>
        <v>0</v>
      </c>
      <c r="G39" s="68">
        <f>計算!AB35</f>
        <v>0</v>
      </c>
      <c r="H39" s="160">
        <f>計算!J35</f>
        <v>0</v>
      </c>
      <c r="I39" s="161">
        <f>計算!K35</f>
        <v>0</v>
      </c>
      <c r="J39" s="139">
        <f>計算!L35</f>
        <v>0</v>
      </c>
      <c r="K39" s="68">
        <f>計算!Y35</f>
        <v>0</v>
      </c>
      <c r="L39" s="68">
        <f>計算!AC35</f>
        <v>0</v>
      </c>
      <c r="M39" s="160">
        <f>計算!R35</f>
        <v>0</v>
      </c>
      <c r="N39" s="161">
        <f>計算!S35</f>
        <v>0</v>
      </c>
      <c r="O39" s="139">
        <f>計算!T35</f>
        <v>0</v>
      </c>
      <c r="P39" s="68">
        <f>計算!Z35</f>
        <v>0</v>
      </c>
      <c r="Q39" s="68">
        <f>計算!AD35</f>
        <v>0</v>
      </c>
      <c r="R39" s="160">
        <f t="shared" si="0"/>
        <v>0</v>
      </c>
      <c r="S39" s="161">
        <f t="shared" si="1"/>
        <v>0</v>
      </c>
      <c r="T39" s="139">
        <f t="shared" si="2"/>
        <v>0</v>
      </c>
      <c r="U39" s="68">
        <f t="shared" si="3"/>
        <v>0</v>
      </c>
      <c r="V39" s="68">
        <f t="shared" si="4"/>
        <v>0</v>
      </c>
      <c r="W39" s="61">
        <f>SUM(計算!AV35:AX35)</f>
        <v>0</v>
      </c>
    </row>
    <row r="40" spans="1:23" ht="15" customHeight="1">
      <c r="A40" s="144">
        <v>65</v>
      </c>
      <c r="B40" s="57" t="s">
        <v>177</v>
      </c>
      <c r="C40" s="152">
        <f>計算!D36</f>
        <v>0</v>
      </c>
      <c r="D40" s="153">
        <f>計算!E36</f>
        <v>0</v>
      </c>
      <c r="E40" s="154">
        <f>計算!F36</f>
        <v>0</v>
      </c>
      <c r="F40" s="61">
        <f>計算!X36</f>
        <v>0</v>
      </c>
      <c r="G40" s="61">
        <f>計算!AB36</f>
        <v>0</v>
      </c>
      <c r="H40" s="152">
        <f>計算!J36</f>
        <v>0</v>
      </c>
      <c r="I40" s="153">
        <f>計算!K36</f>
        <v>0</v>
      </c>
      <c r="J40" s="154">
        <f>計算!L36</f>
        <v>0</v>
      </c>
      <c r="K40" s="61">
        <f>計算!Y36</f>
        <v>0</v>
      </c>
      <c r="L40" s="61">
        <f>計算!AC36</f>
        <v>0</v>
      </c>
      <c r="M40" s="152">
        <f>計算!R36</f>
        <v>0</v>
      </c>
      <c r="N40" s="153">
        <f>計算!S36</f>
        <v>0</v>
      </c>
      <c r="O40" s="154">
        <f>計算!T36</f>
        <v>0</v>
      </c>
      <c r="P40" s="61">
        <f>計算!Z36</f>
        <v>0</v>
      </c>
      <c r="Q40" s="61">
        <f>計算!AD36</f>
        <v>0</v>
      </c>
      <c r="R40" s="152">
        <f t="shared" si="0"/>
        <v>0</v>
      </c>
      <c r="S40" s="153">
        <f t="shared" si="1"/>
        <v>0</v>
      </c>
      <c r="T40" s="154">
        <f t="shared" si="2"/>
        <v>0</v>
      </c>
      <c r="U40" s="61">
        <f t="shared" si="3"/>
        <v>0</v>
      </c>
      <c r="V40" s="61">
        <f t="shared" si="4"/>
        <v>0</v>
      </c>
      <c r="W40" s="61">
        <f>SUM(計算!AV36:AX36)</f>
        <v>0</v>
      </c>
    </row>
    <row r="41" spans="1:23" ht="15" customHeight="1">
      <c r="A41" s="144">
        <v>66</v>
      </c>
      <c r="B41" s="57" t="s">
        <v>28</v>
      </c>
      <c r="C41" s="152">
        <f>計算!D37</f>
        <v>0</v>
      </c>
      <c r="D41" s="153">
        <f>計算!E37</f>
        <v>0</v>
      </c>
      <c r="E41" s="154">
        <f>計算!F37</f>
        <v>0</v>
      </c>
      <c r="F41" s="61">
        <f>計算!X37</f>
        <v>0</v>
      </c>
      <c r="G41" s="61">
        <f>計算!AB37</f>
        <v>0</v>
      </c>
      <c r="H41" s="152">
        <f>計算!J37</f>
        <v>0</v>
      </c>
      <c r="I41" s="153">
        <f>計算!K37</f>
        <v>0</v>
      </c>
      <c r="J41" s="154">
        <f>計算!L37</f>
        <v>0</v>
      </c>
      <c r="K41" s="61">
        <f>計算!Y37</f>
        <v>0</v>
      </c>
      <c r="L41" s="61">
        <f>計算!AC37</f>
        <v>0</v>
      </c>
      <c r="M41" s="152">
        <f>計算!R37</f>
        <v>0</v>
      </c>
      <c r="N41" s="153">
        <f>計算!S37</f>
        <v>0</v>
      </c>
      <c r="O41" s="154">
        <f>計算!T37</f>
        <v>0</v>
      </c>
      <c r="P41" s="61">
        <f>計算!Z37</f>
        <v>0</v>
      </c>
      <c r="Q41" s="61">
        <f>計算!AD37</f>
        <v>0</v>
      </c>
      <c r="R41" s="152">
        <f t="shared" si="0"/>
        <v>0</v>
      </c>
      <c r="S41" s="153">
        <f t="shared" si="1"/>
        <v>0</v>
      </c>
      <c r="T41" s="154">
        <f t="shared" si="2"/>
        <v>0</v>
      </c>
      <c r="U41" s="61">
        <f t="shared" si="3"/>
        <v>0</v>
      </c>
      <c r="V41" s="61">
        <f t="shared" si="4"/>
        <v>0</v>
      </c>
      <c r="W41" s="61">
        <f>SUM(計算!AV37:AX37)</f>
        <v>0</v>
      </c>
    </row>
    <row r="42" spans="1:23" ht="15" customHeight="1">
      <c r="A42" s="144">
        <v>67</v>
      </c>
      <c r="B42" s="57" t="s">
        <v>29</v>
      </c>
      <c r="C42" s="152">
        <f>計算!D38</f>
        <v>0</v>
      </c>
      <c r="D42" s="153">
        <f>計算!E38</f>
        <v>0</v>
      </c>
      <c r="E42" s="154">
        <f>計算!F38</f>
        <v>0</v>
      </c>
      <c r="F42" s="61">
        <f>計算!X38</f>
        <v>0</v>
      </c>
      <c r="G42" s="61">
        <f>計算!AB38</f>
        <v>0</v>
      </c>
      <c r="H42" s="152">
        <f>計算!J38</f>
        <v>0</v>
      </c>
      <c r="I42" s="153">
        <f>計算!K38</f>
        <v>0</v>
      </c>
      <c r="J42" s="154">
        <f>計算!L38</f>
        <v>0</v>
      </c>
      <c r="K42" s="61">
        <f>計算!Y38</f>
        <v>0</v>
      </c>
      <c r="L42" s="61">
        <f>計算!AC38</f>
        <v>0</v>
      </c>
      <c r="M42" s="152">
        <f>計算!R38</f>
        <v>0</v>
      </c>
      <c r="N42" s="153">
        <f>計算!S38</f>
        <v>0</v>
      </c>
      <c r="O42" s="154">
        <f>計算!T38</f>
        <v>0</v>
      </c>
      <c r="P42" s="61">
        <f>計算!Z38</f>
        <v>0</v>
      </c>
      <c r="Q42" s="61">
        <f>計算!AD38</f>
        <v>0</v>
      </c>
      <c r="R42" s="152">
        <f t="shared" si="0"/>
        <v>0</v>
      </c>
      <c r="S42" s="153">
        <f t="shared" si="1"/>
        <v>0</v>
      </c>
      <c r="T42" s="154">
        <f t="shared" si="2"/>
        <v>0</v>
      </c>
      <c r="U42" s="61">
        <f t="shared" si="3"/>
        <v>0</v>
      </c>
      <c r="V42" s="61">
        <f t="shared" si="4"/>
        <v>0</v>
      </c>
      <c r="W42" s="61">
        <f>SUM(計算!AV38:AX38)</f>
        <v>0</v>
      </c>
    </row>
    <row r="43" spans="1:23" ht="15" customHeight="1">
      <c r="A43" s="146">
        <v>68</v>
      </c>
      <c r="B43" s="59" t="s">
        <v>30</v>
      </c>
      <c r="C43" s="162">
        <f>計算!D39</f>
        <v>0</v>
      </c>
      <c r="D43" s="163">
        <f>計算!E39</f>
        <v>0</v>
      </c>
      <c r="E43" s="164">
        <f>計算!F39</f>
        <v>0</v>
      </c>
      <c r="F43" s="69">
        <f>計算!X39</f>
        <v>0</v>
      </c>
      <c r="G43" s="69">
        <f>計算!AB39</f>
        <v>0</v>
      </c>
      <c r="H43" s="162">
        <f>計算!J39</f>
        <v>0</v>
      </c>
      <c r="I43" s="163">
        <f>計算!K39</f>
        <v>0</v>
      </c>
      <c r="J43" s="164">
        <f>計算!L39</f>
        <v>0</v>
      </c>
      <c r="K43" s="69">
        <f>計算!Y39</f>
        <v>0</v>
      </c>
      <c r="L43" s="69">
        <f>計算!AC39</f>
        <v>0</v>
      </c>
      <c r="M43" s="162">
        <f>計算!R39</f>
        <v>0</v>
      </c>
      <c r="N43" s="163">
        <f>計算!S39</f>
        <v>0</v>
      </c>
      <c r="O43" s="164">
        <f>計算!T39</f>
        <v>0</v>
      </c>
      <c r="P43" s="69">
        <f>計算!Z39</f>
        <v>0</v>
      </c>
      <c r="Q43" s="69">
        <f>計算!AD39</f>
        <v>0</v>
      </c>
      <c r="R43" s="162">
        <f t="shared" si="0"/>
        <v>0</v>
      </c>
      <c r="S43" s="163">
        <f t="shared" si="1"/>
        <v>0</v>
      </c>
      <c r="T43" s="164">
        <f t="shared" si="2"/>
        <v>0</v>
      </c>
      <c r="U43" s="69">
        <f t="shared" si="3"/>
        <v>0</v>
      </c>
      <c r="V43" s="69">
        <f t="shared" si="4"/>
        <v>0</v>
      </c>
      <c r="W43" s="69">
        <f>SUM(計算!AV39:AX39)</f>
        <v>0</v>
      </c>
    </row>
    <row r="44" spans="1:23" ht="15" customHeight="1">
      <c r="A44" s="147">
        <v>69</v>
      </c>
      <c r="B44" s="57" t="s">
        <v>31</v>
      </c>
      <c r="C44" s="155">
        <f>計算!D40</f>
        <v>0</v>
      </c>
      <c r="D44" s="156">
        <f>計算!E40</f>
        <v>0</v>
      </c>
      <c r="E44" s="143">
        <f>計算!F40</f>
        <v>0</v>
      </c>
      <c r="F44" s="61">
        <f>計算!X40</f>
        <v>0</v>
      </c>
      <c r="G44" s="61">
        <f>計算!AB40</f>
        <v>0</v>
      </c>
      <c r="H44" s="155">
        <f>計算!J40</f>
        <v>0</v>
      </c>
      <c r="I44" s="156">
        <f>計算!K40</f>
        <v>0</v>
      </c>
      <c r="J44" s="143">
        <f>計算!L40</f>
        <v>0</v>
      </c>
      <c r="K44" s="61">
        <f>計算!Y40</f>
        <v>0</v>
      </c>
      <c r="L44" s="61">
        <f>計算!AC40</f>
        <v>0</v>
      </c>
      <c r="M44" s="155">
        <f>計算!R40</f>
        <v>0</v>
      </c>
      <c r="N44" s="156">
        <f>計算!S40</f>
        <v>0</v>
      </c>
      <c r="O44" s="143">
        <f>計算!T40</f>
        <v>0</v>
      </c>
      <c r="P44" s="61">
        <f>計算!Z40</f>
        <v>0</v>
      </c>
      <c r="Q44" s="61">
        <f>計算!AD40</f>
        <v>0</v>
      </c>
      <c r="R44" s="155">
        <f t="shared" si="0"/>
        <v>0</v>
      </c>
      <c r="S44" s="156">
        <f t="shared" si="1"/>
        <v>0</v>
      </c>
      <c r="T44" s="143">
        <f t="shared" si="2"/>
        <v>0</v>
      </c>
      <c r="U44" s="61">
        <f t="shared" si="3"/>
        <v>0</v>
      </c>
      <c r="V44" s="61">
        <f t="shared" si="4"/>
        <v>0</v>
      </c>
      <c r="W44" s="61">
        <f>SUM(計算!AV40:AX40)</f>
        <v>0</v>
      </c>
    </row>
    <row r="45" spans="1:23" ht="15" customHeight="1">
      <c r="A45" s="148"/>
      <c r="B45" s="63" t="s">
        <v>74</v>
      </c>
      <c r="C45" s="157">
        <f t="shared" ref="C45:M45" si="5">SUM(C9:C44)</f>
        <v>0</v>
      </c>
      <c r="D45" s="158">
        <f t="shared" si="5"/>
        <v>0</v>
      </c>
      <c r="E45" s="159">
        <f t="shared" si="5"/>
        <v>0</v>
      </c>
      <c r="F45" s="67">
        <f t="shared" si="5"/>
        <v>0</v>
      </c>
      <c r="G45" s="67">
        <f t="shared" si="5"/>
        <v>0</v>
      </c>
      <c r="H45" s="157">
        <f t="shared" si="5"/>
        <v>0</v>
      </c>
      <c r="I45" s="158">
        <f t="shared" si="5"/>
        <v>0</v>
      </c>
      <c r="J45" s="159">
        <f t="shared" si="5"/>
        <v>0</v>
      </c>
      <c r="K45" s="67">
        <f t="shared" si="5"/>
        <v>0</v>
      </c>
      <c r="L45" s="67">
        <f t="shared" si="5"/>
        <v>0</v>
      </c>
      <c r="M45" s="157">
        <f t="shared" si="5"/>
        <v>0</v>
      </c>
      <c r="N45" s="158">
        <f t="shared" ref="N45:U45" si="6">SUM(N9:N44)</f>
        <v>0</v>
      </c>
      <c r="O45" s="159">
        <f t="shared" si="6"/>
        <v>0</v>
      </c>
      <c r="P45" s="67">
        <f t="shared" si="6"/>
        <v>0</v>
      </c>
      <c r="Q45" s="67">
        <f t="shared" si="6"/>
        <v>0</v>
      </c>
      <c r="R45" s="157">
        <f t="shared" si="6"/>
        <v>0</v>
      </c>
      <c r="S45" s="158">
        <f t="shared" si="6"/>
        <v>0</v>
      </c>
      <c r="T45" s="159">
        <f t="shared" si="6"/>
        <v>0</v>
      </c>
      <c r="U45" s="67">
        <f t="shared" si="6"/>
        <v>0</v>
      </c>
      <c r="V45" s="67">
        <f>SUM(V9:V44)</f>
        <v>0</v>
      </c>
      <c r="W45" s="67">
        <f>SUM(W9:W44)</f>
        <v>0</v>
      </c>
    </row>
    <row r="46" spans="1:23" ht="15" customHeight="1">
      <c r="A46" s="165" t="s">
        <v>152</v>
      </c>
    </row>
  </sheetData>
  <mergeCells count="1">
    <mergeCell ref="W3:W7"/>
  </mergeCells>
  <phoneticPr fontId="5"/>
  <printOptions horizontalCentered="1"/>
  <pageMargins left="0.70866141732283472" right="0.70866141732283472" top="0.74803149606299213" bottom="0.74803149606299213" header="0.31496062992125984" footer="0.31496062992125984"/>
  <pageSetup paperSize="9" scale="74" orientation="landscape" horizontalDpi="300" verticalDpi="300" r:id="rId1"/>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61"/>
  <sheetViews>
    <sheetView showGridLines="0" topLeftCell="A3" zoomScaleNormal="100" workbookViewId="0">
      <selection activeCell="S3" sqref="S3"/>
    </sheetView>
  </sheetViews>
  <sheetFormatPr defaultRowHeight="11.25"/>
  <cols>
    <col min="1" max="2" width="4" style="196" customWidth="1"/>
    <col min="3" max="7" width="8.33203125" style="196" customWidth="1"/>
    <col min="8" max="9" width="4.1640625" style="196" customWidth="1"/>
    <col min="10" max="10" width="8.33203125" style="196" customWidth="1"/>
    <col min="11" max="11" width="8" style="196" customWidth="1"/>
    <col min="12" max="12" width="4.1640625" style="196" customWidth="1"/>
    <col min="13" max="13" width="13.6640625" style="196" bestFit="1" customWidth="1"/>
    <col min="14" max="14" width="14.5" style="196" bestFit="1" customWidth="1"/>
    <col min="15" max="15" width="8.33203125" style="196" customWidth="1"/>
    <col min="16" max="256" width="9.33203125" style="196"/>
    <col min="257" max="258" width="4" style="196" customWidth="1"/>
    <col min="259" max="263" width="8.33203125" style="196" customWidth="1"/>
    <col min="264" max="265" width="4.1640625" style="196" customWidth="1"/>
    <col min="266" max="266" width="8.33203125" style="196" customWidth="1"/>
    <col min="267" max="267" width="8" style="196" customWidth="1"/>
    <col min="268" max="268" width="4.1640625" style="196" customWidth="1"/>
    <col min="269" max="269" width="13.6640625" style="196" bestFit="1" customWidth="1"/>
    <col min="270" max="270" width="14.5" style="196" bestFit="1" customWidth="1"/>
    <col min="271" max="271" width="8.33203125" style="196" customWidth="1"/>
    <col min="272" max="512" width="9.33203125" style="196"/>
    <col min="513" max="514" width="4" style="196" customWidth="1"/>
    <col min="515" max="519" width="8.33203125" style="196" customWidth="1"/>
    <col min="520" max="521" width="4.1640625" style="196" customWidth="1"/>
    <col min="522" max="522" width="8.33203125" style="196" customWidth="1"/>
    <col min="523" max="523" width="8" style="196" customWidth="1"/>
    <col min="524" max="524" width="4.1640625" style="196" customWidth="1"/>
    <col min="525" max="525" width="13.6640625" style="196" bestFit="1" customWidth="1"/>
    <col min="526" max="526" width="14.5" style="196" bestFit="1" customWidth="1"/>
    <col min="527" max="527" width="8.33203125" style="196" customWidth="1"/>
    <col min="528" max="768" width="9.33203125" style="196"/>
    <col min="769" max="770" width="4" style="196" customWidth="1"/>
    <col min="771" max="775" width="8.33203125" style="196" customWidth="1"/>
    <col min="776" max="777" width="4.1640625" style="196" customWidth="1"/>
    <col min="778" max="778" width="8.33203125" style="196" customWidth="1"/>
    <col min="779" max="779" width="8" style="196" customWidth="1"/>
    <col min="780" max="780" width="4.1640625" style="196" customWidth="1"/>
    <col min="781" max="781" width="13.6640625" style="196" bestFit="1" customWidth="1"/>
    <col min="782" max="782" width="14.5" style="196" bestFit="1" customWidth="1"/>
    <col min="783" max="783" width="8.33203125" style="196" customWidth="1"/>
    <col min="784" max="1024" width="9.33203125" style="196"/>
    <col min="1025" max="1026" width="4" style="196" customWidth="1"/>
    <col min="1027" max="1031" width="8.33203125" style="196" customWidth="1"/>
    <col min="1032" max="1033" width="4.1640625" style="196" customWidth="1"/>
    <col min="1034" max="1034" width="8.33203125" style="196" customWidth="1"/>
    <col min="1035" max="1035" width="8" style="196" customWidth="1"/>
    <col min="1036" max="1036" width="4.1640625" style="196" customWidth="1"/>
    <col min="1037" max="1037" width="13.6640625" style="196" bestFit="1" customWidth="1"/>
    <col min="1038" max="1038" width="14.5" style="196" bestFit="1" customWidth="1"/>
    <col min="1039" max="1039" width="8.33203125" style="196" customWidth="1"/>
    <col min="1040" max="1280" width="9.33203125" style="196"/>
    <col min="1281" max="1282" width="4" style="196" customWidth="1"/>
    <col min="1283" max="1287" width="8.33203125" style="196" customWidth="1"/>
    <col min="1288" max="1289" width="4.1640625" style="196" customWidth="1"/>
    <col min="1290" max="1290" width="8.33203125" style="196" customWidth="1"/>
    <col min="1291" max="1291" width="8" style="196" customWidth="1"/>
    <col min="1292" max="1292" width="4.1640625" style="196" customWidth="1"/>
    <col min="1293" max="1293" width="13.6640625" style="196" bestFit="1" customWidth="1"/>
    <col min="1294" max="1294" width="14.5" style="196" bestFit="1" customWidth="1"/>
    <col min="1295" max="1295" width="8.33203125" style="196" customWidth="1"/>
    <col min="1296" max="1536" width="9.33203125" style="196"/>
    <col min="1537" max="1538" width="4" style="196" customWidth="1"/>
    <col min="1539" max="1543" width="8.33203125" style="196" customWidth="1"/>
    <col min="1544" max="1545" width="4.1640625" style="196" customWidth="1"/>
    <col min="1546" max="1546" width="8.33203125" style="196" customWidth="1"/>
    <col min="1547" max="1547" width="8" style="196" customWidth="1"/>
    <col min="1548" max="1548" width="4.1640625" style="196" customWidth="1"/>
    <col min="1549" max="1549" width="13.6640625" style="196" bestFit="1" customWidth="1"/>
    <col min="1550" max="1550" width="14.5" style="196" bestFit="1" customWidth="1"/>
    <col min="1551" max="1551" width="8.33203125" style="196" customWidth="1"/>
    <col min="1552" max="1792" width="9.33203125" style="196"/>
    <col min="1793" max="1794" width="4" style="196" customWidth="1"/>
    <col min="1795" max="1799" width="8.33203125" style="196" customWidth="1"/>
    <col min="1800" max="1801" width="4.1640625" style="196" customWidth="1"/>
    <col min="1802" max="1802" width="8.33203125" style="196" customWidth="1"/>
    <col min="1803" max="1803" width="8" style="196" customWidth="1"/>
    <col min="1804" max="1804" width="4.1640625" style="196" customWidth="1"/>
    <col min="1805" max="1805" width="13.6640625" style="196" bestFit="1" customWidth="1"/>
    <col min="1806" max="1806" width="14.5" style="196" bestFit="1" customWidth="1"/>
    <col min="1807" max="1807" width="8.33203125" style="196" customWidth="1"/>
    <col min="1808" max="2048" width="9.33203125" style="196"/>
    <col min="2049" max="2050" width="4" style="196" customWidth="1"/>
    <col min="2051" max="2055" width="8.33203125" style="196" customWidth="1"/>
    <col min="2056" max="2057" width="4.1640625" style="196" customWidth="1"/>
    <col min="2058" max="2058" width="8.33203125" style="196" customWidth="1"/>
    <col min="2059" max="2059" width="8" style="196" customWidth="1"/>
    <col min="2060" max="2060" width="4.1640625" style="196" customWidth="1"/>
    <col min="2061" max="2061" width="13.6640625" style="196" bestFit="1" customWidth="1"/>
    <col min="2062" max="2062" width="14.5" style="196" bestFit="1" customWidth="1"/>
    <col min="2063" max="2063" width="8.33203125" style="196" customWidth="1"/>
    <col min="2064" max="2304" width="9.33203125" style="196"/>
    <col min="2305" max="2306" width="4" style="196" customWidth="1"/>
    <col min="2307" max="2311" width="8.33203125" style="196" customWidth="1"/>
    <col min="2312" max="2313" width="4.1640625" style="196" customWidth="1"/>
    <col min="2314" max="2314" width="8.33203125" style="196" customWidth="1"/>
    <col min="2315" max="2315" width="8" style="196" customWidth="1"/>
    <col min="2316" max="2316" width="4.1640625" style="196" customWidth="1"/>
    <col min="2317" max="2317" width="13.6640625" style="196" bestFit="1" customWidth="1"/>
    <col min="2318" max="2318" width="14.5" style="196" bestFit="1" customWidth="1"/>
    <col min="2319" max="2319" width="8.33203125" style="196" customWidth="1"/>
    <col min="2320" max="2560" width="9.33203125" style="196"/>
    <col min="2561" max="2562" width="4" style="196" customWidth="1"/>
    <col min="2563" max="2567" width="8.33203125" style="196" customWidth="1"/>
    <col min="2568" max="2569" width="4.1640625" style="196" customWidth="1"/>
    <col min="2570" max="2570" width="8.33203125" style="196" customWidth="1"/>
    <col min="2571" max="2571" width="8" style="196" customWidth="1"/>
    <col min="2572" max="2572" width="4.1640625" style="196" customWidth="1"/>
    <col min="2573" max="2573" width="13.6640625" style="196" bestFit="1" customWidth="1"/>
    <col min="2574" max="2574" width="14.5" style="196" bestFit="1" customWidth="1"/>
    <col min="2575" max="2575" width="8.33203125" style="196" customWidth="1"/>
    <col min="2576" max="2816" width="9.33203125" style="196"/>
    <col min="2817" max="2818" width="4" style="196" customWidth="1"/>
    <col min="2819" max="2823" width="8.33203125" style="196" customWidth="1"/>
    <col min="2824" max="2825" width="4.1640625" style="196" customWidth="1"/>
    <col min="2826" max="2826" width="8.33203125" style="196" customWidth="1"/>
    <col min="2827" max="2827" width="8" style="196" customWidth="1"/>
    <col min="2828" max="2828" width="4.1640625" style="196" customWidth="1"/>
    <col min="2829" max="2829" width="13.6640625" style="196" bestFit="1" customWidth="1"/>
    <col min="2830" max="2830" width="14.5" style="196" bestFit="1" customWidth="1"/>
    <col min="2831" max="2831" width="8.33203125" style="196" customWidth="1"/>
    <col min="2832" max="3072" width="9.33203125" style="196"/>
    <col min="3073" max="3074" width="4" style="196" customWidth="1"/>
    <col min="3075" max="3079" width="8.33203125" style="196" customWidth="1"/>
    <col min="3080" max="3081" width="4.1640625" style="196" customWidth="1"/>
    <col min="3082" max="3082" width="8.33203125" style="196" customWidth="1"/>
    <col min="3083" max="3083" width="8" style="196" customWidth="1"/>
    <col min="3084" max="3084" width="4.1640625" style="196" customWidth="1"/>
    <col min="3085" max="3085" width="13.6640625" style="196" bestFit="1" customWidth="1"/>
    <col min="3086" max="3086" width="14.5" style="196" bestFit="1" customWidth="1"/>
    <col min="3087" max="3087" width="8.33203125" style="196" customWidth="1"/>
    <col min="3088" max="3328" width="9.33203125" style="196"/>
    <col min="3329" max="3330" width="4" style="196" customWidth="1"/>
    <col min="3331" max="3335" width="8.33203125" style="196" customWidth="1"/>
    <col min="3336" max="3337" width="4.1640625" style="196" customWidth="1"/>
    <col min="3338" max="3338" width="8.33203125" style="196" customWidth="1"/>
    <col min="3339" max="3339" width="8" style="196" customWidth="1"/>
    <col min="3340" max="3340" width="4.1640625" style="196" customWidth="1"/>
    <col min="3341" max="3341" width="13.6640625" style="196" bestFit="1" customWidth="1"/>
    <col min="3342" max="3342" width="14.5" style="196" bestFit="1" customWidth="1"/>
    <col min="3343" max="3343" width="8.33203125" style="196" customWidth="1"/>
    <col min="3344" max="3584" width="9.33203125" style="196"/>
    <col min="3585" max="3586" width="4" style="196" customWidth="1"/>
    <col min="3587" max="3591" width="8.33203125" style="196" customWidth="1"/>
    <col min="3592" max="3593" width="4.1640625" style="196" customWidth="1"/>
    <col min="3594" max="3594" width="8.33203125" style="196" customWidth="1"/>
    <col min="3595" max="3595" width="8" style="196" customWidth="1"/>
    <col min="3596" max="3596" width="4.1640625" style="196" customWidth="1"/>
    <col min="3597" max="3597" width="13.6640625" style="196" bestFit="1" customWidth="1"/>
    <col min="3598" max="3598" width="14.5" style="196" bestFit="1" customWidth="1"/>
    <col min="3599" max="3599" width="8.33203125" style="196" customWidth="1"/>
    <col min="3600" max="3840" width="9.33203125" style="196"/>
    <col min="3841" max="3842" width="4" style="196" customWidth="1"/>
    <col min="3843" max="3847" width="8.33203125" style="196" customWidth="1"/>
    <col min="3848" max="3849" width="4.1640625" style="196" customWidth="1"/>
    <col min="3850" max="3850" width="8.33203125" style="196" customWidth="1"/>
    <col min="3851" max="3851" width="8" style="196" customWidth="1"/>
    <col min="3852" max="3852" width="4.1640625" style="196" customWidth="1"/>
    <col min="3853" max="3853" width="13.6640625" style="196" bestFit="1" customWidth="1"/>
    <col min="3854" max="3854" width="14.5" style="196" bestFit="1" customWidth="1"/>
    <col min="3855" max="3855" width="8.33203125" style="196" customWidth="1"/>
    <col min="3856" max="4096" width="9.33203125" style="196"/>
    <col min="4097" max="4098" width="4" style="196" customWidth="1"/>
    <col min="4099" max="4103" width="8.33203125" style="196" customWidth="1"/>
    <col min="4104" max="4105" width="4.1640625" style="196" customWidth="1"/>
    <col min="4106" max="4106" width="8.33203125" style="196" customWidth="1"/>
    <col min="4107" max="4107" width="8" style="196" customWidth="1"/>
    <col min="4108" max="4108" width="4.1640625" style="196" customWidth="1"/>
    <col min="4109" max="4109" width="13.6640625" style="196" bestFit="1" customWidth="1"/>
    <col min="4110" max="4110" width="14.5" style="196" bestFit="1" customWidth="1"/>
    <col min="4111" max="4111" width="8.33203125" style="196" customWidth="1"/>
    <col min="4112" max="4352" width="9.33203125" style="196"/>
    <col min="4353" max="4354" width="4" style="196" customWidth="1"/>
    <col min="4355" max="4359" width="8.33203125" style="196" customWidth="1"/>
    <col min="4360" max="4361" width="4.1640625" style="196" customWidth="1"/>
    <col min="4362" max="4362" width="8.33203125" style="196" customWidth="1"/>
    <col min="4363" max="4363" width="8" style="196" customWidth="1"/>
    <col min="4364" max="4364" width="4.1640625" style="196" customWidth="1"/>
    <col min="4365" max="4365" width="13.6640625" style="196" bestFit="1" customWidth="1"/>
    <col min="4366" max="4366" width="14.5" style="196" bestFit="1" customWidth="1"/>
    <col min="4367" max="4367" width="8.33203125" style="196" customWidth="1"/>
    <col min="4368" max="4608" width="9.33203125" style="196"/>
    <col min="4609" max="4610" width="4" style="196" customWidth="1"/>
    <col min="4611" max="4615" width="8.33203125" style="196" customWidth="1"/>
    <col min="4616" max="4617" width="4.1640625" style="196" customWidth="1"/>
    <col min="4618" max="4618" width="8.33203125" style="196" customWidth="1"/>
    <col min="4619" max="4619" width="8" style="196" customWidth="1"/>
    <col min="4620" max="4620" width="4.1640625" style="196" customWidth="1"/>
    <col min="4621" max="4621" width="13.6640625" style="196" bestFit="1" customWidth="1"/>
    <col min="4622" max="4622" width="14.5" style="196" bestFit="1" customWidth="1"/>
    <col min="4623" max="4623" width="8.33203125" style="196" customWidth="1"/>
    <col min="4624" max="4864" width="9.33203125" style="196"/>
    <col min="4865" max="4866" width="4" style="196" customWidth="1"/>
    <col min="4867" max="4871" width="8.33203125" style="196" customWidth="1"/>
    <col min="4872" max="4873" width="4.1640625" style="196" customWidth="1"/>
    <col min="4874" max="4874" width="8.33203125" style="196" customWidth="1"/>
    <col min="4875" max="4875" width="8" style="196" customWidth="1"/>
    <col min="4876" max="4876" width="4.1640625" style="196" customWidth="1"/>
    <col min="4877" max="4877" width="13.6640625" style="196" bestFit="1" customWidth="1"/>
    <col min="4878" max="4878" width="14.5" style="196" bestFit="1" customWidth="1"/>
    <col min="4879" max="4879" width="8.33203125" style="196" customWidth="1"/>
    <col min="4880" max="5120" width="9.33203125" style="196"/>
    <col min="5121" max="5122" width="4" style="196" customWidth="1"/>
    <col min="5123" max="5127" width="8.33203125" style="196" customWidth="1"/>
    <col min="5128" max="5129" width="4.1640625" style="196" customWidth="1"/>
    <col min="5130" max="5130" width="8.33203125" style="196" customWidth="1"/>
    <col min="5131" max="5131" width="8" style="196" customWidth="1"/>
    <col min="5132" max="5132" width="4.1640625" style="196" customWidth="1"/>
    <col min="5133" max="5133" width="13.6640625" style="196" bestFit="1" customWidth="1"/>
    <col min="5134" max="5134" width="14.5" style="196" bestFit="1" customWidth="1"/>
    <col min="5135" max="5135" width="8.33203125" style="196" customWidth="1"/>
    <col min="5136" max="5376" width="9.33203125" style="196"/>
    <col min="5377" max="5378" width="4" style="196" customWidth="1"/>
    <col min="5379" max="5383" width="8.33203125" style="196" customWidth="1"/>
    <col min="5384" max="5385" width="4.1640625" style="196" customWidth="1"/>
    <col min="5386" max="5386" width="8.33203125" style="196" customWidth="1"/>
    <col min="5387" max="5387" width="8" style="196" customWidth="1"/>
    <col min="5388" max="5388" width="4.1640625" style="196" customWidth="1"/>
    <col min="5389" max="5389" width="13.6640625" style="196" bestFit="1" customWidth="1"/>
    <col min="5390" max="5390" width="14.5" style="196" bestFit="1" customWidth="1"/>
    <col min="5391" max="5391" width="8.33203125" style="196" customWidth="1"/>
    <col min="5392" max="5632" width="9.33203125" style="196"/>
    <col min="5633" max="5634" width="4" style="196" customWidth="1"/>
    <col min="5635" max="5639" width="8.33203125" style="196" customWidth="1"/>
    <col min="5640" max="5641" width="4.1640625" style="196" customWidth="1"/>
    <col min="5642" max="5642" width="8.33203125" style="196" customWidth="1"/>
    <col min="5643" max="5643" width="8" style="196" customWidth="1"/>
    <col min="5644" max="5644" width="4.1640625" style="196" customWidth="1"/>
    <col min="5645" max="5645" width="13.6640625" style="196" bestFit="1" customWidth="1"/>
    <col min="5646" max="5646" width="14.5" style="196" bestFit="1" customWidth="1"/>
    <col min="5647" max="5647" width="8.33203125" style="196" customWidth="1"/>
    <col min="5648" max="5888" width="9.33203125" style="196"/>
    <col min="5889" max="5890" width="4" style="196" customWidth="1"/>
    <col min="5891" max="5895" width="8.33203125" style="196" customWidth="1"/>
    <col min="5896" max="5897" width="4.1640625" style="196" customWidth="1"/>
    <col min="5898" max="5898" width="8.33203125" style="196" customWidth="1"/>
    <col min="5899" max="5899" width="8" style="196" customWidth="1"/>
    <col min="5900" max="5900" width="4.1640625" style="196" customWidth="1"/>
    <col min="5901" max="5901" width="13.6640625" style="196" bestFit="1" customWidth="1"/>
    <col min="5902" max="5902" width="14.5" style="196" bestFit="1" customWidth="1"/>
    <col min="5903" max="5903" width="8.33203125" style="196" customWidth="1"/>
    <col min="5904" max="6144" width="9.33203125" style="196"/>
    <col min="6145" max="6146" width="4" style="196" customWidth="1"/>
    <col min="6147" max="6151" width="8.33203125" style="196" customWidth="1"/>
    <col min="6152" max="6153" width="4.1640625" style="196" customWidth="1"/>
    <col min="6154" max="6154" width="8.33203125" style="196" customWidth="1"/>
    <col min="6155" max="6155" width="8" style="196" customWidth="1"/>
    <col min="6156" max="6156" width="4.1640625" style="196" customWidth="1"/>
    <col min="6157" max="6157" width="13.6640625" style="196" bestFit="1" customWidth="1"/>
    <col min="6158" max="6158" width="14.5" style="196" bestFit="1" customWidth="1"/>
    <col min="6159" max="6159" width="8.33203125" style="196" customWidth="1"/>
    <col min="6160" max="6400" width="9.33203125" style="196"/>
    <col min="6401" max="6402" width="4" style="196" customWidth="1"/>
    <col min="6403" max="6407" width="8.33203125" style="196" customWidth="1"/>
    <col min="6408" max="6409" width="4.1640625" style="196" customWidth="1"/>
    <col min="6410" max="6410" width="8.33203125" style="196" customWidth="1"/>
    <col min="6411" max="6411" width="8" style="196" customWidth="1"/>
    <col min="6412" max="6412" width="4.1640625" style="196" customWidth="1"/>
    <col min="6413" max="6413" width="13.6640625" style="196" bestFit="1" customWidth="1"/>
    <col min="6414" max="6414" width="14.5" style="196" bestFit="1" customWidth="1"/>
    <col min="6415" max="6415" width="8.33203125" style="196" customWidth="1"/>
    <col min="6416" max="6656" width="9.33203125" style="196"/>
    <col min="6657" max="6658" width="4" style="196" customWidth="1"/>
    <col min="6659" max="6663" width="8.33203125" style="196" customWidth="1"/>
    <col min="6664" max="6665" width="4.1640625" style="196" customWidth="1"/>
    <col min="6666" max="6666" width="8.33203125" style="196" customWidth="1"/>
    <col min="6667" max="6667" width="8" style="196" customWidth="1"/>
    <col min="6668" max="6668" width="4.1640625" style="196" customWidth="1"/>
    <col min="6669" max="6669" width="13.6640625" style="196" bestFit="1" customWidth="1"/>
    <col min="6670" max="6670" width="14.5" style="196" bestFit="1" customWidth="1"/>
    <col min="6671" max="6671" width="8.33203125" style="196" customWidth="1"/>
    <col min="6672" max="6912" width="9.33203125" style="196"/>
    <col min="6913" max="6914" width="4" style="196" customWidth="1"/>
    <col min="6915" max="6919" width="8.33203125" style="196" customWidth="1"/>
    <col min="6920" max="6921" width="4.1640625" style="196" customWidth="1"/>
    <col min="6922" max="6922" width="8.33203125" style="196" customWidth="1"/>
    <col min="6923" max="6923" width="8" style="196" customWidth="1"/>
    <col min="6924" max="6924" width="4.1640625" style="196" customWidth="1"/>
    <col min="6925" max="6925" width="13.6640625" style="196" bestFit="1" customWidth="1"/>
    <col min="6926" max="6926" width="14.5" style="196" bestFit="1" customWidth="1"/>
    <col min="6927" max="6927" width="8.33203125" style="196" customWidth="1"/>
    <col min="6928" max="7168" width="9.33203125" style="196"/>
    <col min="7169" max="7170" width="4" style="196" customWidth="1"/>
    <col min="7171" max="7175" width="8.33203125" style="196" customWidth="1"/>
    <col min="7176" max="7177" width="4.1640625" style="196" customWidth="1"/>
    <col min="7178" max="7178" width="8.33203125" style="196" customWidth="1"/>
    <col min="7179" max="7179" width="8" style="196" customWidth="1"/>
    <col min="7180" max="7180" width="4.1640625" style="196" customWidth="1"/>
    <col min="7181" max="7181" width="13.6640625" style="196" bestFit="1" customWidth="1"/>
    <col min="7182" max="7182" width="14.5" style="196" bestFit="1" customWidth="1"/>
    <col min="7183" max="7183" width="8.33203125" style="196" customWidth="1"/>
    <col min="7184" max="7424" width="9.33203125" style="196"/>
    <col min="7425" max="7426" width="4" style="196" customWidth="1"/>
    <col min="7427" max="7431" width="8.33203125" style="196" customWidth="1"/>
    <col min="7432" max="7433" width="4.1640625" style="196" customWidth="1"/>
    <col min="7434" max="7434" width="8.33203125" style="196" customWidth="1"/>
    <col min="7435" max="7435" width="8" style="196" customWidth="1"/>
    <col min="7436" max="7436" width="4.1640625" style="196" customWidth="1"/>
    <col min="7437" max="7437" width="13.6640625" style="196" bestFit="1" customWidth="1"/>
    <col min="7438" max="7438" width="14.5" style="196" bestFit="1" customWidth="1"/>
    <col min="7439" max="7439" width="8.33203125" style="196" customWidth="1"/>
    <col min="7440" max="7680" width="9.33203125" style="196"/>
    <col min="7681" max="7682" width="4" style="196" customWidth="1"/>
    <col min="7683" max="7687" width="8.33203125" style="196" customWidth="1"/>
    <col min="7688" max="7689" width="4.1640625" style="196" customWidth="1"/>
    <col min="7690" max="7690" width="8.33203125" style="196" customWidth="1"/>
    <col min="7691" max="7691" width="8" style="196" customWidth="1"/>
    <col min="7692" max="7692" width="4.1640625" style="196" customWidth="1"/>
    <col min="7693" max="7693" width="13.6640625" style="196" bestFit="1" customWidth="1"/>
    <col min="7694" max="7694" width="14.5" style="196" bestFit="1" customWidth="1"/>
    <col min="7695" max="7695" width="8.33203125" style="196" customWidth="1"/>
    <col min="7696" max="7936" width="9.33203125" style="196"/>
    <col min="7937" max="7938" width="4" style="196" customWidth="1"/>
    <col min="7939" max="7943" width="8.33203125" style="196" customWidth="1"/>
    <col min="7944" max="7945" width="4.1640625" style="196" customWidth="1"/>
    <col min="7946" max="7946" width="8.33203125" style="196" customWidth="1"/>
    <col min="7947" max="7947" width="8" style="196" customWidth="1"/>
    <col min="7948" max="7948" width="4.1640625" style="196" customWidth="1"/>
    <col min="7949" max="7949" width="13.6640625" style="196" bestFit="1" customWidth="1"/>
    <col min="7950" max="7950" width="14.5" style="196" bestFit="1" customWidth="1"/>
    <col min="7951" max="7951" width="8.33203125" style="196" customWidth="1"/>
    <col min="7952" max="8192" width="9.33203125" style="196"/>
    <col min="8193" max="8194" width="4" style="196" customWidth="1"/>
    <col min="8195" max="8199" width="8.33203125" style="196" customWidth="1"/>
    <col min="8200" max="8201" width="4.1640625" style="196" customWidth="1"/>
    <col min="8202" max="8202" width="8.33203125" style="196" customWidth="1"/>
    <col min="8203" max="8203" width="8" style="196" customWidth="1"/>
    <col min="8204" max="8204" width="4.1640625" style="196" customWidth="1"/>
    <col min="8205" max="8205" width="13.6640625" style="196" bestFit="1" customWidth="1"/>
    <col min="8206" max="8206" width="14.5" style="196" bestFit="1" customWidth="1"/>
    <col min="8207" max="8207" width="8.33203125" style="196" customWidth="1"/>
    <col min="8208" max="8448" width="9.33203125" style="196"/>
    <col min="8449" max="8450" width="4" style="196" customWidth="1"/>
    <col min="8451" max="8455" width="8.33203125" style="196" customWidth="1"/>
    <col min="8456" max="8457" width="4.1640625" style="196" customWidth="1"/>
    <col min="8458" max="8458" width="8.33203125" style="196" customWidth="1"/>
    <col min="8459" max="8459" width="8" style="196" customWidth="1"/>
    <col min="8460" max="8460" width="4.1640625" style="196" customWidth="1"/>
    <col min="8461" max="8461" width="13.6640625" style="196" bestFit="1" customWidth="1"/>
    <col min="8462" max="8462" width="14.5" style="196" bestFit="1" customWidth="1"/>
    <col min="8463" max="8463" width="8.33203125" style="196" customWidth="1"/>
    <col min="8464" max="8704" width="9.33203125" style="196"/>
    <col min="8705" max="8706" width="4" style="196" customWidth="1"/>
    <col min="8707" max="8711" width="8.33203125" style="196" customWidth="1"/>
    <col min="8712" max="8713" width="4.1640625" style="196" customWidth="1"/>
    <col min="8714" max="8714" width="8.33203125" style="196" customWidth="1"/>
    <col min="8715" max="8715" width="8" style="196" customWidth="1"/>
    <col min="8716" max="8716" width="4.1640625" style="196" customWidth="1"/>
    <col min="8717" max="8717" width="13.6640625" style="196" bestFit="1" customWidth="1"/>
    <col min="8718" max="8718" width="14.5" style="196" bestFit="1" customWidth="1"/>
    <col min="8719" max="8719" width="8.33203125" style="196" customWidth="1"/>
    <col min="8720" max="8960" width="9.33203125" style="196"/>
    <col min="8961" max="8962" width="4" style="196" customWidth="1"/>
    <col min="8963" max="8967" width="8.33203125" style="196" customWidth="1"/>
    <col min="8968" max="8969" width="4.1640625" style="196" customWidth="1"/>
    <col min="8970" max="8970" width="8.33203125" style="196" customWidth="1"/>
    <col min="8971" max="8971" width="8" style="196" customWidth="1"/>
    <col min="8972" max="8972" width="4.1640625" style="196" customWidth="1"/>
    <col min="8973" max="8973" width="13.6640625" style="196" bestFit="1" customWidth="1"/>
    <col min="8974" max="8974" width="14.5" style="196" bestFit="1" customWidth="1"/>
    <col min="8975" max="8975" width="8.33203125" style="196" customWidth="1"/>
    <col min="8976" max="9216" width="9.33203125" style="196"/>
    <col min="9217" max="9218" width="4" style="196" customWidth="1"/>
    <col min="9219" max="9223" width="8.33203125" style="196" customWidth="1"/>
    <col min="9224" max="9225" width="4.1640625" style="196" customWidth="1"/>
    <col min="9226" max="9226" width="8.33203125" style="196" customWidth="1"/>
    <col min="9227" max="9227" width="8" style="196" customWidth="1"/>
    <col min="9228" max="9228" width="4.1640625" style="196" customWidth="1"/>
    <col min="9229" max="9229" width="13.6640625" style="196" bestFit="1" customWidth="1"/>
    <col min="9230" max="9230" width="14.5" style="196" bestFit="1" customWidth="1"/>
    <col min="9231" max="9231" width="8.33203125" style="196" customWidth="1"/>
    <col min="9232" max="9472" width="9.33203125" style="196"/>
    <col min="9473" max="9474" width="4" style="196" customWidth="1"/>
    <col min="9475" max="9479" width="8.33203125" style="196" customWidth="1"/>
    <col min="9480" max="9481" width="4.1640625" style="196" customWidth="1"/>
    <col min="9482" max="9482" width="8.33203125" style="196" customWidth="1"/>
    <col min="9483" max="9483" width="8" style="196" customWidth="1"/>
    <col min="9484" max="9484" width="4.1640625" style="196" customWidth="1"/>
    <col min="9485" max="9485" width="13.6640625" style="196" bestFit="1" customWidth="1"/>
    <col min="9486" max="9486" width="14.5" style="196" bestFit="1" customWidth="1"/>
    <col min="9487" max="9487" width="8.33203125" style="196" customWidth="1"/>
    <col min="9488" max="9728" width="9.33203125" style="196"/>
    <col min="9729" max="9730" width="4" style="196" customWidth="1"/>
    <col min="9731" max="9735" width="8.33203125" style="196" customWidth="1"/>
    <col min="9736" max="9737" width="4.1640625" style="196" customWidth="1"/>
    <col min="9738" max="9738" width="8.33203125" style="196" customWidth="1"/>
    <col min="9739" max="9739" width="8" style="196" customWidth="1"/>
    <col min="9740" max="9740" width="4.1640625" style="196" customWidth="1"/>
    <col min="9741" max="9741" width="13.6640625" style="196" bestFit="1" customWidth="1"/>
    <col min="9742" max="9742" width="14.5" style="196" bestFit="1" customWidth="1"/>
    <col min="9743" max="9743" width="8.33203125" style="196" customWidth="1"/>
    <col min="9744" max="9984" width="9.33203125" style="196"/>
    <col min="9985" max="9986" width="4" style="196" customWidth="1"/>
    <col min="9987" max="9991" width="8.33203125" style="196" customWidth="1"/>
    <col min="9992" max="9993" width="4.1640625" style="196" customWidth="1"/>
    <col min="9994" max="9994" width="8.33203125" style="196" customWidth="1"/>
    <col min="9995" max="9995" width="8" style="196" customWidth="1"/>
    <col min="9996" max="9996" width="4.1640625" style="196" customWidth="1"/>
    <col min="9997" max="9997" width="13.6640625" style="196" bestFit="1" customWidth="1"/>
    <col min="9998" max="9998" width="14.5" style="196" bestFit="1" customWidth="1"/>
    <col min="9999" max="9999" width="8.33203125" style="196" customWidth="1"/>
    <col min="10000" max="10240" width="9.33203125" style="196"/>
    <col min="10241" max="10242" width="4" style="196" customWidth="1"/>
    <col min="10243" max="10247" width="8.33203125" style="196" customWidth="1"/>
    <col min="10248" max="10249" width="4.1640625" style="196" customWidth="1"/>
    <col min="10250" max="10250" width="8.33203125" style="196" customWidth="1"/>
    <col min="10251" max="10251" width="8" style="196" customWidth="1"/>
    <col min="10252" max="10252" width="4.1640625" style="196" customWidth="1"/>
    <col min="10253" max="10253" width="13.6640625" style="196" bestFit="1" customWidth="1"/>
    <col min="10254" max="10254" width="14.5" style="196" bestFit="1" customWidth="1"/>
    <col min="10255" max="10255" width="8.33203125" style="196" customWidth="1"/>
    <col min="10256" max="10496" width="9.33203125" style="196"/>
    <col min="10497" max="10498" width="4" style="196" customWidth="1"/>
    <col min="10499" max="10503" width="8.33203125" style="196" customWidth="1"/>
    <col min="10504" max="10505" width="4.1640625" style="196" customWidth="1"/>
    <col min="10506" max="10506" width="8.33203125" style="196" customWidth="1"/>
    <col min="10507" max="10507" width="8" style="196" customWidth="1"/>
    <col min="10508" max="10508" width="4.1640625" style="196" customWidth="1"/>
    <col min="10509" max="10509" width="13.6640625" style="196" bestFit="1" customWidth="1"/>
    <col min="10510" max="10510" width="14.5" style="196" bestFit="1" customWidth="1"/>
    <col min="10511" max="10511" width="8.33203125" style="196" customWidth="1"/>
    <col min="10512" max="10752" width="9.33203125" style="196"/>
    <col min="10753" max="10754" width="4" style="196" customWidth="1"/>
    <col min="10755" max="10759" width="8.33203125" style="196" customWidth="1"/>
    <col min="10760" max="10761" width="4.1640625" style="196" customWidth="1"/>
    <col min="10762" max="10762" width="8.33203125" style="196" customWidth="1"/>
    <col min="10763" max="10763" width="8" style="196" customWidth="1"/>
    <col min="10764" max="10764" width="4.1640625" style="196" customWidth="1"/>
    <col min="10765" max="10765" width="13.6640625" style="196" bestFit="1" customWidth="1"/>
    <col min="10766" max="10766" width="14.5" style="196" bestFit="1" customWidth="1"/>
    <col min="10767" max="10767" width="8.33203125" style="196" customWidth="1"/>
    <col min="10768" max="11008" width="9.33203125" style="196"/>
    <col min="11009" max="11010" width="4" style="196" customWidth="1"/>
    <col min="11011" max="11015" width="8.33203125" style="196" customWidth="1"/>
    <col min="11016" max="11017" width="4.1640625" style="196" customWidth="1"/>
    <col min="11018" max="11018" width="8.33203125" style="196" customWidth="1"/>
    <col min="11019" max="11019" width="8" style="196" customWidth="1"/>
    <col min="11020" max="11020" width="4.1640625" style="196" customWidth="1"/>
    <col min="11021" max="11021" width="13.6640625" style="196" bestFit="1" customWidth="1"/>
    <col min="11022" max="11022" width="14.5" style="196" bestFit="1" customWidth="1"/>
    <col min="11023" max="11023" width="8.33203125" style="196" customWidth="1"/>
    <col min="11024" max="11264" width="9.33203125" style="196"/>
    <col min="11265" max="11266" width="4" style="196" customWidth="1"/>
    <col min="11267" max="11271" width="8.33203125" style="196" customWidth="1"/>
    <col min="11272" max="11273" width="4.1640625" style="196" customWidth="1"/>
    <col min="11274" max="11274" width="8.33203125" style="196" customWidth="1"/>
    <col min="11275" max="11275" width="8" style="196" customWidth="1"/>
    <col min="11276" max="11276" width="4.1640625" style="196" customWidth="1"/>
    <col min="11277" max="11277" width="13.6640625" style="196" bestFit="1" customWidth="1"/>
    <col min="11278" max="11278" width="14.5" style="196" bestFit="1" customWidth="1"/>
    <col min="11279" max="11279" width="8.33203125" style="196" customWidth="1"/>
    <col min="11280" max="11520" width="9.33203125" style="196"/>
    <col min="11521" max="11522" width="4" style="196" customWidth="1"/>
    <col min="11523" max="11527" width="8.33203125" style="196" customWidth="1"/>
    <col min="11528" max="11529" width="4.1640625" style="196" customWidth="1"/>
    <col min="11530" max="11530" width="8.33203125" style="196" customWidth="1"/>
    <col min="11531" max="11531" width="8" style="196" customWidth="1"/>
    <col min="11532" max="11532" width="4.1640625" style="196" customWidth="1"/>
    <col min="11533" max="11533" width="13.6640625" style="196" bestFit="1" customWidth="1"/>
    <col min="11534" max="11534" width="14.5" style="196" bestFit="1" customWidth="1"/>
    <col min="11535" max="11535" width="8.33203125" style="196" customWidth="1"/>
    <col min="11536" max="11776" width="9.33203125" style="196"/>
    <col min="11777" max="11778" width="4" style="196" customWidth="1"/>
    <col min="11779" max="11783" width="8.33203125" style="196" customWidth="1"/>
    <col min="11784" max="11785" width="4.1640625" style="196" customWidth="1"/>
    <col min="11786" max="11786" width="8.33203125" style="196" customWidth="1"/>
    <col min="11787" max="11787" width="8" style="196" customWidth="1"/>
    <col min="11788" max="11788" width="4.1640625" style="196" customWidth="1"/>
    <col min="11789" max="11789" width="13.6640625" style="196" bestFit="1" customWidth="1"/>
    <col min="11790" max="11790" width="14.5" style="196" bestFit="1" customWidth="1"/>
    <col min="11791" max="11791" width="8.33203125" style="196" customWidth="1"/>
    <col min="11792" max="12032" width="9.33203125" style="196"/>
    <col min="12033" max="12034" width="4" style="196" customWidth="1"/>
    <col min="12035" max="12039" width="8.33203125" style="196" customWidth="1"/>
    <col min="12040" max="12041" width="4.1640625" style="196" customWidth="1"/>
    <col min="12042" max="12042" width="8.33203125" style="196" customWidth="1"/>
    <col min="12043" max="12043" width="8" style="196" customWidth="1"/>
    <col min="12044" max="12044" width="4.1640625" style="196" customWidth="1"/>
    <col min="12045" max="12045" width="13.6640625" style="196" bestFit="1" customWidth="1"/>
    <col min="12046" max="12046" width="14.5" style="196" bestFit="1" customWidth="1"/>
    <col min="12047" max="12047" width="8.33203125" style="196" customWidth="1"/>
    <col min="12048" max="12288" width="9.33203125" style="196"/>
    <col min="12289" max="12290" width="4" style="196" customWidth="1"/>
    <col min="12291" max="12295" width="8.33203125" style="196" customWidth="1"/>
    <col min="12296" max="12297" width="4.1640625" style="196" customWidth="1"/>
    <col min="12298" max="12298" width="8.33203125" style="196" customWidth="1"/>
    <col min="12299" max="12299" width="8" style="196" customWidth="1"/>
    <col min="12300" max="12300" width="4.1640625" style="196" customWidth="1"/>
    <col min="12301" max="12301" width="13.6640625" style="196" bestFit="1" customWidth="1"/>
    <col min="12302" max="12302" width="14.5" style="196" bestFit="1" customWidth="1"/>
    <col min="12303" max="12303" width="8.33203125" style="196" customWidth="1"/>
    <col min="12304" max="12544" width="9.33203125" style="196"/>
    <col min="12545" max="12546" width="4" style="196" customWidth="1"/>
    <col min="12547" max="12551" width="8.33203125" style="196" customWidth="1"/>
    <col min="12552" max="12553" width="4.1640625" style="196" customWidth="1"/>
    <col min="12554" max="12554" width="8.33203125" style="196" customWidth="1"/>
    <col min="12555" max="12555" width="8" style="196" customWidth="1"/>
    <col min="12556" max="12556" width="4.1640625" style="196" customWidth="1"/>
    <col min="12557" max="12557" width="13.6640625" style="196" bestFit="1" customWidth="1"/>
    <col min="12558" max="12558" width="14.5" style="196" bestFit="1" customWidth="1"/>
    <col min="12559" max="12559" width="8.33203125" style="196" customWidth="1"/>
    <col min="12560" max="12800" width="9.33203125" style="196"/>
    <col min="12801" max="12802" width="4" style="196" customWidth="1"/>
    <col min="12803" max="12807" width="8.33203125" style="196" customWidth="1"/>
    <col min="12808" max="12809" width="4.1640625" style="196" customWidth="1"/>
    <col min="12810" max="12810" width="8.33203125" style="196" customWidth="1"/>
    <col min="12811" max="12811" width="8" style="196" customWidth="1"/>
    <col min="12812" max="12812" width="4.1640625" style="196" customWidth="1"/>
    <col min="12813" max="12813" width="13.6640625" style="196" bestFit="1" customWidth="1"/>
    <col min="12814" max="12814" width="14.5" style="196" bestFit="1" customWidth="1"/>
    <col min="12815" max="12815" width="8.33203125" style="196" customWidth="1"/>
    <col min="12816" max="13056" width="9.33203125" style="196"/>
    <col min="13057" max="13058" width="4" style="196" customWidth="1"/>
    <col min="13059" max="13063" width="8.33203125" style="196" customWidth="1"/>
    <col min="13064" max="13065" width="4.1640625" style="196" customWidth="1"/>
    <col min="13066" max="13066" width="8.33203125" style="196" customWidth="1"/>
    <col min="13067" max="13067" width="8" style="196" customWidth="1"/>
    <col min="13068" max="13068" width="4.1640625" style="196" customWidth="1"/>
    <col min="13069" max="13069" width="13.6640625" style="196" bestFit="1" customWidth="1"/>
    <col min="13070" max="13070" width="14.5" style="196" bestFit="1" customWidth="1"/>
    <col min="13071" max="13071" width="8.33203125" style="196" customWidth="1"/>
    <col min="13072" max="13312" width="9.33203125" style="196"/>
    <col min="13313" max="13314" width="4" style="196" customWidth="1"/>
    <col min="13315" max="13319" width="8.33203125" style="196" customWidth="1"/>
    <col min="13320" max="13321" width="4.1640625" style="196" customWidth="1"/>
    <col min="13322" max="13322" width="8.33203125" style="196" customWidth="1"/>
    <col min="13323" max="13323" width="8" style="196" customWidth="1"/>
    <col min="13324" max="13324" width="4.1640625" style="196" customWidth="1"/>
    <col min="13325" max="13325" width="13.6640625" style="196" bestFit="1" customWidth="1"/>
    <col min="13326" max="13326" width="14.5" style="196" bestFit="1" customWidth="1"/>
    <col min="13327" max="13327" width="8.33203125" style="196" customWidth="1"/>
    <col min="13328" max="13568" width="9.33203125" style="196"/>
    <col min="13569" max="13570" width="4" style="196" customWidth="1"/>
    <col min="13571" max="13575" width="8.33203125" style="196" customWidth="1"/>
    <col min="13576" max="13577" width="4.1640625" style="196" customWidth="1"/>
    <col min="13578" max="13578" width="8.33203125" style="196" customWidth="1"/>
    <col min="13579" max="13579" width="8" style="196" customWidth="1"/>
    <col min="13580" max="13580" width="4.1640625" style="196" customWidth="1"/>
    <col min="13581" max="13581" width="13.6640625" style="196" bestFit="1" customWidth="1"/>
    <col min="13582" max="13582" width="14.5" style="196" bestFit="1" customWidth="1"/>
    <col min="13583" max="13583" width="8.33203125" style="196" customWidth="1"/>
    <col min="13584" max="13824" width="9.33203125" style="196"/>
    <col min="13825" max="13826" width="4" style="196" customWidth="1"/>
    <col min="13827" max="13831" width="8.33203125" style="196" customWidth="1"/>
    <col min="13832" max="13833" width="4.1640625" style="196" customWidth="1"/>
    <col min="13834" max="13834" width="8.33203125" style="196" customWidth="1"/>
    <col min="13835" max="13835" width="8" style="196" customWidth="1"/>
    <col min="13836" max="13836" width="4.1640625" style="196" customWidth="1"/>
    <col min="13837" max="13837" width="13.6640625" style="196" bestFit="1" customWidth="1"/>
    <col min="13838" max="13838" width="14.5" style="196" bestFit="1" customWidth="1"/>
    <col min="13839" max="13839" width="8.33203125" style="196" customWidth="1"/>
    <col min="13840" max="14080" width="9.33203125" style="196"/>
    <col min="14081" max="14082" width="4" style="196" customWidth="1"/>
    <col min="14083" max="14087" width="8.33203125" style="196" customWidth="1"/>
    <col min="14088" max="14089" width="4.1640625" style="196" customWidth="1"/>
    <col min="14090" max="14090" width="8.33203125" style="196" customWidth="1"/>
    <col min="14091" max="14091" width="8" style="196" customWidth="1"/>
    <col min="14092" max="14092" width="4.1640625" style="196" customWidth="1"/>
    <col min="14093" max="14093" width="13.6640625" style="196" bestFit="1" customWidth="1"/>
    <col min="14094" max="14094" width="14.5" style="196" bestFit="1" customWidth="1"/>
    <col min="14095" max="14095" width="8.33203125" style="196" customWidth="1"/>
    <col min="14096" max="14336" width="9.33203125" style="196"/>
    <col min="14337" max="14338" width="4" style="196" customWidth="1"/>
    <col min="14339" max="14343" width="8.33203125" style="196" customWidth="1"/>
    <col min="14344" max="14345" width="4.1640625" style="196" customWidth="1"/>
    <col min="14346" max="14346" width="8.33203125" style="196" customWidth="1"/>
    <col min="14347" max="14347" width="8" style="196" customWidth="1"/>
    <col min="14348" max="14348" width="4.1640625" style="196" customWidth="1"/>
    <col min="14349" max="14349" width="13.6640625" style="196" bestFit="1" customWidth="1"/>
    <col min="14350" max="14350" width="14.5" style="196" bestFit="1" customWidth="1"/>
    <col min="14351" max="14351" width="8.33203125" style="196" customWidth="1"/>
    <col min="14352" max="14592" width="9.33203125" style="196"/>
    <col min="14593" max="14594" width="4" style="196" customWidth="1"/>
    <col min="14595" max="14599" width="8.33203125" style="196" customWidth="1"/>
    <col min="14600" max="14601" width="4.1640625" style="196" customWidth="1"/>
    <col min="14602" max="14602" width="8.33203125" style="196" customWidth="1"/>
    <col min="14603" max="14603" width="8" style="196" customWidth="1"/>
    <col min="14604" max="14604" width="4.1640625" style="196" customWidth="1"/>
    <col min="14605" max="14605" width="13.6640625" style="196" bestFit="1" customWidth="1"/>
    <col min="14606" max="14606" width="14.5" style="196" bestFit="1" customWidth="1"/>
    <col min="14607" max="14607" width="8.33203125" style="196" customWidth="1"/>
    <col min="14608" max="14848" width="9.33203125" style="196"/>
    <col min="14849" max="14850" width="4" style="196" customWidth="1"/>
    <col min="14851" max="14855" width="8.33203125" style="196" customWidth="1"/>
    <col min="14856" max="14857" width="4.1640625" style="196" customWidth="1"/>
    <col min="14858" max="14858" width="8.33203125" style="196" customWidth="1"/>
    <col min="14859" max="14859" width="8" style="196" customWidth="1"/>
    <col min="14860" max="14860" width="4.1640625" style="196" customWidth="1"/>
    <col min="14861" max="14861" width="13.6640625" style="196" bestFit="1" customWidth="1"/>
    <col min="14862" max="14862" width="14.5" style="196" bestFit="1" customWidth="1"/>
    <col min="14863" max="14863" width="8.33203125" style="196" customWidth="1"/>
    <col min="14864" max="15104" width="9.33203125" style="196"/>
    <col min="15105" max="15106" width="4" style="196" customWidth="1"/>
    <col min="15107" max="15111" width="8.33203125" style="196" customWidth="1"/>
    <col min="15112" max="15113" width="4.1640625" style="196" customWidth="1"/>
    <col min="15114" max="15114" width="8.33203125" style="196" customWidth="1"/>
    <col min="15115" max="15115" width="8" style="196" customWidth="1"/>
    <col min="15116" max="15116" width="4.1640625" style="196" customWidth="1"/>
    <col min="15117" max="15117" width="13.6640625" style="196" bestFit="1" customWidth="1"/>
    <col min="15118" max="15118" width="14.5" style="196" bestFit="1" customWidth="1"/>
    <col min="15119" max="15119" width="8.33203125" style="196" customWidth="1"/>
    <col min="15120" max="15360" width="9.33203125" style="196"/>
    <col min="15361" max="15362" width="4" style="196" customWidth="1"/>
    <col min="15363" max="15367" width="8.33203125" style="196" customWidth="1"/>
    <col min="15368" max="15369" width="4.1640625" style="196" customWidth="1"/>
    <col min="15370" max="15370" width="8.33203125" style="196" customWidth="1"/>
    <col min="15371" max="15371" width="8" style="196" customWidth="1"/>
    <col min="15372" max="15372" width="4.1640625" style="196" customWidth="1"/>
    <col min="15373" max="15373" width="13.6640625" style="196" bestFit="1" customWidth="1"/>
    <col min="15374" max="15374" width="14.5" style="196" bestFit="1" customWidth="1"/>
    <col min="15375" max="15375" width="8.33203125" style="196" customWidth="1"/>
    <col min="15376" max="15616" width="9.33203125" style="196"/>
    <col min="15617" max="15618" width="4" style="196" customWidth="1"/>
    <col min="15619" max="15623" width="8.33203125" style="196" customWidth="1"/>
    <col min="15624" max="15625" width="4.1640625" style="196" customWidth="1"/>
    <col min="15626" max="15626" width="8.33203125" style="196" customWidth="1"/>
    <col min="15627" max="15627" width="8" style="196" customWidth="1"/>
    <col min="15628" max="15628" width="4.1640625" style="196" customWidth="1"/>
    <col min="15629" max="15629" width="13.6640625" style="196" bestFit="1" customWidth="1"/>
    <col min="15630" max="15630" width="14.5" style="196" bestFit="1" customWidth="1"/>
    <col min="15631" max="15631" width="8.33203125" style="196" customWidth="1"/>
    <col min="15632" max="15872" width="9.33203125" style="196"/>
    <col min="15873" max="15874" width="4" style="196" customWidth="1"/>
    <col min="15875" max="15879" width="8.33203125" style="196" customWidth="1"/>
    <col min="15880" max="15881" width="4.1640625" style="196" customWidth="1"/>
    <col min="15882" max="15882" width="8.33203125" style="196" customWidth="1"/>
    <col min="15883" max="15883" width="8" style="196" customWidth="1"/>
    <col min="15884" max="15884" width="4.1640625" style="196" customWidth="1"/>
    <col min="15885" max="15885" width="13.6640625" style="196" bestFit="1" customWidth="1"/>
    <col min="15886" max="15886" width="14.5" style="196" bestFit="1" customWidth="1"/>
    <col min="15887" max="15887" width="8.33203125" style="196" customWidth="1"/>
    <col min="15888" max="16128" width="9.33203125" style="196"/>
    <col min="16129" max="16130" width="4" style="196" customWidth="1"/>
    <col min="16131" max="16135" width="8.33203125" style="196" customWidth="1"/>
    <col min="16136" max="16137" width="4.1640625" style="196" customWidth="1"/>
    <col min="16138" max="16138" width="8.33203125" style="196" customWidth="1"/>
    <col min="16139" max="16139" width="8" style="196" customWidth="1"/>
    <col min="16140" max="16140" width="4.1640625" style="196" customWidth="1"/>
    <col min="16141" max="16141" width="13.6640625" style="196" bestFit="1" customWidth="1"/>
    <col min="16142" max="16142" width="14.5" style="196" bestFit="1" customWidth="1"/>
    <col min="16143" max="16143" width="8.33203125" style="196" customWidth="1"/>
    <col min="16144" max="16384" width="9.33203125" style="196"/>
  </cols>
  <sheetData>
    <row r="1" spans="1:15" ht="18.75" customHeight="1">
      <c r="A1" s="414" t="s">
        <v>133</v>
      </c>
    </row>
    <row r="2" spans="1:15" ht="13.5" customHeight="1">
      <c r="O2" s="209" t="str">
        <f>+"（単位："&amp;[2]データ入力表!E6&amp;"、人）"</f>
        <v>（単位：億円、人）</v>
      </c>
    </row>
    <row r="3" spans="1:15" ht="13.5" customHeight="1">
      <c r="A3" s="196" t="s">
        <v>134</v>
      </c>
      <c r="D3" s="196">
        <f>データ入力表!D5</f>
        <v>0</v>
      </c>
      <c r="O3" s="209"/>
    </row>
    <row r="4" spans="1:15" ht="11.25" customHeight="1">
      <c r="O4" s="209"/>
    </row>
    <row r="5" spans="1:15" ht="13.5" customHeight="1">
      <c r="C5" s="133" t="s">
        <v>287</v>
      </c>
      <c r="D5" s="197"/>
      <c r="E5" s="197"/>
      <c r="F5" s="198"/>
      <c r="G5" s="198"/>
      <c r="H5" s="198"/>
      <c r="I5" s="198"/>
      <c r="J5" s="198"/>
      <c r="K5" s="134"/>
      <c r="L5" s="206"/>
      <c r="M5" s="206"/>
    </row>
    <row r="6" spans="1:15" ht="13.5" customHeight="1">
      <c r="C6" s="199"/>
      <c r="D6" s="200"/>
      <c r="E6" s="200"/>
      <c r="F6" s="201"/>
      <c r="G6" s="200">
        <f>計算!C41</f>
        <v>0</v>
      </c>
      <c r="H6" s="201"/>
      <c r="I6" s="201"/>
      <c r="J6" s="201"/>
      <c r="K6" s="141"/>
      <c r="L6" s="206"/>
      <c r="M6" s="206"/>
    </row>
    <row r="7" spans="1:15" ht="13.5" customHeight="1">
      <c r="C7" s="202"/>
      <c r="D7" s="202"/>
      <c r="E7" s="202"/>
      <c r="F7" s="202"/>
    </row>
    <row r="8" spans="1:15" ht="13.5" customHeight="1" thickBot="1">
      <c r="C8" s="202"/>
      <c r="D8" s="202"/>
      <c r="E8" s="202" t="s">
        <v>126</v>
      </c>
      <c r="F8" s="202"/>
    </row>
    <row r="9" spans="1:15" ht="13.5" customHeight="1" thickTop="1">
      <c r="A9" s="566" t="s">
        <v>98</v>
      </c>
      <c r="B9" s="245"/>
      <c r="C9" s="246"/>
      <c r="D9" s="246"/>
      <c r="E9" s="246"/>
      <c r="F9" s="246"/>
      <c r="G9" s="247"/>
      <c r="H9" s="247"/>
      <c r="I9" s="247"/>
      <c r="J9" s="247"/>
      <c r="K9" s="247"/>
      <c r="L9" s="248"/>
    </row>
    <row r="10" spans="1:15" ht="13.5" customHeight="1">
      <c r="A10" s="567"/>
      <c r="B10" s="249"/>
      <c r="C10" s="210" t="s">
        <v>338</v>
      </c>
      <c r="D10" s="211"/>
      <c r="E10" s="211"/>
      <c r="F10" s="212"/>
      <c r="G10" s="212"/>
      <c r="H10" s="212"/>
      <c r="I10" s="212"/>
      <c r="J10" s="212"/>
      <c r="K10" s="213"/>
      <c r="L10" s="250"/>
      <c r="M10" s="206" t="s">
        <v>288</v>
      </c>
      <c r="N10" s="204" t="s">
        <v>289</v>
      </c>
      <c r="O10" s="205">
        <f>計算!X41</f>
        <v>0</v>
      </c>
    </row>
    <row r="11" spans="1:15" ht="13.5" customHeight="1">
      <c r="A11" s="567"/>
      <c r="B11" s="249"/>
      <c r="C11" s="214"/>
      <c r="D11" s="215"/>
      <c r="E11" s="215"/>
      <c r="F11" s="216"/>
      <c r="G11" s="215">
        <f>計算!D41</f>
        <v>0</v>
      </c>
      <c r="H11" s="216"/>
      <c r="I11" s="216"/>
      <c r="J11" s="216"/>
      <c r="K11" s="217"/>
      <c r="L11" s="250"/>
      <c r="M11" s="206" t="s">
        <v>132</v>
      </c>
      <c r="N11" s="204" t="s">
        <v>121</v>
      </c>
      <c r="O11" s="205">
        <f>計算!AB41</f>
        <v>0</v>
      </c>
    </row>
    <row r="12" spans="1:15" ht="13.5" customHeight="1">
      <c r="A12" s="567"/>
      <c r="B12" s="249"/>
      <c r="C12" s="218"/>
      <c r="D12" s="218"/>
      <c r="E12" s="218"/>
      <c r="F12" s="218"/>
      <c r="G12" s="219"/>
      <c r="H12" s="219"/>
      <c r="I12" s="219"/>
      <c r="J12" s="219"/>
      <c r="K12" s="219"/>
      <c r="L12" s="250"/>
    </row>
    <row r="13" spans="1:15" ht="13.5" customHeight="1">
      <c r="A13" s="567"/>
      <c r="B13" s="249"/>
      <c r="C13" s="218"/>
      <c r="D13" s="218"/>
      <c r="E13" s="218" t="s">
        <v>290</v>
      </c>
      <c r="F13" s="218"/>
      <c r="G13" s="219"/>
      <c r="H13" s="219"/>
      <c r="I13" s="219" t="s">
        <v>125</v>
      </c>
      <c r="J13" s="219"/>
      <c r="K13" s="219"/>
      <c r="L13" s="250"/>
    </row>
    <row r="14" spans="1:15" ht="13.5" customHeight="1">
      <c r="A14" s="567"/>
      <c r="B14" s="249"/>
      <c r="C14" s="218"/>
      <c r="D14" s="218"/>
      <c r="E14" s="218"/>
      <c r="F14" s="218"/>
      <c r="G14" s="219"/>
      <c r="H14" s="219"/>
      <c r="I14" s="219" t="s">
        <v>124</v>
      </c>
      <c r="J14" s="219"/>
      <c r="K14" s="219"/>
      <c r="L14" s="250"/>
      <c r="M14" s="523" t="s">
        <v>467</v>
      </c>
      <c r="O14" s="209"/>
    </row>
    <row r="15" spans="1:15" ht="13.5" customHeight="1">
      <c r="A15" s="567"/>
      <c r="B15" s="249"/>
      <c r="C15" s="210" t="s">
        <v>291</v>
      </c>
      <c r="D15" s="212"/>
      <c r="E15" s="211"/>
      <c r="F15" s="399"/>
      <c r="G15" s="220" t="s">
        <v>94</v>
      </c>
      <c r="H15" s="212"/>
      <c r="I15" s="212"/>
      <c r="J15" s="212"/>
      <c r="K15" s="213">
        <f>計算!E41</f>
        <v>0</v>
      </c>
      <c r="L15" s="250"/>
      <c r="M15" s="206" t="s">
        <v>466</v>
      </c>
      <c r="N15" s="401" t="s">
        <v>462</v>
      </c>
      <c r="O15" s="205">
        <f>SUM(計算!AK41:AM41)</f>
        <v>0</v>
      </c>
    </row>
    <row r="16" spans="1:15" ht="13.5" customHeight="1">
      <c r="A16" s="567"/>
      <c r="B16" s="249"/>
      <c r="C16" s="214"/>
      <c r="D16" s="215"/>
      <c r="E16" s="215">
        <f>計算!G41</f>
        <v>0</v>
      </c>
      <c r="F16" s="400"/>
      <c r="G16" s="221"/>
      <c r="H16" s="222" t="s">
        <v>118</v>
      </c>
      <c r="I16" s="223"/>
      <c r="J16" s="223"/>
      <c r="K16" s="224">
        <f>計算!F41</f>
        <v>0</v>
      </c>
      <c r="L16" s="250"/>
      <c r="M16" s="206"/>
    </row>
    <row r="17" spans="1:15" ht="13.5" customHeight="1" thickBot="1">
      <c r="A17" s="568"/>
      <c r="B17" s="251"/>
      <c r="C17" s="252"/>
      <c r="D17" s="252"/>
      <c r="E17" s="252"/>
      <c r="F17" s="252"/>
      <c r="G17" s="253"/>
      <c r="H17" s="253"/>
      <c r="I17" s="253"/>
      <c r="J17" s="253"/>
      <c r="K17" s="253"/>
      <c r="L17" s="254"/>
      <c r="M17" s="206"/>
    </row>
    <row r="18" spans="1:15" ht="13.5" customHeight="1" thickTop="1">
      <c r="D18" s="202"/>
      <c r="E18" s="202"/>
    </row>
    <row r="19" spans="1:15" ht="13.5" customHeight="1">
      <c r="D19" s="202" t="s">
        <v>126</v>
      </c>
      <c r="F19" s="196" t="s">
        <v>127</v>
      </c>
    </row>
    <row r="20" spans="1:15" ht="13.5" customHeight="1">
      <c r="D20" s="202"/>
      <c r="E20" s="202"/>
    </row>
    <row r="21" spans="1:15" ht="13.5" customHeight="1">
      <c r="C21" s="203" t="s">
        <v>119</v>
      </c>
      <c r="D21" s="134"/>
      <c r="E21" s="203" t="s">
        <v>120</v>
      </c>
      <c r="F21" s="134"/>
    </row>
    <row r="22" spans="1:15" ht="13.5" customHeight="1">
      <c r="C22" s="140"/>
      <c r="D22" s="141">
        <f>計算!H41</f>
        <v>0</v>
      </c>
      <c r="E22" s="140"/>
      <c r="F22" s="141">
        <f>計算!I41</f>
        <v>0</v>
      </c>
    </row>
    <row r="23" spans="1:15" ht="13.5" customHeight="1"/>
    <row r="24" spans="1:15" ht="13.5" customHeight="1" thickBot="1">
      <c r="D24" s="196" t="s">
        <v>128</v>
      </c>
    </row>
    <row r="25" spans="1:15" ht="13.5" customHeight="1" thickTop="1">
      <c r="A25" s="569" t="s">
        <v>131</v>
      </c>
      <c r="B25" s="255"/>
      <c r="C25" s="256"/>
      <c r="D25" s="256"/>
      <c r="E25" s="256"/>
      <c r="F25" s="256"/>
      <c r="G25" s="256"/>
      <c r="H25" s="257"/>
    </row>
    <row r="26" spans="1:15" ht="13.5" customHeight="1">
      <c r="A26" s="570"/>
      <c r="B26" s="258"/>
      <c r="C26" s="225" t="s">
        <v>292</v>
      </c>
      <c r="D26" s="226"/>
      <c r="E26" s="226"/>
      <c r="F26" s="226"/>
      <c r="G26" s="227"/>
      <c r="H26" s="259"/>
      <c r="M26" s="206" t="s">
        <v>288</v>
      </c>
      <c r="N26" s="204" t="s">
        <v>289</v>
      </c>
      <c r="O26" s="205">
        <f>計算!Y41</f>
        <v>0</v>
      </c>
    </row>
    <row r="27" spans="1:15" ht="13.5" customHeight="1">
      <c r="A27" s="570"/>
      <c r="B27" s="258"/>
      <c r="C27" s="228" t="s">
        <v>293</v>
      </c>
      <c r="D27" s="229"/>
      <c r="E27" s="229"/>
      <c r="F27" s="229"/>
      <c r="G27" s="230">
        <f>計算!J41</f>
        <v>0</v>
      </c>
      <c r="H27" s="259"/>
      <c r="M27" s="206" t="s">
        <v>132</v>
      </c>
      <c r="N27" s="204" t="s">
        <v>121</v>
      </c>
      <c r="O27" s="205">
        <f>計算!AC41</f>
        <v>0</v>
      </c>
    </row>
    <row r="28" spans="1:15" ht="13.5" customHeight="1">
      <c r="A28" s="570"/>
      <c r="B28" s="258"/>
      <c r="C28" s="231"/>
      <c r="D28" s="231"/>
      <c r="E28" s="231"/>
      <c r="F28" s="231"/>
      <c r="G28" s="231"/>
      <c r="H28" s="259"/>
    </row>
    <row r="29" spans="1:15" ht="13.5" customHeight="1">
      <c r="A29" s="570"/>
      <c r="B29" s="258"/>
      <c r="C29" s="231"/>
      <c r="D29" s="231" t="s">
        <v>125</v>
      </c>
      <c r="E29" s="231"/>
      <c r="F29" s="231"/>
      <c r="G29" s="231"/>
      <c r="H29" s="259"/>
    </row>
    <row r="30" spans="1:15" ht="13.5" customHeight="1">
      <c r="A30" s="570"/>
      <c r="B30" s="258"/>
      <c r="C30" s="231"/>
      <c r="D30" s="231" t="s">
        <v>124</v>
      </c>
      <c r="E30" s="231"/>
      <c r="F30" s="231"/>
      <c r="G30" s="231"/>
      <c r="H30" s="259"/>
    </row>
    <row r="31" spans="1:15" ht="13.5" customHeight="1">
      <c r="A31" s="570"/>
      <c r="B31" s="258"/>
      <c r="C31" s="231"/>
      <c r="D31" s="231"/>
      <c r="E31" s="231"/>
      <c r="F31" s="231"/>
      <c r="G31" s="231"/>
      <c r="H31" s="259"/>
      <c r="M31" s="523" t="s">
        <v>467</v>
      </c>
      <c r="O31" s="209"/>
    </row>
    <row r="32" spans="1:15" ht="13.5" customHeight="1">
      <c r="A32" s="570"/>
      <c r="B32" s="258"/>
      <c r="C32" s="225" t="s">
        <v>94</v>
      </c>
      <c r="D32" s="226"/>
      <c r="E32" s="226"/>
      <c r="F32" s="227">
        <f>計算!K41</f>
        <v>0</v>
      </c>
      <c r="G32" s="231"/>
      <c r="H32" s="259"/>
      <c r="M32" s="206" t="s">
        <v>466</v>
      </c>
      <c r="N32" s="401" t="s">
        <v>462</v>
      </c>
      <c r="O32" s="205">
        <f>SUM(計算!AO41:AQ41)</f>
        <v>0</v>
      </c>
    </row>
    <row r="33" spans="1:10" ht="13.5" customHeight="1">
      <c r="A33" s="570"/>
      <c r="B33" s="258"/>
      <c r="C33" s="228"/>
      <c r="D33" s="232" t="s">
        <v>118</v>
      </c>
      <c r="E33" s="233"/>
      <c r="F33" s="234">
        <f>計算!L41</f>
        <v>0</v>
      </c>
      <c r="G33" s="231"/>
      <c r="H33" s="259"/>
    </row>
    <row r="34" spans="1:10" ht="13.5" customHeight="1" thickBot="1">
      <c r="A34" s="571"/>
      <c r="B34" s="260"/>
      <c r="C34" s="261"/>
      <c r="D34" s="261"/>
      <c r="E34" s="261"/>
      <c r="F34" s="261"/>
      <c r="G34" s="261"/>
      <c r="H34" s="262"/>
    </row>
    <row r="35" spans="1:10" ht="13.5" customHeight="1" thickTop="1">
      <c r="A35" s="208"/>
    </row>
    <row r="36" spans="1:10" ht="13.5" customHeight="1"/>
    <row r="37" spans="1:10" ht="13.5" customHeight="1">
      <c r="C37" s="203" t="s">
        <v>118</v>
      </c>
      <c r="D37" s="198"/>
      <c r="E37" s="198"/>
      <c r="F37" s="198"/>
      <c r="G37" s="134"/>
    </row>
    <row r="38" spans="1:10" ht="13.5" customHeight="1">
      <c r="C38" s="140" t="s">
        <v>122</v>
      </c>
      <c r="D38" s="201"/>
      <c r="E38" s="201"/>
      <c r="F38" s="201"/>
      <c r="G38" s="141">
        <f>+K16+F33</f>
        <v>0</v>
      </c>
    </row>
    <row r="39" spans="1:10" ht="13.5" customHeight="1"/>
    <row r="40" spans="1:10" ht="13.5" customHeight="1">
      <c r="E40" s="196" t="s">
        <v>222</v>
      </c>
      <c r="J40" s="207"/>
    </row>
    <row r="41" spans="1:10" ht="13.5" customHeight="1"/>
    <row r="42" spans="1:10" ht="13.5" customHeight="1">
      <c r="C42" s="203" t="s">
        <v>123</v>
      </c>
      <c r="D42" s="198"/>
      <c r="E42" s="198"/>
      <c r="F42" s="134"/>
    </row>
    <row r="43" spans="1:10" ht="13.5" customHeight="1">
      <c r="C43" s="140"/>
      <c r="D43" s="201"/>
      <c r="E43" s="201"/>
      <c r="F43" s="141">
        <f>計算!O41</f>
        <v>0</v>
      </c>
    </row>
    <row r="44" spans="1:10" ht="13.5" customHeight="1">
      <c r="D44" s="202" t="s">
        <v>129</v>
      </c>
      <c r="E44" s="202"/>
    </row>
    <row r="45" spans="1:10" ht="13.5" customHeight="1"/>
    <row r="46" spans="1:10" ht="13.5" customHeight="1">
      <c r="D46" s="202" t="s">
        <v>126</v>
      </c>
      <c r="E46" s="202"/>
      <c r="F46" s="196" t="s">
        <v>127</v>
      </c>
    </row>
    <row r="47" spans="1:10" ht="13.5" customHeight="1">
      <c r="C47" s="203" t="s">
        <v>119</v>
      </c>
      <c r="D47" s="134"/>
      <c r="E47" s="203" t="s">
        <v>120</v>
      </c>
      <c r="F47" s="134"/>
    </row>
    <row r="48" spans="1:10" ht="13.5" customHeight="1">
      <c r="C48" s="140"/>
      <c r="D48" s="141">
        <f>計算!P41</f>
        <v>0</v>
      </c>
      <c r="E48" s="140"/>
      <c r="F48" s="141">
        <f>計算!Q41</f>
        <v>0</v>
      </c>
    </row>
    <row r="49" spans="1:15" ht="13.5" customHeight="1">
      <c r="E49" s="206"/>
      <c r="F49" s="206"/>
    </row>
    <row r="50" spans="1:15" ht="13.5" customHeight="1" thickBot="1">
      <c r="D50" s="196" t="s">
        <v>128</v>
      </c>
    </row>
    <row r="51" spans="1:15" ht="13.5" customHeight="1" thickTop="1">
      <c r="A51" s="572" t="s">
        <v>130</v>
      </c>
      <c r="B51" s="263"/>
      <c r="C51" s="264"/>
      <c r="D51" s="264"/>
      <c r="E51" s="264"/>
      <c r="F51" s="264"/>
      <c r="G51" s="264"/>
      <c r="H51" s="265"/>
    </row>
    <row r="52" spans="1:15" ht="13.5" customHeight="1">
      <c r="A52" s="573"/>
      <c r="B52" s="266"/>
      <c r="C52" s="235" t="s">
        <v>294</v>
      </c>
      <c r="D52" s="236"/>
      <c r="E52" s="236"/>
      <c r="F52" s="236"/>
      <c r="G52" s="237"/>
      <c r="H52" s="267"/>
      <c r="M52" s="206" t="s">
        <v>288</v>
      </c>
      <c r="N52" s="204" t="s">
        <v>289</v>
      </c>
      <c r="O52" s="205">
        <f>計算!Z41</f>
        <v>0</v>
      </c>
    </row>
    <row r="53" spans="1:15" ht="13.5" customHeight="1">
      <c r="A53" s="573"/>
      <c r="B53" s="266"/>
      <c r="C53" s="238" t="s">
        <v>295</v>
      </c>
      <c r="D53" s="239"/>
      <c r="E53" s="239"/>
      <c r="F53" s="239"/>
      <c r="G53" s="240">
        <f>計算!R41</f>
        <v>0</v>
      </c>
      <c r="H53" s="267"/>
      <c r="M53" s="206" t="s">
        <v>132</v>
      </c>
      <c r="N53" s="204" t="s">
        <v>121</v>
      </c>
      <c r="O53" s="205">
        <f>計算!AD41</f>
        <v>0</v>
      </c>
    </row>
    <row r="54" spans="1:15" ht="13.5" customHeight="1">
      <c r="A54" s="573"/>
      <c r="B54" s="266"/>
      <c r="C54" s="241"/>
      <c r="D54" s="241"/>
      <c r="E54" s="241"/>
      <c r="F54" s="241"/>
      <c r="G54" s="241"/>
      <c r="H54" s="267"/>
    </row>
    <row r="55" spans="1:15" ht="13.5" customHeight="1">
      <c r="A55" s="573"/>
      <c r="B55" s="266"/>
      <c r="C55" s="241"/>
      <c r="D55" s="241" t="s">
        <v>125</v>
      </c>
      <c r="E55" s="241"/>
      <c r="F55" s="241"/>
      <c r="G55" s="241"/>
      <c r="H55" s="267"/>
    </row>
    <row r="56" spans="1:15" ht="13.5" customHeight="1">
      <c r="A56" s="573"/>
      <c r="B56" s="266"/>
      <c r="C56" s="241"/>
      <c r="D56" s="241" t="s">
        <v>124</v>
      </c>
      <c r="E56" s="241"/>
      <c r="F56" s="241"/>
      <c r="G56" s="241"/>
      <c r="H56" s="267"/>
    </row>
    <row r="57" spans="1:15" ht="13.5" customHeight="1">
      <c r="A57" s="573"/>
      <c r="B57" s="266"/>
      <c r="C57" s="241"/>
      <c r="D57" s="241"/>
      <c r="E57" s="241"/>
      <c r="F57" s="241"/>
      <c r="G57" s="241"/>
      <c r="H57" s="267"/>
      <c r="M57" s="523" t="s">
        <v>468</v>
      </c>
      <c r="O57" s="209"/>
    </row>
    <row r="58" spans="1:15" ht="13.5" customHeight="1">
      <c r="A58" s="573"/>
      <c r="B58" s="266"/>
      <c r="C58" s="235" t="s">
        <v>94</v>
      </c>
      <c r="D58" s="236"/>
      <c r="E58" s="236"/>
      <c r="F58" s="237">
        <f>計算!S41</f>
        <v>0</v>
      </c>
      <c r="G58" s="241"/>
      <c r="H58" s="267"/>
      <c r="M58" s="206" t="s">
        <v>466</v>
      </c>
      <c r="N58" s="401" t="s">
        <v>462</v>
      </c>
      <c r="O58" s="205">
        <f>SUM(計算!AS41:AU41)</f>
        <v>0</v>
      </c>
    </row>
    <row r="59" spans="1:15" ht="13.5" customHeight="1">
      <c r="A59" s="573"/>
      <c r="B59" s="266"/>
      <c r="C59" s="238"/>
      <c r="D59" s="242" t="s">
        <v>118</v>
      </c>
      <c r="E59" s="243"/>
      <c r="F59" s="244">
        <f>計算!T41</f>
        <v>0</v>
      </c>
      <c r="G59" s="241"/>
      <c r="H59" s="267"/>
    </row>
    <row r="60" spans="1:15" ht="12" thickBot="1">
      <c r="A60" s="574"/>
      <c r="B60" s="268"/>
      <c r="C60" s="269"/>
      <c r="D60" s="269"/>
      <c r="E60" s="269"/>
      <c r="F60" s="269"/>
      <c r="G60" s="269"/>
      <c r="H60" s="270"/>
    </row>
    <row r="61" spans="1:15" ht="12" thickTop="1"/>
  </sheetData>
  <mergeCells count="3">
    <mergeCell ref="A9:A17"/>
    <mergeCell ref="A25:A34"/>
    <mergeCell ref="A51:A60"/>
  </mergeCells>
  <phoneticPr fontId="38"/>
  <printOptions horizontalCentered="1"/>
  <pageMargins left="0.70866141732283472" right="0.70866141732283472" top="0.74803149606299213" bottom="0.74803149606299213" header="0.31496062992125984" footer="0.31496062992125984"/>
  <pageSetup paperSize="9" scale="9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topLeftCell="A17" zoomScaleNormal="100" workbookViewId="0">
      <selection activeCell="N70" sqref="N70"/>
    </sheetView>
  </sheetViews>
  <sheetFormatPr defaultRowHeight="11.25"/>
  <sheetData>
    <row r="1" spans="1:11" ht="24">
      <c r="A1" s="415" t="s">
        <v>465</v>
      </c>
    </row>
    <row r="3" spans="1:11" ht="30" customHeight="1">
      <c r="A3" t="s">
        <v>151</v>
      </c>
      <c r="C3" s="575">
        <f>+データ入力表!D5</f>
        <v>0</v>
      </c>
      <c r="D3" s="575"/>
      <c r="E3" s="575"/>
      <c r="F3" s="575"/>
      <c r="G3" s="575"/>
      <c r="H3" s="575"/>
      <c r="I3" s="575"/>
      <c r="J3" s="575"/>
      <c r="K3" s="575"/>
    </row>
    <row r="4" spans="1:11" ht="15" customHeight="1">
      <c r="K4" s="117" t="str">
        <f>+"（単位："&amp;データ入力表!E9&amp;"）"</f>
        <v>（単位：億円）</v>
      </c>
    </row>
    <row r="5" spans="1:11" ht="11.25" customHeight="1"/>
  </sheetData>
  <mergeCells count="1">
    <mergeCell ref="C3:K3"/>
  </mergeCells>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topLeftCell="A20" zoomScaleNormal="100" workbookViewId="0">
      <selection activeCell="X45" sqref="X45"/>
    </sheetView>
  </sheetViews>
  <sheetFormatPr defaultRowHeight="11.25"/>
  <sheetData>
    <row r="1" spans="1:11" ht="24">
      <c r="A1" s="415" t="s">
        <v>464</v>
      </c>
    </row>
    <row r="2" spans="1:11" ht="6.75" customHeight="1"/>
    <row r="3" spans="1:11" ht="24.75" customHeight="1">
      <c r="A3" t="s">
        <v>151</v>
      </c>
      <c r="C3" s="575">
        <f>+データ入力表!D5</f>
        <v>0</v>
      </c>
      <c r="D3" s="575"/>
      <c r="E3" s="575"/>
      <c r="F3" s="575"/>
      <c r="G3" s="575"/>
      <c r="H3" s="575"/>
      <c r="I3" s="575"/>
      <c r="J3" s="575"/>
      <c r="K3" s="575"/>
    </row>
    <row r="4" spans="1:11" ht="15" customHeight="1">
      <c r="K4" s="117" t="str">
        <f>+"（単位："&amp;データ入力表!E9&amp;"）"</f>
        <v>（単位：億円）</v>
      </c>
    </row>
    <row r="5" spans="1:11" ht="11.25" customHeight="1"/>
  </sheetData>
  <mergeCells count="1">
    <mergeCell ref="C3:K3"/>
  </mergeCells>
  <phoneticPr fontId="38"/>
  <printOptions horizontalCentered="1"/>
  <pageMargins left="0.70866141732283472" right="0.70866141732283472" top="0.74803149606299213" bottom="0.74803149606299213" header="0.31496062992125984" footer="0.31496062992125984"/>
  <pageSetup paperSize="9" scale="92"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B25"/>
  <sheetViews>
    <sheetView workbookViewId="0">
      <pane xSplit="1" ySplit="5" topLeftCell="B6" activePane="bottomRight" state="frozen"/>
      <selection pane="topRight" activeCell="B1" sqref="B1"/>
      <selection pane="bottomLeft" activeCell="A6" sqref="A6"/>
      <selection pane="bottomRight" activeCell="D31" sqref="D31"/>
    </sheetView>
  </sheetViews>
  <sheetFormatPr defaultRowHeight="12"/>
  <cols>
    <col min="1" max="1" width="13.33203125" style="416" customWidth="1"/>
    <col min="2" max="15" width="14" style="416" customWidth="1"/>
    <col min="16" max="16" width="16.33203125" style="416" customWidth="1"/>
    <col min="17" max="17" width="14" style="416" customWidth="1"/>
    <col min="18" max="22" width="9.33203125" style="416"/>
    <col min="23" max="23" width="18.1640625" style="416" customWidth="1"/>
    <col min="24" max="255" width="9.33203125" style="416"/>
    <col min="256" max="256" width="13.33203125" style="416" customWidth="1"/>
    <col min="257" max="266" width="14" style="416" customWidth="1"/>
    <col min="267" max="267" width="13.33203125" style="416" customWidth="1"/>
    <col min="268" max="269" width="15" style="416" customWidth="1"/>
    <col min="270" max="270" width="13.33203125" style="416" customWidth="1"/>
    <col min="271" max="273" width="13" style="416" customWidth="1"/>
    <col min="274" max="278" width="9.33203125" style="416"/>
    <col min="279" max="279" width="18.1640625" style="416" customWidth="1"/>
    <col min="280" max="511" width="9.33203125" style="416"/>
    <col min="512" max="512" width="13.33203125" style="416" customWidth="1"/>
    <col min="513" max="522" width="14" style="416" customWidth="1"/>
    <col min="523" max="523" width="13.33203125" style="416" customWidth="1"/>
    <col min="524" max="525" width="15" style="416" customWidth="1"/>
    <col min="526" max="526" width="13.33203125" style="416" customWidth="1"/>
    <col min="527" max="529" width="13" style="416" customWidth="1"/>
    <col min="530" max="534" width="9.33203125" style="416"/>
    <col min="535" max="535" width="18.1640625" style="416" customWidth="1"/>
    <col min="536" max="767" width="9.33203125" style="416"/>
    <col min="768" max="768" width="13.33203125" style="416" customWidth="1"/>
    <col min="769" max="778" width="14" style="416" customWidth="1"/>
    <col min="779" max="779" width="13.33203125" style="416" customWidth="1"/>
    <col min="780" max="781" width="15" style="416" customWidth="1"/>
    <col min="782" max="782" width="13.33203125" style="416" customWidth="1"/>
    <col min="783" max="785" width="13" style="416" customWidth="1"/>
    <col min="786" max="790" width="9.33203125" style="416"/>
    <col min="791" max="791" width="18.1640625" style="416" customWidth="1"/>
    <col min="792" max="1023" width="9.33203125" style="416"/>
    <col min="1024" max="1024" width="13.33203125" style="416" customWidth="1"/>
    <col min="1025" max="1034" width="14" style="416" customWidth="1"/>
    <col min="1035" max="1035" width="13.33203125" style="416" customWidth="1"/>
    <col min="1036" max="1037" width="15" style="416" customWidth="1"/>
    <col min="1038" max="1038" width="13.33203125" style="416" customWidth="1"/>
    <col min="1039" max="1041" width="13" style="416" customWidth="1"/>
    <col min="1042" max="1046" width="9.33203125" style="416"/>
    <col min="1047" max="1047" width="18.1640625" style="416" customWidth="1"/>
    <col min="1048" max="1279" width="9.33203125" style="416"/>
    <col min="1280" max="1280" width="13.33203125" style="416" customWidth="1"/>
    <col min="1281" max="1290" width="14" style="416" customWidth="1"/>
    <col min="1291" max="1291" width="13.33203125" style="416" customWidth="1"/>
    <col min="1292" max="1293" width="15" style="416" customWidth="1"/>
    <col min="1294" max="1294" width="13.33203125" style="416" customWidth="1"/>
    <col min="1295" max="1297" width="13" style="416" customWidth="1"/>
    <col min="1298" max="1302" width="9.33203125" style="416"/>
    <col min="1303" max="1303" width="18.1640625" style="416" customWidth="1"/>
    <col min="1304" max="1535" width="9.33203125" style="416"/>
    <col min="1536" max="1536" width="13.33203125" style="416" customWidth="1"/>
    <col min="1537" max="1546" width="14" style="416" customWidth="1"/>
    <col min="1547" max="1547" width="13.33203125" style="416" customWidth="1"/>
    <col min="1548" max="1549" width="15" style="416" customWidth="1"/>
    <col min="1550" max="1550" width="13.33203125" style="416" customWidth="1"/>
    <col min="1551" max="1553" width="13" style="416" customWidth="1"/>
    <col min="1554" max="1558" width="9.33203125" style="416"/>
    <col min="1559" max="1559" width="18.1640625" style="416" customWidth="1"/>
    <col min="1560" max="1791" width="9.33203125" style="416"/>
    <col min="1792" max="1792" width="13.33203125" style="416" customWidth="1"/>
    <col min="1793" max="1802" width="14" style="416" customWidth="1"/>
    <col min="1803" max="1803" width="13.33203125" style="416" customWidth="1"/>
    <col min="1804" max="1805" width="15" style="416" customWidth="1"/>
    <col min="1806" max="1806" width="13.33203125" style="416" customWidth="1"/>
    <col min="1807" max="1809" width="13" style="416" customWidth="1"/>
    <col min="1810" max="1814" width="9.33203125" style="416"/>
    <col min="1815" max="1815" width="18.1640625" style="416" customWidth="1"/>
    <col min="1816" max="2047" width="9.33203125" style="416"/>
    <col min="2048" max="2048" width="13.33203125" style="416" customWidth="1"/>
    <col min="2049" max="2058" width="14" style="416" customWidth="1"/>
    <col min="2059" max="2059" width="13.33203125" style="416" customWidth="1"/>
    <col min="2060" max="2061" width="15" style="416" customWidth="1"/>
    <col min="2062" max="2062" width="13.33203125" style="416" customWidth="1"/>
    <col min="2063" max="2065" width="13" style="416" customWidth="1"/>
    <col min="2066" max="2070" width="9.33203125" style="416"/>
    <col min="2071" max="2071" width="18.1640625" style="416" customWidth="1"/>
    <col min="2072" max="2303" width="9.33203125" style="416"/>
    <col min="2304" max="2304" width="13.33203125" style="416" customWidth="1"/>
    <col min="2305" max="2314" width="14" style="416" customWidth="1"/>
    <col min="2315" max="2315" width="13.33203125" style="416" customWidth="1"/>
    <col min="2316" max="2317" width="15" style="416" customWidth="1"/>
    <col min="2318" max="2318" width="13.33203125" style="416" customWidth="1"/>
    <col min="2319" max="2321" width="13" style="416" customWidth="1"/>
    <col min="2322" max="2326" width="9.33203125" style="416"/>
    <col min="2327" max="2327" width="18.1640625" style="416" customWidth="1"/>
    <col min="2328" max="2559" width="9.33203125" style="416"/>
    <col min="2560" max="2560" width="13.33203125" style="416" customWidth="1"/>
    <col min="2561" max="2570" width="14" style="416" customWidth="1"/>
    <col min="2571" max="2571" width="13.33203125" style="416" customWidth="1"/>
    <col min="2572" max="2573" width="15" style="416" customWidth="1"/>
    <col min="2574" max="2574" width="13.33203125" style="416" customWidth="1"/>
    <col min="2575" max="2577" width="13" style="416" customWidth="1"/>
    <col min="2578" max="2582" width="9.33203125" style="416"/>
    <col min="2583" max="2583" width="18.1640625" style="416" customWidth="1"/>
    <col min="2584" max="2815" width="9.33203125" style="416"/>
    <col min="2816" max="2816" width="13.33203125" style="416" customWidth="1"/>
    <col min="2817" max="2826" width="14" style="416" customWidth="1"/>
    <col min="2827" max="2827" width="13.33203125" style="416" customWidth="1"/>
    <col min="2828" max="2829" width="15" style="416" customWidth="1"/>
    <col min="2830" max="2830" width="13.33203125" style="416" customWidth="1"/>
    <col min="2831" max="2833" width="13" style="416" customWidth="1"/>
    <col min="2834" max="2838" width="9.33203125" style="416"/>
    <col min="2839" max="2839" width="18.1640625" style="416" customWidth="1"/>
    <col min="2840" max="3071" width="9.33203125" style="416"/>
    <col min="3072" max="3072" width="13.33203125" style="416" customWidth="1"/>
    <col min="3073" max="3082" width="14" style="416" customWidth="1"/>
    <col min="3083" max="3083" width="13.33203125" style="416" customWidth="1"/>
    <col min="3084" max="3085" width="15" style="416" customWidth="1"/>
    <col min="3086" max="3086" width="13.33203125" style="416" customWidth="1"/>
    <col min="3087" max="3089" width="13" style="416" customWidth="1"/>
    <col min="3090" max="3094" width="9.33203125" style="416"/>
    <col min="3095" max="3095" width="18.1640625" style="416" customWidth="1"/>
    <col min="3096" max="3327" width="9.33203125" style="416"/>
    <col min="3328" max="3328" width="13.33203125" style="416" customWidth="1"/>
    <col min="3329" max="3338" width="14" style="416" customWidth="1"/>
    <col min="3339" max="3339" width="13.33203125" style="416" customWidth="1"/>
    <col min="3340" max="3341" width="15" style="416" customWidth="1"/>
    <col min="3342" max="3342" width="13.33203125" style="416" customWidth="1"/>
    <col min="3343" max="3345" width="13" style="416" customWidth="1"/>
    <col min="3346" max="3350" width="9.33203125" style="416"/>
    <col min="3351" max="3351" width="18.1640625" style="416" customWidth="1"/>
    <col min="3352" max="3583" width="9.33203125" style="416"/>
    <col min="3584" max="3584" width="13.33203125" style="416" customWidth="1"/>
    <col min="3585" max="3594" width="14" style="416" customWidth="1"/>
    <col min="3595" max="3595" width="13.33203125" style="416" customWidth="1"/>
    <col min="3596" max="3597" width="15" style="416" customWidth="1"/>
    <col min="3598" max="3598" width="13.33203125" style="416" customWidth="1"/>
    <col min="3599" max="3601" width="13" style="416" customWidth="1"/>
    <col min="3602" max="3606" width="9.33203125" style="416"/>
    <col min="3607" max="3607" width="18.1640625" style="416" customWidth="1"/>
    <col min="3608" max="3839" width="9.33203125" style="416"/>
    <col min="3840" max="3840" width="13.33203125" style="416" customWidth="1"/>
    <col min="3841" max="3850" width="14" style="416" customWidth="1"/>
    <col min="3851" max="3851" width="13.33203125" style="416" customWidth="1"/>
    <col min="3852" max="3853" width="15" style="416" customWidth="1"/>
    <col min="3854" max="3854" width="13.33203125" style="416" customWidth="1"/>
    <col min="3855" max="3857" width="13" style="416" customWidth="1"/>
    <col min="3858" max="3862" width="9.33203125" style="416"/>
    <col min="3863" max="3863" width="18.1640625" style="416" customWidth="1"/>
    <col min="3864" max="4095" width="9.33203125" style="416"/>
    <col min="4096" max="4096" width="13.33203125" style="416" customWidth="1"/>
    <col min="4097" max="4106" width="14" style="416" customWidth="1"/>
    <col min="4107" max="4107" width="13.33203125" style="416" customWidth="1"/>
    <col min="4108" max="4109" width="15" style="416" customWidth="1"/>
    <col min="4110" max="4110" width="13.33203125" style="416" customWidth="1"/>
    <col min="4111" max="4113" width="13" style="416" customWidth="1"/>
    <col min="4114" max="4118" width="9.33203125" style="416"/>
    <col min="4119" max="4119" width="18.1640625" style="416" customWidth="1"/>
    <col min="4120" max="4351" width="9.33203125" style="416"/>
    <col min="4352" max="4352" width="13.33203125" style="416" customWidth="1"/>
    <col min="4353" max="4362" width="14" style="416" customWidth="1"/>
    <col min="4363" max="4363" width="13.33203125" style="416" customWidth="1"/>
    <col min="4364" max="4365" width="15" style="416" customWidth="1"/>
    <col min="4366" max="4366" width="13.33203125" style="416" customWidth="1"/>
    <col min="4367" max="4369" width="13" style="416" customWidth="1"/>
    <col min="4370" max="4374" width="9.33203125" style="416"/>
    <col min="4375" max="4375" width="18.1640625" style="416" customWidth="1"/>
    <col min="4376" max="4607" width="9.33203125" style="416"/>
    <col min="4608" max="4608" width="13.33203125" style="416" customWidth="1"/>
    <col min="4609" max="4618" width="14" style="416" customWidth="1"/>
    <col min="4619" max="4619" width="13.33203125" style="416" customWidth="1"/>
    <col min="4620" max="4621" width="15" style="416" customWidth="1"/>
    <col min="4622" max="4622" width="13.33203125" style="416" customWidth="1"/>
    <col min="4623" max="4625" width="13" style="416" customWidth="1"/>
    <col min="4626" max="4630" width="9.33203125" style="416"/>
    <col min="4631" max="4631" width="18.1640625" style="416" customWidth="1"/>
    <col min="4632" max="4863" width="9.33203125" style="416"/>
    <col min="4864" max="4864" width="13.33203125" style="416" customWidth="1"/>
    <col min="4865" max="4874" width="14" style="416" customWidth="1"/>
    <col min="4875" max="4875" width="13.33203125" style="416" customWidth="1"/>
    <col min="4876" max="4877" width="15" style="416" customWidth="1"/>
    <col min="4878" max="4878" width="13.33203125" style="416" customWidth="1"/>
    <col min="4879" max="4881" width="13" style="416" customWidth="1"/>
    <col min="4882" max="4886" width="9.33203125" style="416"/>
    <col min="4887" max="4887" width="18.1640625" style="416" customWidth="1"/>
    <col min="4888" max="5119" width="9.33203125" style="416"/>
    <col min="5120" max="5120" width="13.33203125" style="416" customWidth="1"/>
    <col min="5121" max="5130" width="14" style="416" customWidth="1"/>
    <col min="5131" max="5131" width="13.33203125" style="416" customWidth="1"/>
    <col min="5132" max="5133" width="15" style="416" customWidth="1"/>
    <col min="5134" max="5134" width="13.33203125" style="416" customWidth="1"/>
    <col min="5135" max="5137" width="13" style="416" customWidth="1"/>
    <col min="5138" max="5142" width="9.33203125" style="416"/>
    <col min="5143" max="5143" width="18.1640625" style="416" customWidth="1"/>
    <col min="5144" max="5375" width="9.33203125" style="416"/>
    <col min="5376" max="5376" width="13.33203125" style="416" customWidth="1"/>
    <col min="5377" max="5386" width="14" style="416" customWidth="1"/>
    <col min="5387" max="5387" width="13.33203125" style="416" customWidth="1"/>
    <col min="5388" max="5389" width="15" style="416" customWidth="1"/>
    <col min="5390" max="5390" width="13.33203125" style="416" customWidth="1"/>
    <col min="5391" max="5393" width="13" style="416" customWidth="1"/>
    <col min="5394" max="5398" width="9.33203125" style="416"/>
    <col min="5399" max="5399" width="18.1640625" style="416" customWidth="1"/>
    <col min="5400" max="5631" width="9.33203125" style="416"/>
    <col min="5632" max="5632" width="13.33203125" style="416" customWidth="1"/>
    <col min="5633" max="5642" width="14" style="416" customWidth="1"/>
    <col min="5643" max="5643" width="13.33203125" style="416" customWidth="1"/>
    <col min="5644" max="5645" width="15" style="416" customWidth="1"/>
    <col min="5646" max="5646" width="13.33203125" style="416" customWidth="1"/>
    <col min="5647" max="5649" width="13" style="416" customWidth="1"/>
    <col min="5650" max="5654" width="9.33203125" style="416"/>
    <col min="5655" max="5655" width="18.1640625" style="416" customWidth="1"/>
    <col min="5656" max="5887" width="9.33203125" style="416"/>
    <col min="5888" max="5888" width="13.33203125" style="416" customWidth="1"/>
    <col min="5889" max="5898" width="14" style="416" customWidth="1"/>
    <col min="5899" max="5899" width="13.33203125" style="416" customWidth="1"/>
    <col min="5900" max="5901" width="15" style="416" customWidth="1"/>
    <col min="5902" max="5902" width="13.33203125" style="416" customWidth="1"/>
    <col min="5903" max="5905" width="13" style="416" customWidth="1"/>
    <col min="5906" max="5910" width="9.33203125" style="416"/>
    <col min="5911" max="5911" width="18.1640625" style="416" customWidth="1"/>
    <col min="5912" max="6143" width="9.33203125" style="416"/>
    <col min="6144" max="6144" width="13.33203125" style="416" customWidth="1"/>
    <col min="6145" max="6154" width="14" style="416" customWidth="1"/>
    <col min="6155" max="6155" width="13.33203125" style="416" customWidth="1"/>
    <col min="6156" max="6157" width="15" style="416" customWidth="1"/>
    <col min="6158" max="6158" width="13.33203125" style="416" customWidth="1"/>
    <col min="6159" max="6161" width="13" style="416" customWidth="1"/>
    <col min="6162" max="6166" width="9.33203125" style="416"/>
    <col min="6167" max="6167" width="18.1640625" style="416" customWidth="1"/>
    <col min="6168" max="6399" width="9.33203125" style="416"/>
    <col min="6400" max="6400" width="13.33203125" style="416" customWidth="1"/>
    <col min="6401" max="6410" width="14" style="416" customWidth="1"/>
    <col min="6411" max="6411" width="13.33203125" style="416" customWidth="1"/>
    <col min="6412" max="6413" width="15" style="416" customWidth="1"/>
    <col min="6414" max="6414" width="13.33203125" style="416" customWidth="1"/>
    <col min="6415" max="6417" width="13" style="416" customWidth="1"/>
    <col min="6418" max="6422" width="9.33203125" style="416"/>
    <col min="6423" max="6423" width="18.1640625" style="416" customWidth="1"/>
    <col min="6424" max="6655" width="9.33203125" style="416"/>
    <col min="6656" max="6656" width="13.33203125" style="416" customWidth="1"/>
    <col min="6657" max="6666" width="14" style="416" customWidth="1"/>
    <col min="6667" max="6667" width="13.33203125" style="416" customWidth="1"/>
    <col min="6668" max="6669" width="15" style="416" customWidth="1"/>
    <col min="6670" max="6670" width="13.33203125" style="416" customWidth="1"/>
    <col min="6671" max="6673" width="13" style="416" customWidth="1"/>
    <col min="6674" max="6678" width="9.33203125" style="416"/>
    <col min="6679" max="6679" width="18.1640625" style="416" customWidth="1"/>
    <col min="6680" max="6911" width="9.33203125" style="416"/>
    <col min="6912" max="6912" width="13.33203125" style="416" customWidth="1"/>
    <col min="6913" max="6922" width="14" style="416" customWidth="1"/>
    <col min="6923" max="6923" width="13.33203125" style="416" customWidth="1"/>
    <col min="6924" max="6925" width="15" style="416" customWidth="1"/>
    <col min="6926" max="6926" width="13.33203125" style="416" customWidth="1"/>
    <col min="6927" max="6929" width="13" style="416" customWidth="1"/>
    <col min="6930" max="6934" width="9.33203125" style="416"/>
    <col min="6935" max="6935" width="18.1640625" style="416" customWidth="1"/>
    <col min="6936" max="7167" width="9.33203125" style="416"/>
    <col min="7168" max="7168" width="13.33203125" style="416" customWidth="1"/>
    <col min="7169" max="7178" width="14" style="416" customWidth="1"/>
    <col min="7179" max="7179" width="13.33203125" style="416" customWidth="1"/>
    <col min="7180" max="7181" width="15" style="416" customWidth="1"/>
    <col min="7182" max="7182" width="13.33203125" style="416" customWidth="1"/>
    <col min="7183" max="7185" width="13" style="416" customWidth="1"/>
    <col min="7186" max="7190" width="9.33203125" style="416"/>
    <col min="7191" max="7191" width="18.1640625" style="416" customWidth="1"/>
    <col min="7192" max="7423" width="9.33203125" style="416"/>
    <col min="7424" max="7424" width="13.33203125" style="416" customWidth="1"/>
    <col min="7425" max="7434" width="14" style="416" customWidth="1"/>
    <col min="7435" max="7435" width="13.33203125" style="416" customWidth="1"/>
    <col min="7436" max="7437" width="15" style="416" customWidth="1"/>
    <col min="7438" max="7438" width="13.33203125" style="416" customWidth="1"/>
    <col min="7439" max="7441" width="13" style="416" customWidth="1"/>
    <col min="7442" max="7446" width="9.33203125" style="416"/>
    <col min="7447" max="7447" width="18.1640625" style="416" customWidth="1"/>
    <col min="7448" max="7679" width="9.33203125" style="416"/>
    <col min="7680" max="7680" width="13.33203125" style="416" customWidth="1"/>
    <col min="7681" max="7690" width="14" style="416" customWidth="1"/>
    <col min="7691" max="7691" width="13.33203125" style="416" customWidth="1"/>
    <col min="7692" max="7693" width="15" style="416" customWidth="1"/>
    <col min="7694" max="7694" width="13.33203125" style="416" customWidth="1"/>
    <col min="7695" max="7697" width="13" style="416" customWidth="1"/>
    <col min="7698" max="7702" width="9.33203125" style="416"/>
    <col min="7703" max="7703" width="18.1640625" style="416" customWidth="1"/>
    <col min="7704" max="7935" width="9.33203125" style="416"/>
    <col min="7936" max="7936" width="13.33203125" style="416" customWidth="1"/>
    <col min="7937" max="7946" width="14" style="416" customWidth="1"/>
    <col min="7947" max="7947" width="13.33203125" style="416" customWidth="1"/>
    <col min="7948" max="7949" width="15" style="416" customWidth="1"/>
    <col min="7950" max="7950" width="13.33203125" style="416" customWidth="1"/>
    <col min="7951" max="7953" width="13" style="416" customWidth="1"/>
    <col min="7954" max="7958" width="9.33203125" style="416"/>
    <col min="7959" max="7959" width="18.1640625" style="416" customWidth="1"/>
    <col min="7960" max="8191" width="9.33203125" style="416"/>
    <col min="8192" max="8192" width="13.33203125" style="416" customWidth="1"/>
    <col min="8193" max="8202" width="14" style="416" customWidth="1"/>
    <col min="8203" max="8203" width="13.33203125" style="416" customWidth="1"/>
    <col min="8204" max="8205" width="15" style="416" customWidth="1"/>
    <col min="8206" max="8206" width="13.33203125" style="416" customWidth="1"/>
    <col min="8207" max="8209" width="13" style="416" customWidth="1"/>
    <col min="8210" max="8214" width="9.33203125" style="416"/>
    <col min="8215" max="8215" width="18.1640625" style="416" customWidth="1"/>
    <col min="8216" max="8447" width="9.33203125" style="416"/>
    <col min="8448" max="8448" width="13.33203125" style="416" customWidth="1"/>
    <col min="8449" max="8458" width="14" style="416" customWidth="1"/>
    <col min="8459" max="8459" width="13.33203125" style="416" customWidth="1"/>
    <col min="8460" max="8461" width="15" style="416" customWidth="1"/>
    <col min="8462" max="8462" width="13.33203125" style="416" customWidth="1"/>
    <col min="8463" max="8465" width="13" style="416" customWidth="1"/>
    <col min="8466" max="8470" width="9.33203125" style="416"/>
    <col min="8471" max="8471" width="18.1640625" style="416" customWidth="1"/>
    <col min="8472" max="8703" width="9.33203125" style="416"/>
    <col min="8704" max="8704" width="13.33203125" style="416" customWidth="1"/>
    <col min="8705" max="8714" width="14" style="416" customWidth="1"/>
    <col min="8715" max="8715" width="13.33203125" style="416" customWidth="1"/>
    <col min="8716" max="8717" width="15" style="416" customWidth="1"/>
    <col min="8718" max="8718" width="13.33203125" style="416" customWidth="1"/>
    <col min="8719" max="8721" width="13" style="416" customWidth="1"/>
    <col min="8722" max="8726" width="9.33203125" style="416"/>
    <col min="8727" max="8727" width="18.1640625" style="416" customWidth="1"/>
    <col min="8728" max="8959" width="9.33203125" style="416"/>
    <col min="8960" max="8960" width="13.33203125" style="416" customWidth="1"/>
    <col min="8961" max="8970" width="14" style="416" customWidth="1"/>
    <col min="8971" max="8971" width="13.33203125" style="416" customWidth="1"/>
    <col min="8972" max="8973" width="15" style="416" customWidth="1"/>
    <col min="8974" max="8974" width="13.33203125" style="416" customWidth="1"/>
    <col min="8975" max="8977" width="13" style="416" customWidth="1"/>
    <col min="8978" max="8982" width="9.33203125" style="416"/>
    <col min="8983" max="8983" width="18.1640625" style="416" customWidth="1"/>
    <col min="8984" max="9215" width="9.33203125" style="416"/>
    <col min="9216" max="9216" width="13.33203125" style="416" customWidth="1"/>
    <col min="9217" max="9226" width="14" style="416" customWidth="1"/>
    <col min="9227" max="9227" width="13.33203125" style="416" customWidth="1"/>
    <col min="9228" max="9229" width="15" style="416" customWidth="1"/>
    <col min="9230" max="9230" width="13.33203125" style="416" customWidth="1"/>
    <col min="9231" max="9233" width="13" style="416" customWidth="1"/>
    <col min="9234" max="9238" width="9.33203125" style="416"/>
    <col min="9239" max="9239" width="18.1640625" style="416" customWidth="1"/>
    <col min="9240" max="9471" width="9.33203125" style="416"/>
    <col min="9472" max="9472" width="13.33203125" style="416" customWidth="1"/>
    <col min="9473" max="9482" width="14" style="416" customWidth="1"/>
    <col min="9483" max="9483" width="13.33203125" style="416" customWidth="1"/>
    <col min="9484" max="9485" width="15" style="416" customWidth="1"/>
    <col min="9486" max="9486" width="13.33203125" style="416" customWidth="1"/>
    <col min="9487" max="9489" width="13" style="416" customWidth="1"/>
    <col min="9490" max="9494" width="9.33203125" style="416"/>
    <col min="9495" max="9495" width="18.1640625" style="416" customWidth="1"/>
    <col min="9496" max="9727" width="9.33203125" style="416"/>
    <col min="9728" max="9728" width="13.33203125" style="416" customWidth="1"/>
    <col min="9729" max="9738" width="14" style="416" customWidth="1"/>
    <col min="9739" max="9739" width="13.33203125" style="416" customWidth="1"/>
    <col min="9740" max="9741" width="15" style="416" customWidth="1"/>
    <col min="9742" max="9742" width="13.33203125" style="416" customWidth="1"/>
    <col min="9743" max="9745" width="13" style="416" customWidth="1"/>
    <col min="9746" max="9750" width="9.33203125" style="416"/>
    <col min="9751" max="9751" width="18.1640625" style="416" customWidth="1"/>
    <col min="9752" max="9983" width="9.33203125" style="416"/>
    <col min="9984" max="9984" width="13.33203125" style="416" customWidth="1"/>
    <col min="9985" max="9994" width="14" style="416" customWidth="1"/>
    <col min="9995" max="9995" width="13.33203125" style="416" customWidth="1"/>
    <col min="9996" max="9997" width="15" style="416" customWidth="1"/>
    <col min="9998" max="9998" width="13.33203125" style="416" customWidth="1"/>
    <col min="9999" max="10001" width="13" style="416" customWidth="1"/>
    <col min="10002" max="10006" width="9.33203125" style="416"/>
    <col min="10007" max="10007" width="18.1640625" style="416" customWidth="1"/>
    <col min="10008" max="10239" width="9.33203125" style="416"/>
    <col min="10240" max="10240" width="13.33203125" style="416" customWidth="1"/>
    <col min="10241" max="10250" width="14" style="416" customWidth="1"/>
    <col min="10251" max="10251" width="13.33203125" style="416" customWidth="1"/>
    <col min="10252" max="10253" width="15" style="416" customWidth="1"/>
    <col min="10254" max="10254" width="13.33203125" style="416" customWidth="1"/>
    <col min="10255" max="10257" width="13" style="416" customWidth="1"/>
    <col min="10258" max="10262" width="9.33203125" style="416"/>
    <col min="10263" max="10263" width="18.1640625" style="416" customWidth="1"/>
    <col min="10264" max="10495" width="9.33203125" style="416"/>
    <col min="10496" max="10496" width="13.33203125" style="416" customWidth="1"/>
    <col min="10497" max="10506" width="14" style="416" customWidth="1"/>
    <col min="10507" max="10507" width="13.33203125" style="416" customWidth="1"/>
    <col min="10508" max="10509" width="15" style="416" customWidth="1"/>
    <col min="10510" max="10510" width="13.33203125" style="416" customWidth="1"/>
    <col min="10511" max="10513" width="13" style="416" customWidth="1"/>
    <col min="10514" max="10518" width="9.33203125" style="416"/>
    <col min="10519" max="10519" width="18.1640625" style="416" customWidth="1"/>
    <col min="10520" max="10751" width="9.33203125" style="416"/>
    <col min="10752" max="10752" width="13.33203125" style="416" customWidth="1"/>
    <col min="10753" max="10762" width="14" style="416" customWidth="1"/>
    <col min="10763" max="10763" width="13.33203125" style="416" customWidth="1"/>
    <col min="10764" max="10765" width="15" style="416" customWidth="1"/>
    <col min="10766" max="10766" width="13.33203125" style="416" customWidth="1"/>
    <col min="10767" max="10769" width="13" style="416" customWidth="1"/>
    <col min="10770" max="10774" width="9.33203125" style="416"/>
    <col min="10775" max="10775" width="18.1640625" style="416" customWidth="1"/>
    <col min="10776" max="11007" width="9.33203125" style="416"/>
    <col min="11008" max="11008" width="13.33203125" style="416" customWidth="1"/>
    <col min="11009" max="11018" width="14" style="416" customWidth="1"/>
    <col min="11019" max="11019" width="13.33203125" style="416" customWidth="1"/>
    <col min="11020" max="11021" width="15" style="416" customWidth="1"/>
    <col min="11022" max="11022" width="13.33203125" style="416" customWidth="1"/>
    <col min="11023" max="11025" width="13" style="416" customWidth="1"/>
    <col min="11026" max="11030" width="9.33203125" style="416"/>
    <col min="11031" max="11031" width="18.1640625" style="416" customWidth="1"/>
    <col min="11032" max="11263" width="9.33203125" style="416"/>
    <col min="11264" max="11264" width="13.33203125" style="416" customWidth="1"/>
    <col min="11265" max="11274" width="14" style="416" customWidth="1"/>
    <col min="11275" max="11275" width="13.33203125" style="416" customWidth="1"/>
    <col min="11276" max="11277" width="15" style="416" customWidth="1"/>
    <col min="11278" max="11278" width="13.33203125" style="416" customWidth="1"/>
    <col min="11279" max="11281" width="13" style="416" customWidth="1"/>
    <col min="11282" max="11286" width="9.33203125" style="416"/>
    <col min="11287" max="11287" width="18.1640625" style="416" customWidth="1"/>
    <col min="11288" max="11519" width="9.33203125" style="416"/>
    <col min="11520" max="11520" width="13.33203125" style="416" customWidth="1"/>
    <col min="11521" max="11530" width="14" style="416" customWidth="1"/>
    <col min="11531" max="11531" width="13.33203125" style="416" customWidth="1"/>
    <col min="11532" max="11533" width="15" style="416" customWidth="1"/>
    <col min="11534" max="11534" width="13.33203125" style="416" customWidth="1"/>
    <col min="11535" max="11537" width="13" style="416" customWidth="1"/>
    <col min="11538" max="11542" width="9.33203125" style="416"/>
    <col min="11543" max="11543" width="18.1640625" style="416" customWidth="1"/>
    <col min="11544" max="11775" width="9.33203125" style="416"/>
    <col min="11776" max="11776" width="13.33203125" style="416" customWidth="1"/>
    <col min="11777" max="11786" width="14" style="416" customWidth="1"/>
    <col min="11787" max="11787" width="13.33203125" style="416" customWidth="1"/>
    <col min="11788" max="11789" width="15" style="416" customWidth="1"/>
    <col min="11790" max="11790" width="13.33203125" style="416" customWidth="1"/>
    <col min="11791" max="11793" width="13" style="416" customWidth="1"/>
    <col min="11794" max="11798" width="9.33203125" style="416"/>
    <col min="11799" max="11799" width="18.1640625" style="416" customWidth="1"/>
    <col min="11800" max="12031" width="9.33203125" style="416"/>
    <col min="12032" max="12032" width="13.33203125" style="416" customWidth="1"/>
    <col min="12033" max="12042" width="14" style="416" customWidth="1"/>
    <col min="12043" max="12043" width="13.33203125" style="416" customWidth="1"/>
    <col min="12044" max="12045" width="15" style="416" customWidth="1"/>
    <col min="12046" max="12046" width="13.33203125" style="416" customWidth="1"/>
    <col min="12047" max="12049" width="13" style="416" customWidth="1"/>
    <col min="12050" max="12054" width="9.33203125" style="416"/>
    <col min="12055" max="12055" width="18.1640625" style="416" customWidth="1"/>
    <col min="12056" max="12287" width="9.33203125" style="416"/>
    <col min="12288" max="12288" width="13.33203125" style="416" customWidth="1"/>
    <col min="12289" max="12298" width="14" style="416" customWidth="1"/>
    <col min="12299" max="12299" width="13.33203125" style="416" customWidth="1"/>
    <col min="12300" max="12301" width="15" style="416" customWidth="1"/>
    <col min="12302" max="12302" width="13.33203125" style="416" customWidth="1"/>
    <col min="12303" max="12305" width="13" style="416" customWidth="1"/>
    <col min="12306" max="12310" width="9.33203125" style="416"/>
    <col min="12311" max="12311" width="18.1640625" style="416" customWidth="1"/>
    <col min="12312" max="12543" width="9.33203125" style="416"/>
    <col min="12544" max="12544" width="13.33203125" style="416" customWidth="1"/>
    <col min="12545" max="12554" width="14" style="416" customWidth="1"/>
    <col min="12555" max="12555" width="13.33203125" style="416" customWidth="1"/>
    <col min="12556" max="12557" width="15" style="416" customWidth="1"/>
    <col min="12558" max="12558" width="13.33203125" style="416" customWidth="1"/>
    <col min="12559" max="12561" width="13" style="416" customWidth="1"/>
    <col min="12562" max="12566" width="9.33203125" style="416"/>
    <col min="12567" max="12567" width="18.1640625" style="416" customWidth="1"/>
    <col min="12568" max="12799" width="9.33203125" style="416"/>
    <col min="12800" max="12800" width="13.33203125" style="416" customWidth="1"/>
    <col min="12801" max="12810" width="14" style="416" customWidth="1"/>
    <col min="12811" max="12811" width="13.33203125" style="416" customWidth="1"/>
    <col min="12812" max="12813" width="15" style="416" customWidth="1"/>
    <col min="12814" max="12814" width="13.33203125" style="416" customWidth="1"/>
    <col min="12815" max="12817" width="13" style="416" customWidth="1"/>
    <col min="12818" max="12822" width="9.33203125" style="416"/>
    <col min="12823" max="12823" width="18.1640625" style="416" customWidth="1"/>
    <col min="12824" max="13055" width="9.33203125" style="416"/>
    <col min="13056" max="13056" width="13.33203125" style="416" customWidth="1"/>
    <col min="13057" max="13066" width="14" style="416" customWidth="1"/>
    <col min="13067" max="13067" width="13.33203125" style="416" customWidth="1"/>
    <col min="13068" max="13069" width="15" style="416" customWidth="1"/>
    <col min="13070" max="13070" width="13.33203125" style="416" customWidth="1"/>
    <col min="13071" max="13073" width="13" style="416" customWidth="1"/>
    <col min="13074" max="13078" width="9.33203125" style="416"/>
    <col min="13079" max="13079" width="18.1640625" style="416" customWidth="1"/>
    <col min="13080" max="13311" width="9.33203125" style="416"/>
    <col min="13312" max="13312" width="13.33203125" style="416" customWidth="1"/>
    <col min="13313" max="13322" width="14" style="416" customWidth="1"/>
    <col min="13323" max="13323" width="13.33203125" style="416" customWidth="1"/>
    <col min="13324" max="13325" width="15" style="416" customWidth="1"/>
    <col min="13326" max="13326" width="13.33203125" style="416" customWidth="1"/>
    <col min="13327" max="13329" width="13" style="416" customWidth="1"/>
    <col min="13330" max="13334" width="9.33203125" style="416"/>
    <col min="13335" max="13335" width="18.1640625" style="416" customWidth="1"/>
    <col min="13336" max="13567" width="9.33203125" style="416"/>
    <col min="13568" max="13568" width="13.33203125" style="416" customWidth="1"/>
    <col min="13569" max="13578" width="14" style="416" customWidth="1"/>
    <col min="13579" max="13579" width="13.33203125" style="416" customWidth="1"/>
    <col min="13580" max="13581" width="15" style="416" customWidth="1"/>
    <col min="13582" max="13582" width="13.33203125" style="416" customWidth="1"/>
    <col min="13583" max="13585" width="13" style="416" customWidth="1"/>
    <col min="13586" max="13590" width="9.33203125" style="416"/>
    <col min="13591" max="13591" width="18.1640625" style="416" customWidth="1"/>
    <col min="13592" max="13823" width="9.33203125" style="416"/>
    <col min="13824" max="13824" width="13.33203125" style="416" customWidth="1"/>
    <col min="13825" max="13834" width="14" style="416" customWidth="1"/>
    <col min="13835" max="13835" width="13.33203125" style="416" customWidth="1"/>
    <col min="13836" max="13837" width="15" style="416" customWidth="1"/>
    <col min="13838" max="13838" width="13.33203125" style="416" customWidth="1"/>
    <col min="13839" max="13841" width="13" style="416" customWidth="1"/>
    <col min="13842" max="13846" width="9.33203125" style="416"/>
    <col min="13847" max="13847" width="18.1640625" style="416" customWidth="1"/>
    <col min="13848" max="14079" width="9.33203125" style="416"/>
    <col min="14080" max="14080" width="13.33203125" style="416" customWidth="1"/>
    <col min="14081" max="14090" width="14" style="416" customWidth="1"/>
    <col min="14091" max="14091" width="13.33203125" style="416" customWidth="1"/>
    <col min="14092" max="14093" width="15" style="416" customWidth="1"/>
    <col min="14094" max="14094" width="13.33203125" style="416" customWidth="1"/>
    <col min="14095" max="14097" width="13" style="416" customWidth="1"/>
    <col min="14098" max="14102" width="9.33203125" style="416"/>
    <col min="14103" max="14103" width="18.1640625" style="416" customWidth="1"/>
    <col min="14104" max="14335" width="9.33203125" style="416"/>
    <col min="14336" max="14336" width="13.33203125" style="416" customWidth="1"/>
    <col min="14337" max="14346" width="14" style="416" customWidth="1"/>
    <col min="14347" max="14347" width="13.33203125" style="416" customWidth="1"/>
    <col min="14348" max="14349" width="15" style="416" customWidth="1"/>
    <col min="14350" max="14350" width="13.33203125" style="416" customWidth="1"/>
    <col min="14351" max="14353" width="13" style="416" customWidth="1"/>
    <col min="14354" max="14358" width="9.33203125" style="416"/>
    <col min="14359" max="14359" width="18.1640625" style="416" customWidth="1"/>
    <col min="14360" max="14591" width="9.33203125" style="416"/>
    <col min="14592" max="14592" width="13.33203125" style="416" customWidth="1"/>
    <col min="14593" max="14602" width="14" style="416" customWidth="1"/>
    <col min="14603" max="14603" width="13.33203125" style="416" customWidth="1"/>
    <col min="14604" max="14605" width="15" style="416" customWidth="1"/>
    <col min="14606" max="14606" width="13.33203125" style="416" customWidth="1"/>
    <col min="14607" max="14609" width="13" style="416" customWidth="1"/>
    <col min="14610" max="14614" width="9.33203125" style="416"/>
    <col min="14615" max="14615" width="18.1640625" style="416" customWidth="1"/>
    <col min="14616" max="14847" width="9.33203125" style="416"/>
    <col min="14848" max="14848" width="13.33203125" style="416" customWidth="1"/>
    <col min="14849" max="14858" width="14" style="416" customWidth="1"/>
    <col min="14859" max="14859" width="13.33203125" style="416" customWidth="1"/>
    <col min="14860" max="14861" width="15" style="416" customWidth="1"/>
    <col min="14862" max="14862" width="13.33203125" style="416" customWidth="1"/>
    <col min="14863" max="14865" width="13" style="416" customWidth="1"/>
    <col min="14866" max="14870" width="9.33203125" style="416"/>
    <col min="14871" max="14871" width="18.1640625" style="416" customWidth="1"/>
    <col min="14872" max="15103" width="9.33203125" style="416"/>
    <col min="15104" max="15104" width="13.33203125" style="416" customWidth="1"/>
    <col min="15105" max="15114" width="14" style="416" customWidth="1"/>
    <col min="15115" max="15115" width="13.33203125" style="416" customWidth="1"/>
    <col min="15116" max="15117" width="15" style="416" customWidth="1"/>
    <col min="15118" max="15118" width="13.33203125" style="416" customWidth="1"/>
    <col min="15119" max="15121" width="13" style="416" customWidth="1"/>
    <col min="15122" max="15126" width="9.33203125" style="416"/>
    <col min="15127" max="15127" width="18.1640625" style="416" customWidth="1"/>
    <col min="15128" max="15359" width="9.33203125" style="416"/>
    <col min="15360" max="15360" width="13.33203125" style="416" customWidth="1"/>
    <col min="15361" max="15370" width="14" style="416" customWidth="1"/>
    <col min="15371" max="15371" width="13.33203125" style="416" customWidth="1"/>
    <col min="15372" max="15373" width="15" style="416" customWidth="1"/>
    <col min="15374" max="15374" width="13.33203125" style="416" customWidth="1"/>
    <col min="15375" max="15377" width="13" style="416" customWidth="1"/>
    <col min="15378" max="15382" width="9.33203125" style="416"/>
    <col min="15383" max="15383" width="18.1640625" style="416" customWidth="1"/>
    <col min="15384" max="15615" width="9.33203125" style="416"/>
    <col min="15616" max="15616" width="13.33203125" style="416" customWidth="1"/>
    <col min="15617" max="15626" width="14" style="416" customWidth="1"/>
    <col min="15627" max="15627" width="13.33203125" style="416" customWidth="1"/>
    <col min="15628" max="15629" width="15" style="416" customWidth="1"/>
    <col min="15630" max="15630" width="13.33203125" style="416" customWidth="1"/>
    <col min="15631" max="15633" width="13" style="416" customWidth="1"/>
    <col min="15634" max="15638" width="9.33203125" style="416"/>
    <col min="15639" max="15639" width="18.1640625" style="416" customWidth="1"/>
    <col min="15640" max="15871" width="9.33203125" style="416"/>
    <col min="15872" max="15872" width="13.33203125" style="416" customWidth="1"/>
    <col min="15873" max="15882" width="14" style="416" customWidth="1"/>
    <col min="15883" max="15883" width="13.33203125" style="416" customWidth="1"/>
    <col min="15884" max="15885" width="15" style="416" customWidth="1"/>
    <col min="15886" max="15886" width="13.33203125" style="416" customWidth="1"/>
    <col min="15887" max="15889" width="13" style="416" customWidth="1"/>
    <col min="15890" max="15894" width="9.33203125" style="416"/>
    <col min="15895" max="15895" width="18.1640625" style="416" customWidth="1"/>
    <col min="15896" max="16127" width="9.33203125" style="416"/>
    <col min="16128" max="16128" width="13.33203125" style="416" customWidth="1"/>
    <col min="16129" max="16138" width="14" style="416" customWidth="1"/>
    <col min="16139" max="16139" width="13.33203125" style="416" customWidth="1"/>
    <col min="16140" max="16141" width="15" style="416" customWidth="1"/>
    <col min="16142" max="16142" width="13.33203125" style="416" customWidth="1"/>
    <col min="16143" max="16145" width="13" style="416" customWidth="1"/>
    <col min="16146" max="16150" width="9.33203125" style="416"/>
    <col min="16151" max="16151" width="18.1640625" style="416" customWidth="1"/>
    <col min="16152" max="16384" width="9.33203125" style="416"/>
  </cols>
  <sheetData>
    <row r="1" spans="1:18" ht="28.5" customHeight="1">
      <c r="A1" s="474" t="s">
        <v>476</v>
      </c>
      <c r="Q1" s="469" t="s">
        <v>407</v>
      </c>
    </row>
    <row r="2" spans="1:18" ht="18.75" customHeight="1">
      <c r="C2" s="591" t="s">
        <v>399</v>
      </c>
      <c r="D2" s="593"/>
      <c r="E2" s="588" t="s">
        <v>401</v>
      </c>
      <c r="F2" s="589"/>
      <c r="G2" s="589"/>
      <c r="H2" s="590"/>
      <c r="I2" s="591" t="s">
        <v>402</v>
      </c>
      <c r="J2" s="592"/>
      <c r="K2" s="592"/>
      <c r="L2" s="539" t="s">
        <v>405</v>
      </c>
      <c r="M2" s="588" t="s">
        <v>406</v>
      </c>
      <c r="N2" s="589"/>
      <c r="O2" s="590"/>
      <c r="P2" s="600" t="s">
        <v>415</v>
      </c>
      <c r="Q2" s="585" t="s">
        <v>414</v>
      </c>
    </row>
    <row r="3" spans="1:18" ht="24" customHeight="1">
      <c r="A3" s="417"/>
      <c r="B3" s="576" t="s">
        <v>408</v>
      </c>
      <c r="C3" s="576" t="s">
        <v>409</v>
      </c>
      <c r="D3" s="472"/>
      <c r="E3" s="583" t="s">
        <v>404</v>
      </c>
      <c r="F3" s="584"/>
      <c r="G3" s="584"/>
      <c r="H3" s="584"/>
      <c r="I3" s="584"/>
      <c r="J3" s="584"/>
      <c r="K3" s="584"/>
      <c r="L3" s="583" t="s">
        <v>469</v>
      </c>
      <c r="M3" s="584"/>
      <c r="N3" s="584"/>
      <c r="O3" s="599"/>
      <c r="P3" s="601"/>
      <c r="Q3" s="586"/>
    </row>
    <row r="4" spans="1:18" ht="35.25" customHeight="1">
      <c r="A4" s="419"/>
      <c r="B4" s="577"/>
      <c r="C4" s="579"/>
      <c r="D4" s="476" t="s">
        <v>403</v>
      </c>
      <c r="E4" s="581"/>
      <c r="F4" s="594" t="s">
        <v>411</v>
      </c>
      <c r="G4" s="595"/>
      <c r="H4" s="596"/>
      <c r="I4" s="597" t="s">
        <v>410</v>
      </c>
      <c r="J4" s="598"/>
      <c r="K4" s="598"/>
      <c r="L4" s="576" t="s">
        <v>412</v>
      </c>
      <c r="M4" s="530" t="s">
        <v>413</v>
      </c>
      <c r="N4" s="531"/>
      <c r="O4" s="532"/>
      <c r="P4" s="601"/>
      <c r="Q4" s="586"/>
      <c r="R4" s="416" t="s">
        <v>258</v>
      </c>
    </row>
    <row r="5" spans="1:18" ht="32.25" customHeight="1">
      <c r="A5" s="419"/>
      <c r="B5" s="578"/>
      <c r="C5" s="580"/>
      <c r="D5" s="473"/>
      <c r="E5" s="582"/>
      <c r="F5" s="526"/>
      <c r="G5" s="470" t="s">
        <v>339</v>
      </c>
      <c r="H5" s="471" t="s">
        <v>340</v>
      </c>
      <c r="I5" s="490"/>
      <c r="J5" s="470" t="s">
        <v>341</v>
      </c>
      <c r="K5" s="468" t="s">
        <v>342</v>
      </c>
      <c r="L5" s="578"/>
      <c r="M5" s="533"/>
      <c r="N5" s="479" t="s">
        <v>400</v>
      </c>
      <c r="O5" s="480" t="s">
        <v>343</v>
      </c>
      <c r="P5" s="602"/>
      <c r="Q5" s="587"/>
    </row>
    <row r="6" spans="1:18" ht="15" customHeight="1">
      <c r="A6" s="418" t="s">
        <v>344</v>
      </c>
      <c r="B6" s="494">
        <f t="shared" ref="B6:B19" si="0">C6+I6</f>
        <v>2278457</v>
      </c>
      <c r="C6" s="494">
        <v>2125085</v>
      </c>
      <c r="D6" s="421">
        <v>2120702</v>
      </c>
      <c r="E6" s="422">
        <f t="shared" ref="E6:E18" si="1">F6+I6</f>
        <v>779757</v>
      </c>
      <c r="F6" s="527">
        <f t="shared" ref="F6:F18" si="2">G6+H6</f>
        <v>626385</v>
      </c>
      <c r="G6" s="424">
        <v>607848</v>
      </c>
      <c r="H6" s="425">
        <v>18537</v>
      </c>
      <c r="I6" s="492">
        <f t="shared" ref="I6:I18" si="3">J6+K6</f>
        <v>153372</v>
      </c>
      <c r="J6" s="423">
        <v>59428</v>
      </c>
      <c r="K6" s="477">
        <v>93944</v>
      </c>
      <c r="L6" s="494">
        <v>154174</v>
      </c>
      <c r="M6" s="534">
        <f>N6+O6</f>
        <v>92513</v>
      </c>
      <c r="N6" s="423">
        <v>69855</v>
      </c>
      <c r="O6" s="426">
        <v>22658</v>
      </c>
      <c r="P6" s="496">
        <f>L6/B6</f>
        <v>6.7665968679681027E-2</v>
      </c>
      <c r="Q6" s="537">
        <f>M6/F6</f>
        <v>0.14769351117922683</v>
      </c>
    </row>
    <row r="7" spans="1:18" ht="15" customHeight="1">
      <c r="A7" s="419" t="s">
        <v>345</v>
      </c>
      <c r="B7" s="495">
        <f t="shared" si="0"/>
        <v>2262581</v>
      </c>
      <c r="C7" s="495">
        <v>2107750</v>
      </c>
      <c r="D7" s="427">
        <v>2102203</v>
      </c>
      <c r="E7" s="428">
        <f t="shared" si="1"/>
        <v>761711</v>
      </c>
      <c r="F7" s="528">
        <f t="shared" si="2"/>
        <v>606880</v>
      </c>
      <c r="G7" s="430">
        <v>580075</v>
      </c>
      <c r="H7" s="431">
        <v>26805</v>
      </c>
      <c r="I7" s="493">
        <f t="shared" si="3"/>
        <v>154831</v>
      </c>
      <c r="J7" s="429">
        <v>60582</v>
      </c>
      <c r="K7" s="478">
        <v>94249</v>
      </c>
      <c r="L7" s="495">
        <v>139744</v>
      </c>
      <c r="M7" s="535">
        <f t="shared" ref="M7:M19" si="4">N7+O7</f>
        <v>76697</v>
      </c>
      <c r="N7" s="429">
        <v>63392</v>
      </c>
      <c r="O7" s="432">
        <v>13305</v>
      </c>
      <c r="P7" s="497">
        <f t="shared" ref="P7:P19" si="5">L7/B7</f>
        <v>6.1763092680438843E-2</v>
      </c>
      <c r="Q7" s="538">
        <f t="shared" ref="Q7:Q19" si="6">M7/F7</f>
        <v>0.1263791853414184</v>
      </c>
    </row>
    <row r="8" spans="1:18" ht="15" customHeight="1">
      <c r="A8" s="419" t="s">
        <v>346</v>
      </c>
      <c r="B8" s="495">
        <f t="shared" si="0"/>
        <v>2232401</v>
      </c>
      <c r="C8" s="495">
        <v>2065071</v>
      </c>
      <c r="D8" s="427">
        <v>2059681</v>
      </c>
      <c r="E8" s="428">
        <f t="shared" si="1"/>
        <v>959083</v>
      </c>
      <c r="F8" s="528">
        <f t="shared" si="2"/>
        <v>791753</v>
      </c>
      <c r="G8" s="430">
        <v>768787</v>
      </c>
      <c r="H8" s="431">
        <v>22966</v>
      </c>
      <c r="I8" s="493">
        <f t="shared" si="3"/>
        <v>167330</v>
      </c>
      <c r="J8" s="429">
        <v>61832</v>
      </c>
      <c r="K8" s="478">
        <v>105498</v>
      </c>
      <c r="L8" s="495">
        <v>131974</v>
      </c>
      <c r="M8" s="535">
        <f t="shared" si="4"/>
        <v>78499</v>
      </c>
      <c r="N8" s="429">
        <v>70906</v>
      </c>
      <c r="O8" s="432">
        <v>7593</v>
      </c>
      <c r="P8" s="497">
        <f t="shared" si="5"/>
        <v>5.9117515177604739E-2</v>
      </c>
      <c r="Q8" s="538">
        <f t="shared" si="6"/>
        <v>9.9145819466424506E-2</v>
      </c>
    </row>
    <row r="9" spans="1:18" ht="15" customHeight="1">
      <c r="A9" s="419" t="s">
        <v>347</v>
      </c>
      <c r="B9" s="495">
        <f t="shared" si="0"/>
        <v>2202143</v>
      </c>
      <c r="C9" s="495">
        <v>2054981</v>
      </c>
      <c r="D9" s="427">
        <v>2051840</v>
      </c>
      <c r="E9" s="428">
        <f t="shared" si="1"/>
        <v>962904</v>
      </c>
      <c r="F9" s="528">
        <f>G9+H9</f>
        <v>815742</v>
      </c>
      <c r="G9" s="430">
        <v>797345</v>
      </c>
      <c r="H9" s="431">
        <v>18397</v>
      </c>
      <c r="I9" s="493">
        <f t="shared" si="3"/>
        <v>147162</v>
      </c>
      <c r="J9" s="429">
        <v>46994</v>
      </c>
      <c r="K9" s="478">
        <v>100168</v>
      </c>
      <c r="L9" s="495">
        <v>132136</v>
      </c>
      <c r="M9" s="535">
        <f t="shared" si="4"/>
        <v>92771</v>
      </c>
      <c r="N9" s="429">
        <v>81893</v>
      </c>
      <c r="O9" s="432">
        <v>10878</v>
      </c>
      <c r="P9" s="497">
        <f t="shared" si="5"/>
        <v>6.000336944512686E-2</v>
      </c>
      <c r="Q9" s="538">
        <f t="shared" si="6"/>
        <v>0.11372590843673612</v>
      </c>
    </row>
    <row r="10" spans="1:18" ht="15" customHeight="1">
      <c r="A10" s="419" t="s">
        <v>348</v>
      </c>
      <c r="B10" s="495">
        <f t="shared" si="0"/>
        <v>2195360</v>
      </c>
      <c r="C10" s="495">
        <v>2055248</v>
      </c>
      <c r="D10" s="427">
        <v>2051843</v>
      </c>
      <c r="E10" s="428">
        <f t="shared" si="1"/>
        <v>810662</v>
      </c>
      <c r="F10" s="528">
        <f t="shared" si="2"/>
        <v>670550</v>
      </c>
      <c r="G10" s="430">
        <v>642694</v>
      </c>
      <c r="H10" s="431">
        <v>27856</v>
      </c>
      <c r="I10" s="493">
        <f t="shared" si="3"/>
        <v>140112</v>
      </c>
      <c r="J10" s="429">
        <v>42886</v>
      </c>
      <c r="K10" s="478">
        <v>97226</v>
      </c>
      <c r="L10" s="495">
        <v>136029</v>
      </c>
      <c r="M10" s="535">
        <f t="shared" si="4"/>
        <v>109630</v>
      </c>
      <c r="N10" s="429">
        <v>95720</v>
      </c>
      <c r="O10" s="432">
        <v>13910</v>
      </c>
      <c r="P10" s="497">
        <f t="shared" si="5"/>
        <v>6.1962047226878508E-2</v>
      </c>
      <c r="Q10" s="538">
        <f t="shared" si="6"/>
        <v>0.16349265528297666</v>
      </c>
    </row>
    <row r="11" spans="1:18" ht="15" customHeight="1">
      <c r="A11" s="419" t="s">
        <v>349</v>
      </c>
      <c r="B11" s="495">
        <f t="shared" si="0"/>
        <v>2197818</v>
      </c>
      <c r="C11" s="495">
        <v>2057938</v>
      </c>
      <c r="D11" s="427">
        <v>2054602</v>
      </c>
      <c r="E11" s="428">
        <f t="shared" si="1"/>
        <v>773473</v>
      </c>
      <c r="F11" s="528">
        <f t="shared" si="2"/>
        <v>633593</v>
      </c>
      <c r="G11" s="430">
        <v>604818</v>
      </c>
      <c r="H11" s="431">
        <v>28775</v>
      </c>
      <c r="I11" s="493">
        <f t="shared" si="3"/>
        <v>139880</v>
      </c>
      <c r="J11" s="429">
        <v>42109</v>
      </c>
      <c r="K11" s="478">
        <v>97771</v>
      </c>
      <c r="L11" s="495">
        <v>145007</v>
      </c>
      <c r="M11" s="535">
        <f t="shared" si="4"/>
        <v>126503</v>
      </c>
      <c r="N11" s="429">
        <v>107873</v>
      </c>
      <c r="O11" s="432">
        <v>18630</v>
      </c>
      <c r="P11" s="497">
        <f t="shared" si="5"/>
        <v>6.5977710620260643E-2</v>
      </c>
      <c r="Q11" s="538">
        <f t="shared" si="6"/>
        <v>0.19965971846279867</v>
      </c>
    </row>
    <row r="12" spans="1:18" ht="15" customHeight="1">
      <c r="A12" s="419" t="s">
        <v>350</v>
      </c>
      <c r="B12" s="495">
        <f t="shared" si="0"/>
        <v>2181231</v>
      </c>
      <c r="C12" s="495">
        <v>2047053</v>
      </c>
      <c r="D12" s="427">
        <v>2042563</v>
      </c>
      <c r="E12" s="428">
        <f t="shared" si="1"/>
        <v>799323</v>
      </c>
      <c r="F12" s="528">
        <f t="shared" si="2"/>
        <v>665145</v>
      </c>
      <c r="G12" s="430">
        <v>637966</v>
      </c>
      <c r="H12" s="431">
        <v>27179</v>
      </c>
      <c r="I12" s="493">
        <f t="shared" si="3"/>
        <v>134178</v>
      </c>
      <c r="J12" s="429">
        <v>43790</v>
      </c>
      <c r="K12" s="478">
        <v>90388</v>
      </c>
      <c r="L12" s="495">
        <v>158860</v>
      </c>
      <c r="M12" s="535">
        <f t="shared" si="4"/>
        <v>115805</v>
      </c>
      <c r="N12" s="429">
        <v>99007</v>
      </c>
      <c r="O12" s="432">
        <v>16798</v>
      </c>
      <c r="P12" s="497">
        <f t="shared" si="5"/>
        <v>7.283043382383618E-2</v>
      </c>
      <c r="Q12" s="538">
        <f t="shared" si="6"/>
        <v>0.17410489442151711</v>
      </c>
    </row>
    <row r="13" spans="1:18" ht="15" customHeight="1">
      <c r="A13" s="433" t="s">
        <v>351</v>
      </c>
      <c r="B13" s="495">
        <f t="shared" si="0"/>
        <v>2121600</v>
      </c>
      <c r="C13" s="495">
        <v>2013756</v>
      </c>
      <c r="D13" s="427">
        <v>2008810</v>
      </c>
      <c r="E13" s="428">
        <f t="shared" si="1"/>
        <v>689370</v>
      </c>
      <c r="F13" s="528">
        <f t="shared" si="2"/>
        <v>581526</v>
      </c>
      <c r="G13" s="430">
        <v>559271</v>
      </c>
      <c r="H13" s="431">
        <v>22255</v>
      </c>
      <c r="I13" s="493">
        <f t="shared" si="3"/>
        <v>107844</v>
      </c>
      <c r="J13" s="429">
        <v>38093</v>
      </c>
      <c r="K13" s="478">
        <v>69751</v>
      </c>
      <c r="L13" s="495">
        <v>157664</v>
      </c>
      <c r="M13" s="535">
        <f t="shared" si="4"/>
        <v>81163</v>
      </c>
      <c r="N13" s="429">
        <v>74228</v>
      </c>
      <c r="O13" s="432">
        <v>6935</v>
      </c>
      <c r="P13" s="497">
        <f t="shared" si="5"/>
        <v>7.4313725490196075E-2</v>
      </c>
      <c r="Q13" s="538">
        <f t="shared" si="6"/>
        <v>0.13956899605520648</v>
      </c>
    </row>
    <row r="14" spans="1:18" ht="15" customHeight="1">
      <c r="A14" s="433" t="s">
        <v>352</v>
      </c>
      <c r="B14" s="495">
        <f t="shared" si="0"/>
        <v>2052488</v>
      </c>
      <c r="C14" s="495">
        <v>1945671</v>
      </c>
      <c r="D14" s="427">
        <v>1939977</v>
      </c>
      <c r="E14" s="428">
        <f t="shared" si="1"/>
        <v>574874</v>
      </c>
      <c r="F14" s="528">
        <f t="shared" si="2"/>
        <v>468057</v>
      </c>
      <c r="G14" s="430">
        <v>452152</v>
      </c>
      <c r="H14" s="431">
        <v>15905</v>
      </c>
      <c r="I14" s="493">
        <f t="shared" si="3"/>
        <v>106817</v>
      </c>
      <c r="J14" s="429">
        <v>37214</v>
      </c>
      <c r="K14" s="478">
        <v>69603</v>
      </c>
      <c r="L14" s="495">
        <v>150433</v>
      </c>
      <c r="M14" s="535">
        <f t="shared" si="4"/>
        <v>61097</v>
      </c>
      <c r="N14" s="429">
        <v>52593</v>
      </c>
      <c r="O14" s="432">
        <v>8504</v>
      </c>
      <c r="P14" s="497">
        <f t="shared" si="5"/>
        <v>7.3292998546154717E-2</v>
      </c>
      <c r="Q14" s="538">
        <f t="shared" si="6"/>
        <v>0.13053324701905963</v>
      </c>
    </row>
    <row r="15" spans="1:18" ht="15" customHeight="1">
      <c r="A15" s="433" t="s">
        <v>353</v>
      </c>
      <c r="B15" s="495">
        <f t="shared" si="0"/>
        <v>2088369</v>
      </c>
      <c r="C15" s="495">
        <v>1968354</v>
      </c>
      <c r="D15" s="481">
        <v>1962410</v>
      </c>
      <c r="E15" s="482">
        <f t="shared" si="1"/>
        <v>737981</v>
      </c>
      <c r="F15" s="528">
        <f t="shared" si="2"/>
        <v>617966</v>
      </c>
      <c r="G15" s="481">
        <v>603058</v>
      </c>
      <c r="H15" s="483">
        <v>14908</v>
      </c>
      <c r="I15" s="493">
        <f t="shared" si="3"/>
        <v>120015</v>
      </c>
      <c r="J15" s="481">
        <v>44627</v>
      </c>
      <c r="K15" s="482">
        <v>75388</v>
      </c>
      <c r="L15" s="495">
        <v>144403</v>
      </c>
      <c r="M15" s="535">
        <f t="shared" si="4"/>
        <v>76329</v>
      </c>
      <c r="N15" s="481">
        <v>68484</v>
      </c>
      <c r="O15" s="483">
        <v>7845</v>
      </c>
      <c r="P15" s="497">
        <f t="shared" si="5"/>
        <v>6.9146305083057635E-2</v>
      </c>
      <c r="Q15" s="538">
        <f t="shared" si="6"/>
        <v>0.12351650414424095</v>
      </c>
    </row>
    <row r="16" spans="1:18" ht="15" customHeight="1">
      <c r="A16" s="433" t="s">
        <v>354</v>
      </c>
      <c r="B16" s="495">
        <f t="shared" si="0"/>
        <v>2084003</v>
      </c>
      <c r="C16" s="495">
        <v>1972473</v>
      </c>
      <c r="D16" s="481">
        <v>1965856</v>
      </c>
      <c r="E16" s="482">
        <f t="shared" si="1"/>
        <v>646348</v>
      </c>
      <c r="F16" s="528">
        <f t="shared" si="2"/>
        <v>534818</v>
      </c>
      <c r="G16" s="481">
        <v>519569</v>
      </c>
      <c r="H16" s="483">
        <v>15249</v>
      </c>
      <c r="I16" s="493">
        <f t="shared" si="3"/>
        <v>111530</v>
      </c>
      <c r="J16" s="481">
        <v>44223</v>
      </c>
      <c r="K16" s="482">
        <v>67307</v>
      </c>
      <c r="L16" s="495">
        <v>145236</v>
      </c>
      <c r="M16" s="535">
        <f t="shared" si="4"/>
        <v>82874</v>
      </c>
      <c r="N16" s="481">
        <v>67347</v>
      </c>
      <c r="O16" s="483">
        <v>15527</v>
      </c>
      <c r="P16" s="497">
        <f t="shared" si="5"/>
        <v>6.9690878563994391E-2</v>
      </c>
      <c r="Q16" s="538">
        <f t="shared" si="6"/>
        <v>0.15495738737290068</v>
      </c>
    </row>
    <row r="17" spans="1:28" ht="15" customHeight="1">
      <c r="A17" s="433" t="s">
        <v>355</v>
      </c>
      <c r="B17" s="495">
        <f t="shared" si="0"/>
        <v>2075207</v>
      </c>
      <c r="C17" s="495">
        <v>1966926</v>
      </c>
      <c r="D17" s="481">
        <v>1961371</v>
      </c>
      <c r="E17" s="482">
        <f t="shared" si="1"/>
        <v>697585</v>
      </c>
      <c r="F17" s="528">
        <f t="shared" si="2"/>
        <v>589304</v>
      </c>
      <c r="G17" s="481">
        <v>575624</v>
      </c>
      <c r="H17" s="483">
        <v>13680</v>
      </c>
      <c r="I17" s="493">
        <f t="shared" si="3"/>
        <v>108281</v>
      </c>
      <c r="J17" s="481">
        <v>45607</v>
      </c>
      <c r="K17" s="482">
        <v>62674</v>
      </c>
      <c r="L17" s="495">
        <v>146736</v>
      </c>
      <c r="M17" s="535">
        <f t="shared" si="4"/>
        <v>85789</v>
      </c>
      <c r="N17" s="481">
        <v>69205</v>
      </c>
      <c r="O17" s="483">
        <v>16584</v>
      </c>
      <c r="P17" s="497">
        <f t="shared" si="5"/>
        <v>7.070909070757761E-2</v>
      </c>
      <c r="Q17" s="538">
        <f t="shared" si="6"/>
        <v>0.1455768160406174</v>
      </c>
    </row>
    <row r="18" spans="1:28" ht="15" customHeight="1">
      <c r="A18" s="433" t="s">
        <v>356</v>
      </c>
      <c r="B18" s="495">
        <f t="shared" si="0"/>
        <v>2069235</v>
      </c>
      <c r="C18" s="495">
        <v>1952346</v>
      </c>
      <c r="D18" s="481">
        <v>1945932</v>
      </c>
      <c r="E18" s="482">
        <f t="shared" si="1"/>
        <v>727720</v>
      </c>
      <c r="F18" s="528">
        <f t="shared" si="2"/>
        <v>610831</v>
      </c>
      <c r="G18" s="481">
        <v>595285</v>
      </c>
      <c r="H18" s="483">
        <v>15546</v>
      </c>
      <c r="I18" s="493">
        <f t="shared" si="3"/>
        <v>116889</v>
      </c>
      <c r="J18" s="481">
        <v>46134</v>
      </c>
      <c r="K18" s="482">
        <v>70755</v>
      </c>
      <c r="L18" s="495">
        <v>152297</v>
      </c>
      <c r="M18" s="535">
        <f t="shared" si="4"/>
        <v>90519</v>
      </c>
      <c r="N18" s="481">
        <v>72161</v>
      </c>
      <c r="O18" s="483">
        <v>18358</v>
      </c>
      <c r="P18" s="497">
        <f t="shared" si="5"/>
        <v>7.3600630184585125E-2</v>
      </c>
      <c r="Q18" s="538">
        <f t="shared" si="6"/>
        <v>0.14818992487283716</v>
      </c>
    </row>
    <row r="19" spans="1:28" ht="15" customHeight="1">
      <c r="A19" s="542" t="s">
        <v>394</v>
      </c>
      <c r="B19" s="488">
        <f t="shared" si="0"/>
        <v>2083338</v>
      </c>
      <c r="C19" s="489">
        <v>1973144</v>
      </c>
      <c r="D19" s="486">
        <v>1966455</v>
      </c>
      <c r="E19" s="485">
        <f>F19+I19</f>
        <v>719082</v>
      </c>
      <c r="F19" s="529">
        <f>G19+H19</f>
        <v>608888</v>
      </c>
      <c r="G19" s="486">
        <v>588067</v>
      </c>
      <c r="H19" s="485">
        <v>20821</v>
      </c>
      <c r="I19" s="491">
        <f>J19+K19</f>
        <v>110194</v>
      </c>
      <c r="J19" s="486">
        <v>45669</v>
      </c>
      <c r="K19" s="485">
        <v>64525</v>
      </c>
      <c r="L19" s="489">
        <v>155057</v>
      </c>
      <c r="M19" s="536">
        <f t="shared" si="4"/>
        <v>91661</v>
      </c>
      <c r="N19" s="486">
        <v>73871</v>
      </c>
      <c r="O19" s="487">
        <v>17790</v>
      </c>
      <c r="P19" s="543">
        <f t="shared" si="5"/>
        <v>7.4427193283087043E-2</v>
      </c>
      <c r="Q19" s="544">
        <f t="shared" si="6"/>
        <v>0.15053835845015831</v>
      </c>
    </row>
    <row r="20" spans="1:28" ht="15" customHeight="1">
      <c r="A20" s="416" t="s">
        <v>477</v>
      </c>
      <c r="B20" s="434"/>
      <c r="C20" s="434"/>
      <c r="D20" s="434"/>
      <c r="E20" s="434"/>
      <c r="F20" s="434"/>
      <c r="G20" s="434"/>
      <c r="H20" s="434"/>
      <c r="I20" s="434"/>
      <c r="J20" s="434"/>
      <c r="K20" s="434"/>
      <c r="L20" s="434"/>
      <c r="M20" s="434"/>
      <c r="N20" s="434"/>
      <c r="O20" s="434"/>
      <c r="P20" s="434"/>
      <c r="Q20" s="434"/>
    </row>
    <row r="21" spans="1:28">
      <c r="B21" s="434"/>
      <c r="C21" s="434"/>
      <c r="D21" s="434"/>
      <c r="E21" s="434"/>
      <c r="F21" s="434"/>
      <c r="G21" s="434"/>
      <c r="H21" s="434"/>
      <c r="I21" s="434"/>
      <c r="J21" s="434"/>
      <c r="K21" s="434"/>
      <c r="L21" s="434"/>
      <c r="M21" s="434"/>
      <c r="N21" s="434"/>
      <c r="O21" s="434"/>
      <c r="P21" s="434"/>
      <c r="Q21" s="434"/>
    </row>
    <row r="22" spans="1:28">
      <c r="B22" s="435"/>
      <c r="C22" s="435"/>
      <c r="D22" s="435"/>
      <c r="E22" s="435"/>
      <c r="F22" s="435"/>
      <c r="G22" s="435"/>
      <c r="H22" s="436"/>
      <c r="I22" s="436"/>
      <c r="J22" s="436"/>
      <c r="K22" s="436"/>
      <c r="L22" s="436"/>
      <c r="M22" s="436"/>
      <c r="N22" s="436"/>
      <c r="O22" s="436"/>
      <c r="P22" s="436"/>
      <c r="Q22" s="436"/>
      <c r="R22" s="436"/>
      <c r="S22" s="436"/>
      <c r="T22" s="436"/>
      <c r="U22" s="436"/>
      <c r="V22" s="436"/>
      <c r="W22" s="436"/>
      <c r="X22" s="436"/>
      <c r="Y22" s="436"/>
      <c r="Z22" s="436"/>
      <c r="AA22" s="436"/>
      <c r="AB22" s="436"/>
    </row>
    <row r="23" spans="1:28">
      <c r="F23" s="435"/>
      <c r="G23" s="435"/>
      <c r="H23" s="436"/>
      <c r="I23" s="436"/>
      <c r="J23" s="436"/>
      <c r="K23" s="436"/>
      <c r="L23" s="436"/>
      <c r="M23" s="436"/>
      <c r="N23" s="436"/>
      <c r="O23" s="436"/>
      <c r="P23" s="436"/>
      <c r="Q23" s="436"/>
      <c r="R23" s="436"/>
      <c r="S23" s="436"/>
      <c r="T23" s="436"/>
      <c r="U23" s="436"/>
      <c r="V23" s="436"/>
      <c r="W23" s="436"/>
      <c r="X23" s="436"/>
      <c r="Y23" s="436"/>
      <c r="Z23" s="436"/>
      <c r="AA23" s="436"/>
      <c r="AB23" s="436"/>
    </row>
    <row r="24" spans="1:28">
      <c r="C24" s="436"/>
      <c r="D24" s="436"/>
      <c r="E24" s="436"/>
      <c r="F24" s="436"/>
      <c r="G24" s="436"/>
      <c r="H24" s="436"/>
      <c r="I24" s="436"/>
      <c r="J24" s="436"/>
      <c r="K24" s="436"/>
      <c r="L24" s="436"/>
      <c r="M24" s="436"/>
      <c r="N24" s="436"/>
      <c r="O24" s="436"/>
      <c r="P24" s="436"/>
      <c r="Q24" s="436"/>
      <c r="R24" s="436"/>
      <c r="S24" s="436"/>
    </row>
    <row r="25" spans="1:28">
      <c r="C25" s="420"/>
      <c r="D25" s="420"/>
      <c r="E25" s="420"/>
      <c r="F25" s="420"/>
      <c r="G25" s="420"/>
      <c r="H25" s="420"/>
      <c r="I25" s="420"/>
      <c r="J25" s="420"/>
      <c r="K25" s="420"/>
      <c r="L25" s="420"/>
      <c r="M25" s="420"/>
      <c r="N25" s="420"/>
      <c r="O25" s="420"/>
      <c r="P25" s="420"/>
      <c r="Q25" s="420"/>
      <c r="R25" s="420"/>
      <c r="S25" s="420"/>
    </row>
  </sheetData>
  <sheetProtection sheet="1" objects="1" scenarios="1"/>
  <mergeCells count="14">
    <mergeCell ref="B3:B5"/>
    <mergeCell ref="C3:C5"/>
    <mergeCell ref="E4:E5"/>
    <mergeCell ref="E3:K3"/>
    <mergeCell ref="Q2:Q5"/>
    <mergeCell ref="E2:H2"/>
    <mergeCell ref="I2:K2"/>
    <mergeCell ref="C2:D2"/>
    <mergeCell ref="F4:H4"/>
    <mergeCell ref="I4:K4"/>
    <mergeCell ref="L3:O3"/>
    <mergeCell ref="L4:L5"/>
    <mergeCell ref="M2:O2"/>
    <mergeCell ref="P2:P5"/>
  </mergeCells>
  <phoneticPr fontId="38"/>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M91"/>
  <sheetViews>
    <sheetView workbookViewId="0">
      <pane xSplit="1" ySplit="5" topLeftCell="B19" activePane="bottomRight" state="frozen"/>
      <selection pane="topRight" activeCell="B1" sqref="B1"/>
      <selection pane="bottomLeft" activeCell="A17" sqref="A17"/>
      <selection pane="bottomRight" activeCell="Q74" sqref="Q74"/>
    </sheetView>
  </sheetViews>
  <sheetFormatPr defaultRowHeight="12"/>
  <cols>
    <col min="1" max="1" width="15" style="416" customWidth="1"/>
    <col min="2" max="2" width="21.33203125" style="416" customWidth="1"/>
    <col min="3" max="17" width="16.83203125" style="416" customWidth="1"/>
    <col min="18" max="18" width="11.83203125" style="416" customWidth="1"/>
    <col min="19" max="255" width="9.33203125" style="416"/>
    <col min="256" max="256" width="15" style="416" customWidth="1"/>
    <col min="257" max="257" width="16.33203125" style="416" customWidth="1"/>
    <col min="258" max="258" width="12.33203125" style="416" bestFit="1" customWidth="1"/>
    <col min="259" max="259" width="14.1640625" style="416" bestFit="1" customWidth="1"/>
    <col min="260" max="260" width="12.1640625" style="416" bestFit="1" customWidth="1"/>
    <col min="261" max="264" width="14" style="416" bestFit="1" customWidth="1"/>
    <col min="265" max="265" width="12.1640625" style="416" bestFit="1" customWidth="1"/>
    <col min="266" max="267" width="9.33203125" style="416"/>
    <col min="268" max="268" width="12.33203125" style="416" bestFit="1" customWidth="1"/>
    <col min="269" max="273" width="9.33203125" style="416"/>
    <col min="274" max="274" width="11.83203125" style="416" customWidth="1"/>
    <col min="275" max="511" width="9.33203125" style="416"/>
    <col min="512" max="512" width="15" style="416" customWidth="1"/>
    <col min="513" max="513" width="16.33203125" style="416" customWidth="1"/>
    <col min="514" max="514" width="12.33203125" style="416" bestFit="1" customWidth="1"/>
    <col min="515" max="515" width="14.1640625" style="416" bestFit="1" customWidth="1"/>
    <col min="516" max="516" width="12.1640625" style="416" bestFit="1" customWidth="1"/>
    <col min="517" max="520" width="14" style="416" bestFit="1" customWidth="1"/>
    <col min="521" max="521" width="12.1640625" style="416" bestFit="1" customWidth="1"/>
    <col min="522" max="523" width="9.33203125" style="416"/>
    <col min="524" max="524" width="12.33203125" style="416" bestFit="1" customWidth="1"/>
    <col min="525" max="529" width="9.33203125" style="416"/>
    <col min="530" max="530" width="11.83203125" style="416" customWidth="1"/>
    <col min="531" max="767" width="9.33203125" style="416"/>
    <col min="768" max="768" width="15" style="416" customWidth="1"/>
    <col min="769" max="769" width="16.33203125" style="416" customWidth="1"/>
    <col min="770" max="770" width="12.33203125" style="416" bestFit="1" customWidth="1"/>
    <col min="771" max="771" width="14.1640625" style="416" bestFit="1" customWidth="1"/>
    <col min="772" max="772" width="12.1640625" style="416" bestFit="1" customWidth="1"/>
    <col min="773" max="776" width="14" style="416" bestFit="1" customWidth="1"/>
    <col min="777" max="777" width="12.1640625" style="416" bestFit="1" customWidth="1"/>
    <col min="778" max="779" width="9.33203125" style="416"/>
    <col min="780" max="780" width="12.33203125" style="416" bestFit="1" customWidth="1"/>
    <col min="781" max="785" width="9.33203125" style="416"/>
    <col min="786" max="786" width="11.83203125" style="416" customWidth="1"/>
    <col min="787" max="1023" width="9.33203125" style="416"/>
    <col min="1024" max="1024" width="15" style="416" customWidth="1"/>
    <col min="1025" max="1025" width="16.33203125" style="416" customWidth="1"/>
    <col min="1026" max="1026" width="12.33203125" style="416" bestFit="1" customWidth="1"/>
    <col min="1027" max="1027" width="14.1640625" style="416" bestFit="1" customWidth="1"/>
    <col min="1028" max="1028" width="12.1640625" style="416" bestFit="1" customWidth="1"/>
    <col min="1029" max="1032" width="14" style="416" bestFit="1" customWidth="1"/>
    <col min="1033" max="1033" width="12.1640625" style="416" bestFit="1" customWidth="1"/>
    <col min="1034" max="1035" width="9.33203125" style="416"/>
    <col min="1036" max="1036" width="12.33203125" style="416" bestFit="1" customWidth="1"/>
    <col min="1037" max="1041" width="9.33203125" style="416"/>
    <col min="1042" max="1042" width="11.83203125" style="416" customWidth="1"/>
    <col min="1043" max="1279" width="9.33203125" style="416"/>
    <col min="1280" max="1280" width="15" style="416" customWidth="1"/>
    <col min="1281" max="1281" width="16.33203125" style="416" customWidth="1"/>
    <col min="1282" max="1282" width="12.33203125" style="416" bestFit="1" customWidth="1"/>
    <col min="1283" max="1283" width="14.1640625" style="416" bestFit="1" customWidth="1"/>
    <col min="1284" max="1284" width="12.1640625" style="416" bestFit="1" customWidth="1"/>
    <col min="1285" max="1288" width="14" style="416" bestFit="1" customWidth="1"/>
    <col min="1289" max="1289" width="12.1640625" style="416" bestFit="1" customWidth="1"/>
    <col min="1290" max="1291" width="9.33203125" style="416"/>
    <col min="1292" max="1292" width="12.33203125" style="416" bestFit="1" customWidth="1"/>
    <col min="1293" max="1297" width="9.33203125" style="416"/>
    <col min="1298" max="1298" width="11.83203125" style="416" customWidth="1"/>
    <col min="1299" max="1535" width="9.33203125" style="416"/>
    <col min="1536" max="1536" width="15" style="416" customWidth="1"/>
    <col min="1537" max="1537" width="16.33203125" style="416" customWidth="1"/>
    <col min="1538" max="1538" width="12.33203125" style="416" bestFit="1" customWidth="1"/>
    <col min="1539" max="1539" width="14.1640625" style="416" bestFit="1" customWidth="1"/>
    <col min="1540" max="1540" width="12.1640625" style="416" bestFit="1" customWidth="1"/>
    <col min="1541" max="1544" width="14" style="416" bestFit="1" customWidth="1"/>
    <col min="1545" max="1545" width="12.1640625" style="416" bestFit="1" customWidth="1"/>
    <col min="1546" max="1547" width="9.33203125" style="416"/>
    <col min="1548" max="1548" width="12.33203125" style="416" bestFit="1" customWidth="1"/>
    <col min="1549" max="1553" width="9.33203125" style="416"/>
    <col min="1554" max="1554" width="11.83203125" style="416" customWidth="1"/>
    <col min="1555" max="1791" width="9.33203125" style="416"/>
    <col min="1792" max="1792" width="15" style="416" customWidth="1"/>
    <col min="1793" max="1793" width="16.33203125" style="416" customWidth="1"/>
    <col min="1794" max="1794" width="12.33203125" style="416" bestFit="1" customWidth="1"/>
    <col min="1795" max="1795" width="14.1640625" style="416" bestFit="1" customWidth="1"/>
    <col min="1796" max="1796" width="12.1640625" style="416" bestFit="1" customWidth="1"/>
    <col min="1797" max="1800" width="14" style="416" bestFit="1" customWidth="1"/>
    <col min="1801" max="1801" width="12.1640625" style="416" bestFit="1" customWidth="1"/>
    <col min="1802" max="1803" width="9.33203125" style="416"/>
    <col min="1804" max="1804" width="12.33203125" style="416" bestFit="1" customWidth="1"/>
    <col min="1805" max="1809" width="9.33203125" style="416"/>
    <col min="1810" max="1810" width="11.83203125" style="416" customWidth="1"/>
    <col min="1811" max="2047" width="9.33203125" style="416"/>
    <col min="2048" max="2048" width="15" style="416" customWidth="1"/>
    <col min="2049" max="2049" width="16.33203125" style="416" customWidth="1"/>
    <col min="2050" max="2050" width="12.33203125" style="416" bestFit="1" customWidth="1"/>
    <col min="2051" max="2051" width="14.1640625" style="416" bestFit="1" customWidth="1"/>
    <col min="2052" max="2052" width="12.1640625" style="416" bestFit="1" customWidth="1"/>
    <col min="2053" max="2056" width="14" style="416" bestFit="1" customWidth="1"/>
    <col min="2057" max="2057" width="12.1640625" style="416" bestFit="1" customWidth="1"/>
    <col min="2058" max="2059" width="9.33203125" style="416"/>
    <col min="2060" max="2060" width="12.33203125" style="416" bestFit="1" customWidth="1"/>
    <col min="2061" max="2065" width="9.33203125" style="416"/>
    <col min="2066" max="2066" width="11.83203125" style="416" customWidth="1"/>
    <col min="2067" max="2303" width="9.33203125" style="416"/>
    <col min="2304" max="2304" width="15" style="416" customWidth="1"/>
    <col min="2305" max="2305" width="16.33203125" style="416" customWidth="1"/>
    <col min="2306" max="2306" width="12.33203125" style="416" bestFit="1" customWidth="1"/>
    <col min="2307" max="2307" width="14.1640625" style="416" bestFit="1" customWidth="1"/>
    <col min="2308" max="2308" width="12.1640625" style="416" bestFit="1" customWidth="1"/>
    <col min="2309" max="2312" width="14" style="416" bestFit="1" customWidth="1"/>
    <col min="2313" max="2313" width="12.1640625" style="416" bestFit="1" customWidth="1"/>
    <col min="2314" max="2315" width="9.33203125" style="416"/>
    <col min="2316" max="2316" width="12.33203125" style="416" bestFit="1" customWidth="1"/>
    <col min="2317" max="2321" width="9.33203125" style="416"/>
    <col min="2322" max="2322" width="11.83203125" style="416" customWidth="1"/>
    <col min="2323" max="2559" width="9.33203125" style="416"/>
    <col min="2560" max="2560" width="15" style="416" customWidth="1"/>
    <col min="2561" max="2561" width="16.33203125" style="416" customWidth="1"/>
    <col min="2562" max="2562" width="12.33203125" style="416" bestFit="1" customWidth="1"/>
    <col min="2563" max="2563" width="14.1640625" style="416" bestFit="1" customWidth="1"/>
    <col min="2564" max="2564" width="12.1640625" style="416" bestFit="1" customWidth="1"/>
    <col min="2565" max="2568" width="14" style="416" bestFit="1" customWidth="1"/>
    <col min="2569" max="2569" width="12.1640625" style="416" bestFit="1" customWidth="1"/>
    <col min="2570" max="2571" width="9.33203125" style="416"/>
    <col min="2572" max="2572" width="12.33203125" style="416" bestFit="1" customWidth="1"/>
    <col min="2573" max="2577" width="9.33203125" style="416"/>
    <col min="2578" max="2578" width="11.83203125" style="416" customWidth="1"/>
    <col min="2579" max="2815" width="9.33203125" style="416"/>
    <col min="2816" max="2816" width="15" style="416" customWidth="1"/>
    <col min="2817" max="2817" width="16.33203125" style="416" customWidth="1"/>
    <col min="2818" max="2818" width="12.33203125" style="416" bestFit="1" customWidth="1"/>
    <col min="2819" max="2819" width="14.1640625" style="416" bestFit="1" customWidth="1"/>
    <col min="2820" max="2820" width="12.1640625" style="416" bestFit="1" customWidth="1"/>
    <col min="2821" max="2824" width="14" style="416" bestFit="1" customWidth="1"/>
    <col min="2825" max="2825" width="12.1640625" style="416" bestFit="1" customWidth="1"/>
    <col min="2826" max="2827" width="9.33203125" style="416"/>
    <col min="2828" max="2828" width="12.33203125" style="416" bestFit="1" customWidth="1"/>
    <col min="2829" max="2833" width="9.33203125" style="416"/>
    <col min="2834" max="2834" width="11.83203125" style="416" customWidth="1"/>
    <col min="2835" max="3071" width="9.33203125" style="416"/>
    <col min="3072" max="3072" width="15" style="416" customWidth="1"/>
    <col min="3073" max="3073" width="16.33203125" style="416" customWidth="1"/>
    <col min="3074" max="3074" width="12.33203125" style="416" bestFit="1" customWidth="1"/>
    <col min="3075" max="3075" width="14.1640625" style="416" bestFit="1" customWidth="1"/>
    <col min="3076" max="3076" width="12.1640625" style="416" bestFit="1" customWidth="1"/>
    <col min="3077" max="3080" width="14" style="416" bestFit="1" customWidth="1"/>
    <col min="3081" max="3081" width="12.1640625" style="416" bestFit="1" customWidth="1"/>
    <col min="3082" max="3083" width="9.33203125" style="416"/>
    <col min="3084" max="3084" width="12.33203125" style="416" bestFit="1" customWidth="1"/>
    <col min="3085" max="3089" width="9.33203125" style="416"/>
    <col min="3090" max="3090" width="11.83203125" style="416" customWidth="1"/>
    <col min="3091" max="3327" width="9.33203125" style="416"/>
    <col min="3328" max="3328" width="15" style="416" customWidth="1"/>
    <col min="3329" max="3329" width="16.33203125" style="416" customWidth="1"/>
    <col min="3330" max="3330" width="12.33203125" style="416" bestFit="1" customWidth="1"/>
    <col min="3331" max="3331" width="14.1640625" style="416" bestFit="1" customWidth="1"/>
    <col min="3332" max="3332" width="12.1640625" style="416" bestFit="1" customWidth="1"/>
    <col min="3333" max="3336" width="14" style="416" bestFit="1" customWidth="1"/>
    <col min="3337" max="3337" width="12.1640625" style="416" bestFit="1" customWidth="1"/>
    <col min="3338" max="3339" width="9.33203125" style="416"/>
    <col min="3340" max="3340" width="12.33203125" style="416" bestFit="1" customWidth="1"/>
    <col min="3341" max="3345" width="9.33203125" style="416"/>
    <col min="3346" max="3346" width="11.83203125" style="416" customWidth="1"/>
    <col min="3347" max="3583" width="9.33203125" style="416"/>
    <col min="3584" max="3584" width="15" style="416" customWidth="1"/>
    <col min="3585" max="3585" width="16.33203125" style="416" customWidth="1"/>
    <col min="3586" max="3586" width="12.33203125" style="416" bestFit="1" customWidth="1"/>
    <col min="3587" max="3587" width="14.1640625" style="416" bestFit="1" customWidth="1"/>
    <col min="3588" max="3588" width="12.1640625" style="416" bestFit="1" customWidth="1"/>
    <col min="3589" max="3592" width="14" style="416" bestFit="1" customWidth="1"/>
    <col min="3593" max="3593" width="12.1640625" style="416" bestFit="1" customWidth="1"/>
    <col min="3594" max="3595" width="9.33203125" style="416"/>
    <col min="3596" max="3596" width="12.33203125" style="416" bestFit="1" customWidth="1"/>
    <col min="3597" max="3601" width="9.33203125" style="416"/>
    <col min="3602" max="3602" width="11.83203125" style="416" customWidth="1"/>
    <col min="3603" max="3839" width="9.33203125" style="416"/>
    <col min="3840" max="3840" width="15" style="416" customWidth="1"/>
    <col min="3841" max="3841" width="16.33203125" style="416" customWidth="1"/>
    <col min="3842" max="3842" width="12.33203125" style="416" bestFit="1" customWidth="1"/>
    <col min="3843" max="3843" width="14.1640625" style="416" bestFit="1" customWidth="1"/>
    <col min="3844" max="3844" width="12.1640625" style="416" bestFit="1" customWidth="1"/>
    <col min="3845" max="3848" width="14" style="416" bestFit="1" customWidth="1"/>
    <col min="3849" max="3849" width="12.1640625" style="416" bestFit="1" customWidth="1"/>
    <col min="3850" max="3851" width="9.33203125" style="416"/>
    <col min="3852" max="3852" width="12.33203125" style="416" bestFit="1" customWidth="1"/>
    <col min="3853" max="3857" width="9.33203125" style="416"/>
    <col min="3858" max="3858" width="11.83203125" style="416" customWidth="1"/>
    <col min="3859" max="4095" width="9.33203125" style="416"/>
    <col min="4096" max="4096" width="15" style="416" customWidth="1"/>
    <col min="4097" max="4097" width="16.33203125" style="416" customWidth="1"/>
    <col min="4098" max="4098" width="12.33203125" style="416" bestFit="1" customWidth="1"/>
    <col min="4099" max="4099" width="14.1640625" style="416" bestFit="1" customWidth="1"/>
    <col min="4100" max="4100" width="12.1640625" style="416" bestFit="1" customWidth="1"/>
    <col min="4101" max="4104" width="14" style="416" bestFit="1" customWidth="1"/>
    <col min="4105" max="4105" width="12.1640625" style="416" bestFit="1" customWidth="1"/>
    <col min="4106" max="4107" width="9.33203125" style="416"/>
    <col min="4108" max="4108" width="12.33203125" style="416" bestFit="1" customWidth="1"/>
    <col min="4109" max="4113" width="9.33203125" style="416"/>
    <col min="4114" max="4114" width="11.83203125" style="416" customWidth="1"/>
    <col min="4115" max="4351" width="9.33203125" style="416"/>
    <col min="4352" max="4352" width="15" style="416" customWidth="1"/>
    <col min="4353" max="4353" width="16.33203125" style="416" customWidth="1"/>
    <col min="4354" max="4354" width="12.33203125" style="416" bestFit="1" customWidth="1"/>
    <col min="4355" max="4355" width="14.1640625" style="416" bestFit="1" customWidth="1"/>
    <col min="4356" max="4356" width="12.1640625" style="416" bestFit="1" customWidth="1"/>
    <col min="4357" max="4360" width="14" style="416" bestFit="1" customWidth="1"/>
    <col min="4361" max="4361" width="12.1640625" style="416" bestFit="1" customWidth="1"/>
    <col min="4362" max="4363" width="9.33203125" style="416"/>
    <col min="4364" max="4364" width="12.33203125" style="416" bestFit="1" customWidth="1"/>
    <col min="4365" max="4369" width="9.33203125" style="416"/>
    <col min="4370" max="4370" width="11.83203125" style="416" customWidth="1"/>
    <col min="4371" max="4607" width="9.33203125" style="416"/>
    <col min="4608" max="4608" width="15" style="416" customWidth="1"/>
    <col min="4609" max="4609" width="16.33203125" style="416" customWidth="1"/>
    <col min="4610" max="4610" width="12.33203125" style="416" bestFit="1" customWidth="1"/>
    <col min="4611" max="4611" width="14.1640625" style="416" bestFit="1" customWidth="1"/>
    <col min="4612" max="4612" width="12.1640625" style="416" bestFit="1" customWidth="1"/>
    <col min="4613" max="4616" width="14" style="416" bestFit="1" customWidth="1"/>
    <col min="4617" max="4617" width="12.1640625" style="416" bestFit="1" customWidth="1"/>
    <col min="4618" max="4619" width="9.33203125" style="416"/>
    <col min="4620" max="4620" width="12.33203125" style="416" bestFit="1" customWidth="1"/>
    <col min="4621" max="4625" width="9.33203125" style="416"/>
    <col min="4626" max="4626" width="11.83203125" style="416" customWidth="1"/>
    <col min="4627" max="4863" width="9.33203125" style="416"/>
    <col min="4864" max="4864" width="15" style="416" customWidth="1"/>
    <col min="4865" max="4865" width="16.33203125" style="416" customWidth="1"/>
    <col min="4866" max="4866" width="12.33203125" style="416" bestFit="1" customWidth="1"/>
    <col min="4867" max="4867" width="14.1640625" style="416" bestFit="1" customWidth="1"/>
    <col min="4868" max="4868" width="12.1640625" style="416" bestFit="1" customWidth="1"/>
    <col min="4869" max="4872" width="14" style="416" bestFit="1" customWidth="1"/>
    <col min="4873" max="4873" width="12.1640625" style="416" bestFit="1" customWidth="1"/>
    <col min="4874" max="4875" width="9.33203125" style="416"/>
    <col min="4876" max="4876" width="12.33203125" style="416" bestFit="1" customWidth="1"/>
    <col min="4877" max="4881" width="9.33203125" style="416"/>
    <col min="4882" max="4882" width="11.83203125" style="416" customWidth="1"/>
    <col min="4883" max="5119" width="9.33203125" style="416"/>
    <col min="5120" max="5120" width="15" style="416" customWidth="1"/>
    <col min="5121" max="5121" width="16.33203125" style="416" customWidth="1"/>
    <col min="5122" max="5122" width="12.33203125" style="416" bestFit="1" customWidth="1"/>
    <col min="5123" max="5123" width="14.1640625" style="416" bestFit="1" customWidth="1"/>
    <col min="5124" max="5124" width="12.1640625" style="416" bestFit="1" customWidth="1"/>
    <col min="5125" max="5128" width="14" style="416" bestFit="1" customWidth="1"/>
    <col min="5129" max="5129" width="12.1640625" style="416" bestFit="1" customWidth="1"/>
    <col min="5130" max="5131" width="9.33203125" style="416"/>
    <col min="5132" max="5132" width="12.33203125" style="416" bestFit="1" customWidth="1"/>
    <col min="5133" max="5137" width="9.33203125" style="416"/>
    <col min="5138" max="5138" width="11.83203125" style="416" customWidth="1"/>
    <col min="5139" max="5375" width="9.33203125" style="416"/>
    <col min="5376" max="5376" width="15" style="416" customWidth="1"/>
    <col min="5377" max="5377" width="16.33203125" style="416" customWidth="1"/>
    <col min="5378" max="5378" width="12.33203125" style="416" bestFit="1" customWidth="1"/>
    <col min="5379" max="5379" width="14.1640625" style="416" bestFit="1" customWidth="1"/>
    <col min="5380" max="5380" width="12.1640625" style="416" bestFit="1" customWidth="1"/>
    <col min="5381" max="5384" width="14" style="416" bestFit="1" customWidth="1"/>
    <col min="5385" max="5385" width="12.1640625" style="416" bestFit="1" customWidth="1"/>
    <col min="5386" max="5387" width="9.33203125" style="416"/>
    <col min="5388" max="5388" width="12.33203125" style="416" bestFit="1" customWidth="1"/>
    <col min="5389" max="5393" width="9.33203125" style="416"/>
    <col min="5394" max="5394" width="11.83203125" style="416" customWidth="1"/>
    <col min="5395" max="5631" width="9.33203125" style="416"/>
    <col min="5632" max="5632" width="15" style="416" customWidth="1"/>
    <col min="5633" max="5633" width="16.33203125" style="416" customWidth="1"/>
    <col min="5634" max="5634" width="12.33203125" style="416" bestFit="1" customWidth="1"/>
    <col min="5635" max="5635" width="14.1640625" style="416" bestFit="1" customWidth="1"/>
    <col min="5636" max="5636" width="12.1640625" style="416" bestFit="1" customWidth="1"/>
    <col min="5637" max="5640" width="14" style="416" bestFit="1" customWidth="1"/>
    <col min="5641" max="5641" width="12.1640625" style="416" bestFit="1" customWidth="1"/>
    <col min="5642" max="5643" width="9.33203125" style="416"/>
    <col min="5644" max="5644" width="12.33203125" style="416" bestFit="1" customWidth="1"/>
    <col min="5645" max="5649" width="9.33203125" style="416"/>
    <col min="5650" max="5650" width="11.83203125" style="416" customWidth="1"/>
    <col min="5651" max="5887" width="9.33203125" style="416"/>
    <col min="5888" max="5888" width="15" style="416" customWidth="1"/>
    <col min="5889" max="5889" width="16.33203125" style="416" customWidth="1"/>
    <col min="5890" max="5890" width="12.33203125" style="416" bestFit="1" customWidth="1"/>
    <col min="5891" max="5891" width="14.1640625" style="416" bestFit="1" customWidth="1"/>
    <col min="5892" max="5892" width="12.1640625" style="416" bestFit="1" customWidth="1"/>
    <col min="5893" max="5896" width="14" style="416" bestFit="1" customWidth="1"/>
    <col min="5897" max="5897" width="12.1640625" style="416" bestFit="1" customWidth="1"/>
    <col min="5898" max="5899" width="9.33203125" style="416"/>
    <col min="5900" max="5900" width="12.33203125" style="416" bestFit="1" customWidth="1"/>
    <col min="5901" max="5905" width="9.33203125" style="416"/>
    <col min="5906" max="5906" width="11.83203125" style="416" customWidth="1"/>
    <col min="5907" max="6143" width="9.33203125" style="416"/>
    <col min="6144" max="6144" width="15" style="416" customWidth="1"/>
    <col min="6145" max="6145" width="16.33203125" style="416" customWidth="1"/>
    <col min="6146" max="6146" width="12.33203125" style="416" bestFit="1" customWidth="1"/>
    <col min="6147" max="6147" width="14.1640625" style="416" bestFit="1" customWidth="1"/>
    <col min="6148" max="6148" width="12.1640625" style="416" bestFit="1" customWidth="1"/>
    <col min="6149" max="6152" width="14" style="416" bestFit="1" customWidth="1"/>
    <col min="6153" max="6153" width="12.1640625" style="416" bestFit="1" customWidth="1"/>
    <col min="6154" max="6155" width="9.33203125" style="416"/>
    <col min="6156" max="6156" width="12.33203125" style="416" bestFit="1" customWidth="1"/>
    <col min="6157" max="6161" width="9.33203125" style="416"/>
    <col min="6162" max="6162" width="11.83203125" style="416" customWidth="1"/>
    <col min="6163" max="6399" width="9.33203125" style="416"/>
    <col min="6400" max="6400" width="15" style="416" customWidth="1"/>
    <col min="6401" max="6401" width="16.33203125" style="416" customWidth="1"/>
    <col min="6402" max="6402" width="12.33203125" style="416" bestFit="1" customWidth="1"/>
    <col min="6403" max="6403" width="14.1640625" style="416" bestFit="1" customWidth="1"/>
    <col min="6404" max="6404" width="12.1640625" style="416" bestFit="1" customWidth="1"/>
    <col min="6405" max="6408" width="14" style="416" bestFit="1" customWidth="1"/>
    <col min="6409" max="6409" width="12.1640625" style="416" bestFit="1" customWidth="1"/>
    <col min="6410" max="6411" width="9.33203125" style="416"/>
    <col min="6412" max="6412" width="12.33203125" style="416" bestFit="1" customWidth="1"/>
    <col min="6413" max="6417" width="9.33203125" style="416"/>
    <col min="6418" max="6418" width="11.83203125" style="416" customWidth="1"/>
    <col min="6419" max="6655" width="9.33203125" style="416"/>
    <col min="6656" max="6656" width="15" style="416" customWidth="1"/>
    <col min="6657" max="6657" width="16.33203125" style="416" customWidth="1"/>
    <col min="6658" max="6658" width="12.33203125" style="416" bestFit="1" customWidth="1"/>
    <col min="6659" max="6659" width="14.1640625" style="416" bestFit="1" customWidth="1"/>
    <col min="6660" max="6660" width="12.1640625" style="416" bestFit="1" customWidth="1"/>
    <col min="6661" max="6664" width="14" style="416" bestFit="1" customWidth="1"/>
    <col min="6665" max="6665" width="12.1640625" style="416" bestFit="1" customWidth="1"/>
    <col min="6666" max="6667" width="9.33203125" style="416"/>
    <col min="6668" max="6668" width="12.33203125" style="416" bestFit="1" customWidth="1"/>
    <col min="6669" max="6673" width="9.33203125" style="416"/>
    <col min="6674" max="6674" width="11.83203125" style="416" customWidth="1"/>
    <col min="6675" max="6911" width="9.33203125" style="416"/>
    <col min="6912" max="6912" width="15" style="416" customWidth="1"/>
    <col min="6913" max="6913" width="16.33203125" style="416" customWidth="1"/>
    <col min="6914" max="6914" width="12.33203125" style="416" bestFit="1" customWidth="1"/>
    <col min="6915" max="6915" width="14.1640625" style="416" bestFit="1" customWidth="1"/>
    <col min="6916" max="6916" width="12.1640625" style="416" bestFit="1" customWidth="1"/>
    <col min="6917" max="6920" width="14" style="416" bestFit="1" customWidth="1"/>
    <col min="6921" max="6921" width="12.1640625" style="416" bestFit="1" customWidth="1"/>
    <col min="6922" max="6923" width="9.33203125" style="416"/>
    <col min="6924" max="6924" width="12.33203125" style="416" bestFit="1" customWidth="1"/>
    <col min="6925" max="6929" width="9.33203125" style="416"/>
    <col min="6930" max="6930" width="11.83203125" style="416" customWidth="1"/>
    <col min="6931" max="7167" width="9.33203125" style="416"/>
    <col min="7168" max="7168" width="15" style="416" customWidth="1"/>
    <col min="7169" max="7169" width="16.33203125" style="416" customWidth="1"/>
    <col min="7170" max="7170" width="12.33203125" style="416" bestFit="1" customWidth="1"/>
    <col min="7171" max="7171" width="14.1640625" style="416" bestFit="1" customWidth="1"/>
    <col min="7172" max="7172" width="12.1640625" style="416" bestFit="1" customWidth="1"/>
    <col min="7173" max="7176" width="14" style="416" bestFit="1" customWidth="1"/>
    <col min="7177" max="7177" width="12.1640625" style="416" bestFit="1" customWidth="1"/>
    <col min="7178" max="7179" width="9.33203125" style="416"/>
    <col min="7180" max="7180" width="12.33203125" style="416" bestFit="1" customWidth="1"/>
    <col min="7181" max="7185" width="9.33203125" style="416"/>
    <col min="7186" max="7186" width="11.83203125" style="416" customWidth="1"/>
    <col min="7187" max="7423" width="9.33203125" style="416"/>
    <col min="7424" max="7424" width="15" style="416" customWidth="1"/>
    <col min="7425" max="7425" width="16.33203125" style="416" customWidth="1"/>
    <col min="7426" max="7426" width="12.33203125" style="416" bestFit="1" customWidth="1"/>
    <col min="7427" max="7427" width="14.1640625" style="416" bestFit="1" customWidth="1"/>
    <col min="7428" max="7428" width="12.1640625" style="416" bestFit="1" customWidth="1"/>
    <col min="7429" max="7432" width="14" style="416" bestFit="1" customWidth="1"/>
    <col min="7433" max="7433" width="12.1640625" style="416" bestFit="1" customWidth="1"/>
    <col min="7434" max="7435" width="9.33203125" style="416"/>
    <col min="7436" max="7436" width="12.33203125" style="416" bestFit="1" customWidth="1"/>
    <col min="7437" max="7441" width="9.33203125" style="416"/>
    <col min="7442" max="7442" width="11.83203125" style="416" customWidth="1"/>
    <col min="7443" max="7679" width="9.33203125" style="416"/>
    <col min="7680" max="7680" width="15" style="416" customWidth="1"/>
    <col min="7681" max="7681" width="16.33203125" style="416" customWidth="1"/>
    <col min="7682" max="7682" width="12.33203125" style="416" bestFit="1" customWidth="1"/>
    <col min="7683" max="7683" width="14.1640625" style="416" bestFit="1" customWidth="1"/>
    <col min="7684" max="7684" width="12.1640625" style="416" bestFit="1" customWidth="1"/>
    <col min="7685" max="7688" width="14" style="416" bestFit="1" customWidth="1"/>
    <col min="7689" max="7689" width="12.1640625" style="416" bestFit="1" customWidth="1"/>
    <col min="7690" max="7691" width="9.33203125" style="416"/>
    <col min="7692" max="7692" width="12.33203125" style="416" bestFit="1" customWidth="1"/>
    <col min="7693" max="7697" width="9.33203125" style="416"/>
    <col min="7698" max="7698" width="11.83203125" style="416" customWidth="1"/>
    <col min="7699" max="7935" width="9.33203125" style="416"/>
    <col min="7936" max="7936" width="15" style="416" customWidth="1"/>
    <col min="7937" max="7937" width="16.33203125" style="416" customWidth="1"/>
    <col min="7938" max="7938" width="12.33203125" style="416" bestFit="1" customWidth="1"/>
    <col min="7939" max="7939" width="14.1640625" style="416" bestFit="1" customWidth="1"/>
    <col min="7940" max="7940" width="12.1640625" style="416" bestFit="1" customWidth="1"/>
    <col min="7941" max="7944" width="14" style="416" bestFit="1" customWidth="1"/>
    <col min="7945" max="7945" width="12.1640625" style="416" bestFit="1" customWidth="1"/>
    <col min="7946" max="7947" width="9.33203125" style="416"/>
    <col min="7948" max="7948" width="12.33203125" style="416" bestFit="1" customWidth="1"/>
    <col min="7949" max="7953" width="9.33203125" style="416"/>
    <col min="7954" max="7954" width="11.83203125" style="416" customWidth="1"/>
    <col min="7955" max="8191" width="9.33203125" style="416"/>
    <col min="8192" max="8192" width="15" style="416" customWidth="1"/>
    <col min="8193" max="8193" width="16.33203125" style="416" customWidth="1"/>
    <col min="8194" max="8194" width="12.33203125" style="416" bestFit="1" customWidth="1"/>
    <col min="8195" max="8195" width="14.1640625" style="416" bestFit="1" customWidth="1"/>
    <col min="8196" max="8196" width="12.1640625" style="416" bestFit="1" customWidth="1"/>
    <col min="8197" max="8200" width="14" style="416" bestFit="1" customWidth="1"/>
    <col min="8201" max="8201" width="12.1640625" style="416" bestFit="1" customWidth="1"/>
    <col min="8202" max="8203" width="9.33203125" style="416"/>
    <col min="8204" max="8204" width="12.33203125" style="416" bestFit="1" customWidth="1"/>
    <col min="8205" max="8209" width="9.33203125" style="416"/>
    <col min="8210" max="8210" width="11.83203125" style="416" customWidth="1"/>
    <col min="8211" max="8447" width="9.33203125" style="416"/>
    <col min="8448" max="8448" width="15" style="416" customWidth="1"/>
    <col min="8449" max="8449" width="16.33203125" style="416" customWidth="1"/>
    <col min="8450" max="8450" width="12.33203125" style="416" bestFit="1" customWidth="1"/>
    <col min="8451" max="8451" width="14.1640625" style="416" bestFit="1" customWidth="1"/>
    <col min="8452" max="8452" width="12.1640625" style="416" bestFit="1" customWidth="1"/>
    <col min="8453" max="8456" width="14" style="416" bestFit="1" customWidth="1"/>
    <col min="8457" max="8457" width="12.1640625" style="416" bestFit="1" customWidth="1"/>
    <col min="8458" max="8459" width="9.33203125" style="416"/>
    <col min="8460" max="8460" width="12.33203125" style="416" bestFit="1" customWidth="1"/>
    <col min="8461" max="8465" width="9.33203125" style="416"/>
    <col min="8466" max="8466" width="11.83203125" style="416" customWidth="1"/>
    <col min="8467" max="8703" width="9.33203125" style="416"/>
    <col min="8704" max="8704" width="15" style="416" customWidth="1"/>
    <col min="8705" max="8705" width="16.33203125" style="416" customWidth="1"/>
    <col min="8706" max="8706" width="12.33203125" style="416" bestFit="1" customWidth="1"/>
    <col min="8707" max="8707" width="14.1640625" style="416" bestFit="1" customWidth="1"/>
    <col min="8708" max="8708" width="12.1640625" style="416" bestFit="1" customWidth="1"/>
    <col min="8709" max="8712" width="14" style="416" bestFit="1" customWidth="1"/>
    <col min="8713" max="8713" width="12.1640625" style="416" bestFit="1" customWidth="1"/>
    <col min="8714" max="8715" width="9.33203125" style="416"/>
    <col min="8716" max="8716" width="12.33203125" style="416" bestFit="1" customWidth="1"/>
    <col min="8717" max="8721" width="9.33203125" style="416"/>
    <col min="8722" max="8722" width="11.83203125" style="416" customWidth="1"/>
    <col min="8723" max="8959" width="9.33203125" style="416"/>
    <col min="8960" max="8960" width="15" style="416" customWidth="1"/>
    <col min="8961" max="8961" width="16.33203125" style="416" customWidth="1"/>
    <col min="8962" max="8962" width="12.33203125" style="416" bestFit="1" customWidth="1"/>
    <col min="8963" max="8963" width="14.1640625" style="416" bestFit="1" customWidth="1"/>
    <col min="8964" max="8964" width="12.1640625" style="416" bestFit="1" customWidth="1"/>
    <col min="8965" max="8968" width="14" style="416" bestFit="1" customWidth="1"/>
    <col min="8969" max="8969" width="12.1640625" style="416" bestFit="1" customWidth="1"/>
    <col min="8970" max="8971" width="9.33203125" style="416"/>
    <col min="8972" max="8972" width="12.33203125" style="416" bestFit="1" customWidth="1"/>
    <col min="8973" max="8977" width="9.33203125" style="416"/>
    <col min="8978" max="8978" width="11.83203125" style="416" customWidth="1"/>
    <col min="8979" max="9215" width="9.33203125" style="416"/>
    <col min="9216" max="9216" width="15" style="416" customWidth="1"/>
    <col min="9217" max="9217" width="16.33203125" style="416" customWidth="1"/>
    <col min="9218" max="9218" width="12.33203125" style="416" bestFit="1" customWidth="1"/>
    <col min="9219" max="9219" width="14.1640625" style="416" bestFit="1" customWidth="1"/>
    <col min="9220" max="9220" width="12.1640625" style="416" bestFit="1" customWidth="1"/>
    <col min="9221" max="9224" width="14" style="416" bestFit="1" customWidth="1"/>
    <col min="9225" max="9225" width="12.1640625" style="416" bestFit="1" customWidth="1"/>
    <col min="9226" max="9227" width="9.33203125" style="416"/>
    <col min="9228" max="9228" width="12.33203125" style="416" bestFit="1" customWidth="1"/>
    <col min="9229" max="9233" width="9.33203125" style="416"/>
    <col min="9234" max="9234" width="11.83203125" style="416" customWidth="1"/>
    <col min="9235" max="9471" width="9.33203125" style="416"/>
    <col min="9472" max="9472" width="15" style="416" customWidth="1"/>
    <col min="9473" max="9473" width="16.33203125" style="416" customWidth="1"/>
    <col min="9474" max="9474" width="12.33203125" style="416" bestFit="1" customWidth="1"/>
    <col min="9475" max="9475" width="14.1640625" style="416" bestFit="1" customWidth="1"/>
    <col min="9476" max="9476" width="12.1640625" style="416" bestFit="1" customWidth="1"/>
    <col min="9477" max="9480" width="14" style="416" bestFit="1" customWidth="1"/>
    <col min="9481" max="9481" width="12.1640625" style="416" bestFit="1" customWidth="1"/>
    <col min="9482" max="9483" width="9.33203125" style="416"/>
    <col min="9484" max="9484" width="12.33203125" style="416" bestFit="1" customWidth="1"/>
    <col min="9485" max="9489" width="9.33203125" style="416"/>
    <col min="9490" max="9490" width="11.83203125" style="416" customWidth="1"/>
    <col min="9491" max="9727" width="9.33203125" style="416"/>
    <col min="9728" max="9728" width="15" style="416" customWidth="1"/>
    <col min="9729" max="9729" width="16.33203125" style="416" customWidth="1"/>
    <col min="9730" max="9730" width="12.33203125" style="416" bestFit="1" customWidth="1"/>
    <col min="9731" max="9731" width="14.1640625" style="416" bestFit="1" customWidth="1"/>
    <col min="9732" max="9732" width="12.1640625" style="416" bestFit="1" customWidth="1"/>
    <col min="9733" max="9736" width="14" style="416" bestFit="1" customWidth="1"/>
    <col min="9737" max="9737" width="12.1640625" style="416" bestFit="1" customWidth="1"/>
    <col min="9738" max="9739" width="9.33203125" style="416"/>
    <col min="9740" max="9740" width="12.33203125" style="416" bestFit="1" customWidth="1"/>
    <col min="9741" max="9745" width="9.33203125" style="416"/>
    <col min="9746" max="9746" width="11.83203125" style="416" customWidth="1"/>
    <col min="9747" max="9983" width="9.33203125" style="416"/>
    <col min="9984" max="9984" width="15" style="416" customWidth="1"/>
    <col min="9985" max="9985" width="16.33203125" style="416" customWidth="1"/>
    <col min="9986" max="9986" width="12.33203125" style="416" bestFit="1" customWidth="1"/>
    <col min="9987" max="9987" width="14.1640625" style="416" bestFit="1" customWidth="1"/>
    <col min="9988" max="9988" width="12.1640625" style="416" bestFit="1" customWidth="1"/>
    <col min="9989" max="9992" width="14" style="416" bestFit="1" customWidth="1"/>
    <col min="9993" max="9993" width="12.1640625" style="416" bestFit="1" customWidth="1"/>
    <col min="9994" max="9995" width="9.33203125" style="416"/>
    <col min="9996" max="9996" width="12.33203125" style="416" bestFit="1" customWidth="1"/>
    <col min="9997" max="10001" width="9.33203125" style="416"/>
    <col min="10002" max="10002" width="11.83203125" style="416" customWidth="1"/>
    <col min="10003" max="10239" width="9.33203125" style="416"/>
    <col min="10240" max="10240" width="15" style="416" customWidth="1"/>
    <col min="10241" max="10241" width="16.33203125" style="416" customWidth="1"/>
    <col min="10242" max="10242" width="12.33203125" style="416" bestFit="1" customWidth="1"/>
    <col min="10243" max="10243" width="14.1640625" style="416" bestFit="1" customWidth="1"/>
    <col min="10244" max="10244" width="12.1640625" style="416" bestFit="1" customWidth="1"/>
    <col min="10245" max="10248" width="14" style="416" bestFit="1" customWidth="1"/>
    <col min="10249" max="10249" width="12.1640625" style="416" bestFit="1" customWidth="1"/>
    <col min="10250" max="10251" width="9.33203125" style="416"/>
    <col min="10252" max="10252" width="12.33203125" style="416" bestFit="1" customWidth="1"/>
    <col min="10253" max="10257" width="9.33203125" style="416"/>
    <col min="10258" max="10258" width="11.83203125" style="416" customWidth="1"/>
    <col min="10259" max="10495" width="9.33203125" style="416"/>
    <col min="10496" max="10496" width="15" style="416" customWidth="1"/>
    <col min="10497" max="10497" width="16.33203125" style="416" customWidth="1"/>
    <col min="10498" max="10498" width="12.33203125" style="416" bestFit="1" customWidth="1"/>
    <col min="10499" max="10499" width="14.1640625" style="416" bestFit="1" customWidth="1"/>
    <col min="10500" max="10500" width="12.1640625" style="416" bestFit="1" customWidth="1"/>
    <col min="10501" max="10504" width="14" style="416" bestFit="1" customWidth="1"/>
    <col min="10505" max="10505" width="12.1640625" style="416" bestFit="1" customWidth="1"/>
    <col min="10506" max="10507" width="9.33203125" style="416"/>
    <col min="10508" max="10508" width="12.33203125" style="416" bestFit="1" customWidth="1"/>
    <col min="10509" max="10513" width="9.33203125" style="416"/>
    <col min="10514" max="10514" width="11.83203125" style="416" customWidth="1"/>
    <col min="10515" max="10751" width="9.33203125" style="416"/>
    <col min="10752" max="10752" width="15" style="416" customWidth="1"/>
    <col min="10753" max="10753" width="16.33203125" style="416" customWidth="1"/>
    <col min="10754" max="10754" width="12.33203125" style="416" bestFit="1" customWidth="1"/>
    <col min="10755" max="10755" width="14.1640625" style="416" bestFit="1" customWidth="1"/>
    <col min="10756" max="10756" width="12.1640625" style="416" bestFit="1" customWidth="1"/>
    <col min="10757" max="10760" width="14" style="416" bestFit="1" customWidth="1"/>
    <col min="10761" max="10761" width="12.1640625" style="416" bestFit="1" customWidth="1"/>
    <col min="10762" max="10763" width="9.33203125" style="416"/>
    <col min="10764" max="10764" width="12.33203125" style="416" bestFit="1" customWidth="1"/>
    <col min="10765" max="10769" width="9.33203125" style="416"/>
    <col min="10770" max="10770" width="11.83203125" style="416" customWidth="1"/>
    <col min="10771" max="11007" width="9.33203125" style="416"/>
    <col min="11008" max="11008" width="15" style="416" customWidth="1"/>
    <col min="11009" max="11009" width="16.33203125" style="416" customWidth="1"/>
    <col min="11010" max="11010" width="12.33203125" style="416" bestFit="1" customWidth="1"/>
    <col min="11011" max="11011" width="14.1640625" style="416" bestFit="1" customWidth="1"/>
    <col min="11012" max="11012" width="12.1640625" style="416" bestFit="1" customWidth="1"/>
    <col min="11013" max="11016" width="14" style="416" bestFit="1" customWidth="1"/>
    <col min="11017" max="11017" width="12.1640625" style="416" bestFit="1" customWidth="1"/>
    <col min="11018" max="11019" width="9.33203125" style="416"/>
    <col min="11020" max="11020" width="12.33203125" style="416" bestFit="1" customWidth="1"/>
    <col min="11021" max="11025" width="9.33203125" style="416"/>
    <col min="11026" max="11026" width="11.83203125" style="416" customWidth="1"/>
    <col min="11027" max="11263" width="9.33203125" style="416"/>
    <col min="11264" max="11264" width="15" style="416" customWidth="1"/>
    <col min="11265" max="11265" width="16.33203125" style="416" customWidth="1"/>
    <col min="11266" max="11266" width="12.33203125" style="416" bestFit="1" customWidth="1"/>
    <col min="11267" max="11267" width="14.1640625" style="416" bestFit="1" customWidth="1"/>
    <col min="11268" max="11268" width="12.1640625" style="416" bestFit="1" customWidth="1"/>
    <col min="11269" max="11272" width="14" style="416" bestFit="1" customWidth="1"/>
    <col min="11273" max="11273" width="12.1640625" style="416" bestFit="1" customWidth="1"/>
    <col min="11274" max="11275" width="9.33203125" style="416"/>
    <col min="11276" max="11276" width="12.33203125" style="416" bestFit="1" customWidth="1"/>
    <col min="11277" max="11281" width="9.33203125" style="416"/>
    <col min="11282" max="11282" width="11.83203125" style="416" customWidth="1"/>
    <col min="11283" max="11519" width="9.33203125" style="416"/>
    <col min="11520" max="11520" width="15" style="416" customWidth="1"/>
    <col min="11521" max="11521" width="16.33203125" style="416" customWidth="1"/>
    <col min="11522" max="11522" width="12.33203125" style="416" bestFit="1" customWidth="1"/>
    <col min="11523" max="11523" width="14.1640625" style="416" bestFit="1" customWidth="1"/>
    <col min="11524" max="11524" width="12.1640625" style="416" bestFit="1" customWidth="1"/>
    <col min="11525" max="11528" width="14" style="416" bestFit="1" customWidth="1"/>
    <col min="11529" max="11529" width="12.1640625" style="416" bestFit="1" customWidth="1"/>
    <col min="11530" max="11531" width="9.33203125" style="416"/>
    <col min="11532" max="11532" width="12.33203125" style="416" bestFit="1" customWidth="1"/>
    <col min="11533" max="11537" width="9.33203125" style="416"/>
    <col min="11538" max="11538" width="11.83203125" style="416" customWidth="1"/>
    <col min="11539" max="11775" width="9.33203125" style="416"/>
    <col min="11776" max="11776" width="15" style="416" customWidth="1"/>
    <col min="11777" max="11777" width="16.33203125" style="416" customWidth="1"/>
    <col min="11778" max="11778" width="12.33203125" style="416" bestFit="1" customWidth="1"/>
    <col min="11779" max="11779" width="14.1640625" style="416" bestFit="1" customWidth="1"/>
    <col min="11780" max="11780" width="12.1640625" style="416" bestFit="1" customWidth="1"/>
    <col min="11781" max="11784" width="14" style="416" bestFit="1" customWidth="1"/>
    <col min="11785" max="11785" width="12.1640625" style="416" bestFit="1" customWidth="1"/>
    <col min="11786" max="11787" width="9.33203125" style="416"/>
    <col min="11788" max="11788" width="12.33203125" style="416" bestFit="1" customWidth="1"/>
    <col min="11789" max="11793" width="9.33203125" style="416"/>
    <col min="11794" max="11794" width="11.83203125" style="416" customWidth="1"/>
    <col min="11795" max="12031" width="9.33203125" style="416"/>
    <col min="12032" max="12032" width="15" style="416" customWidth="1"/>
    <col min="12033" max="12033" width="16.33203125" style="416" customWidth="1"/>
    <col min="12034" max="12034" width="12.33203125" style="416" bestFit="1" customWidth="1"/>
    <col min="12035" max="12035" width="14.1640625" style="416" bestFit="1" customWidth="1"/>
    <col min="12036" max="12036" width="12.1640625" style="416" bestFit="1" customWidth="1"/>
    <col min="12037" max="12040" width="14" style="416" bestFit="1" customWidth="1"/>
    <col min="12041" max="12041" width="12.1640625" style="416" bestFit="1" customWidth="1"/>
    <col min="12042" max="12043" width="9.33203125" style="416"/>
    <col min="12044" max="12044" width="12.33203125" style="416" bestFit="1" customWidth="1"/>
    <col min="12045" max="12049" width="9.33203125" style="416"/>
    <col min="12050" max="12050" width="11.83203125" style="416" customWidth="1"/>
    <col min="12051" max="12287" width="9.33203125" style="416"/>
    <col min="12288" max="12288" width="15" style="416" customWidth="1"/>
    <col min="12289" max="12289" width="16.33203125" style="416" customWidth="1"/>
    <col min="12290" max="12290" width="12.33203125" style="416" bestFit="1" customWidth="1"/>
    <col min="12291" max="12291" width="14.1640625" style="416" bestFit="1" customWidth="1"/>
    <col min="12292" max="12292" width="12.1640625" style="416" bestFit="1" customWidth="1"/>
    <col min="12293" max="12296" width="14" style="416" bestFit="1" customWidth="1"/>
    <col min="12297" max="12297" width="12.1640625" style="416" bestFit="1" customWidth="1"/>
    <col min="12298" max="12299" width="9.33203125" style="416"/>
    <col min="12300" max="12300" width="12.33203125" style="416" bestFit="1" customWidth="1"/>
    <col min="12301" max="12305" width="9.33203125" style="416"/>
    <col min="12306" max="12306" width="11.83203125" style="416" customWidth="1"/>
    <col min="12307" max="12543" width="9.33203125" style="416"/>
    <col min="12544" max="12544" width="15" style="416" customWidth="1"/>
    <col min="12545" max="12545" width="16.33203125" style="416" customWidth="1"/>
    <col min="12546" max="12546" width="12.33203125" style="416" bestFit="1" customWidth="1"/>
    <col min="12547" max="12547" width="14.1640625" style="416" bestFit="1" customWidth="1"/>
    <col min="12548" max="12548" width="12.1640625" style="416" bestFit="1" customWidth="1"/>
    <col min="12549" max="12552" width="14" style="416" bestFit="1" customWidth="1"/>
    <col min="12553" max="12553" width="12.1640625" style="416" bestFit="1" customWidth="1"/>
    <col min="12554" max="12555" width="9.33203125" style="416"/>
    <col min="12556" max="12556" width="12.33203125" style="416" bestFit="1" customWidth="1"/>
    <col min="12557" max="12561" width="9.33203125" style="416"/>
    <col min="12562" max="12562" width="11.83203125" style="416" customWidth="1"/>
    <col min="12563" max="12799" width="9.33203125" style="416"/>
    <col min="12800" max="12800" width="15" style="416" customWidth="1"/>
    <col min="12801" max="12801" width="16.33203125" style="416" customWidth="1"/>
    <col min="12802" max="12802" width="12.33203125" style="416" bestFit="1" customWidth="1"/>
    <col min="12803" max="12803" width="14.1640625" style="416" bestFit="1" customWidth="1"/>
    <col min="12804" max="12804" width="12.1640625" style="416" bestFit="1" customWidth="1"/>
    <col min="12805" max="12808" width="14" style="416" bestFit="1" customWidth="1"/>
    <col min="12809" max="12809" width="12.1640625" style="416" bestFit="1" customWidth="1"/>
    <col min="12810" max="12811" width="9.33203125" style="416"/>
    <col min="12812" max="12812" width="12.33203125" style="416" bestFit="1" customWidth="1"/>
    <col min="12813" max="12817" width="9.33203125" style="416"/>
    <col min="12818" max="12818" width="11.83203125" style="416" customWidth="1"/>
    <col min="12819" max="13055" width="9.33203125" style="416"/>
    <col min="13056" max="13056" width="15" style="416" customWidth="1"/>
    <col min="13057" max="13057" width="16.33203125" style="416" customWidth="1"/>
    <col min="13058" max="13058" width="12.33203125" style="416" bestFit="1" customWidth="1"/>
    <col min="13059" max="13059" width="14.1640625" style="416" bestFit="1" customWidth="1"/>
    <col min="13060" max="13060" width="12.1640625" style="416" bestFit="1" customWidth="1"/>
    <col min="13061" max="13064" width="14" style="416" bestFit="1" customWidth="1"/>
    <col min="13065" max="13065" width="12.1640625" style="416" bestFit="1" customWidth="1"/>
    <col min="13066" max="13067" width="9.33203125" style="416"/>
    <col min="13068" max="13068" width="12.33203125" style="416" bestFit="1" customWidth="1"/>
    <col min="13069" max="13073" width="9.33203125" style="416"/>
    <col min="13074" max="13074" width="11.83203125" style="416" customWidth="1"/>
    <col min="13075" max="13311" width="9.33203125" style="416"/>
    <col min="13312" max="13312" width="15" style="416" customWidth="1"/>
    <col min="13313" max="13313" width="16.33203125" style="416" customWidth="1"/>
    <col min="13314" max="13314" width="12.33203125" style="416" bestFit="1" customWidth="1"/>
    <col min="13315" max="13315" width="14.1640625" style="416" bestFit="1" customWidth="1"/>
    <col min="13316" max="13316" width="12.1640625" style="416" bestFit="1" customWidth="1"/>
    <col min="13317" max="13320" width="14" style="416" bestFit="1" customWidth="1"/>
    <col min="13321" max="13321" width="12.1640625" style="416" bestFit="1" customWidth="1"/>
    <col min="13322" max="13323" width="9.33203125" style="416"/>
    <col min="13324" max="13324" width="12.33203125" style="416" bestFit="1" customWidth="1"/>
    <col min="13325" max="13329" width="9.33203125" style="416"/>
    <col min="13330" max="13330" width="11.83203125" style="416" customWidth="1"/>
    <col min="13331" max="13567" width="9.33203125" style="416"/>
    <col min="13568" max="13568" width="15" style="416" customWidth="1"/>
    <col min="13569" max="13569" width="16.33203125" style="416" customWidth="1"/>
    <col min="13570" max="13570" width="12.33203125" style="416" bestFit="1" customWidth="1"/>
    <col min="13571" max="13571" width="14.1640625" style="416" bestFit="1" customWidth="1"/>
    <col min="13572" max="13572" width="12.1640625" style="416" bestFit="1" customWidth="1"/>
    <col min="13573" max="13576" width="14" style="416" bestFit="1" customWidth="1"/>
    <col min="13577" max="13577" width="12.1640625" style="416" bestFit="1" customWidth="1"/>
    <col min="13578" max="13579" width="9.33203125" style="416"/>
    <col min="13580" max="13580" width="12.33203125" style="416" bestFit="1" customWidth="1"/>
    <col min="13581" max="13585" width="9.33203125" style="416"/>
    <col min="13586" max="13586" width="11.83203125" style="416" customWidth="1"/>
    <col min="13587" max="13823" width="9.33203125" style="416"/>
    <col min="13824" max="13824" width="15" style="416" customWidth="1"/>
    <col min="13825" max="13825" width="16.33203125" style="416" customWidth="1"/>
    <col min="13826" max="13826" width="12.33203125" style="416" bestFit="1" customWidth="1"/>
    <col min="13827" max="13827" width="14.1640625" style="416" bestFit="1" customWidth="1"/>
    <col min="13828" max="13828" width="12.1640625" style="416" bestFit="1" customWidth="1"/>
    <col min="13829" max="13832" width="14" style="416" bestFit="1" customWidth="1"/>
    <col min="13833" max="13833" width="12.1640625" style="416" bestFit="1" customWidth="1"/>
    <col min="13834" max="13835" width="9.33203125" style="416"/>
    <col min="13836" max="13836" width="12.33203125" style="416" bestFit="1" customWidth="1"/>
    <col min="13837" max="13841" width="9.33203125" style="416"/>
    <col min="13842" max="13842" width="11.83203125" style="416" customWidth="1"/>
    <col min="13843" max="14079" width="9.33203125" style="416"/>
    <col min="14080" max="14080" width="15" style="416" customWidth="1"/>
    <col min="14081" max="14081" width="16.33203125" style="416" customWidth="1"/>
    <col min="14082" max="14082" width="12.33203125" style="416" bestFit="1" customWidth="1"/>
    <col min="14083" max="14083" width="14.1640625" style="416" bestFit="1" customWidth="1"/>
    <col min="14084" max="14084" width="12.1640625" style="416" bestFit="1" customWidth="1"/>
    <col min="14085" max="14088" width="14" style="416" bestFit="1" customWidth="1"/>
    <col min="14089" max="14089" width="12.1640625" style="416" bestFit="1" customWidth="1"/>
    <col min="14090" max="14091" width="9.33203125" style="416"/>
    <col min="14092" max="14092" width="12.33203125" style="416" bestFit="1" customWidth="1"/>
    <col min="14093" max="14097" width="9.33203125" style="416"/>
    <col min="14098" max="14098" width="11.83203125" style="416" customWidth="1"/>
    <col min="14099" max="14335" width="9.33203125" style="416"/>
    <col min="14336" max="14336" width="15" style="416" customWidth="1"/>
    <col min="14337" max="14337" width="16.33203125" style="416" customWidth="1"/>
    <col min="14338" max="14338" width="12.33203125" style="416" bestFit="1" customWidth="1"/>
    <col min="14339" max="14339" width="14.1640625" style="416" bestFit="1" customWidth="1"/>
    <col min="14340" max="14340" width="12.1640625" style="416" bestFit="1" customWidth="1"/>
    <col min="14341" max="14344" width="14" style="416" bestFit="1" customWidth="1"/>
    <col min="14345" max="14345" width="12.1640625" style="416" bestFit="1" customWidth="1"/>
    <col min="14346" max="14347" width="9.33203125" style="416"/>
    <col min="14348" max="14348" width="12.33203125" style="416" bestFit="1" customWidth="1"/>
    <col min="14349" max="14353" width="9.33203125" style="416"/>
    <col min="14354" max="14354" width="11.83203125" style="416" customWidth="1"/>
    <col min="14355" max="14591" width="9.33203125" style="416"/>
    <col min="14592" max="14592" width="15" style="416" customWidth="1"/>
    <col min="14593" max="14593" width="16.33203125" style="416" customWidth="1"/>
    <col min="14594" max="14594" width="12.33203125" style="416" bestFit="1" customWidth="1"/>
    <col min="14595" max="14595" width="14.1640625" style="416" bestFit="1" customWidth="1"/>
    <col min="14596" max="14596" width="12.1640625" style="416" bestFit="1" customWidth="1"/>
    <col min="14597" max="14600" width="14" style="416" bestFit="1" customWidth="1"/>
    <col min="14601" max="14601" width="12.1640625" style="416" bestFit="1" customWidth="1"/>
    <col min="14602" max="14603" width="9.33203125" style="416"/>
    <col min="14604" max="14604" width="12.33203125" style="416" bestFit="1" customWidth="1"/>
    <col min="14605" max="14609" width="9.33203125" style="416"/>
    <col min="14610" max="14610" width="11.83203125" style="416" customWidth="1"/>
    <col min="14611" max="14847" width="9.33203125" style="416"/>
    <col min="14848" max="14848" width="15" style="416" customWidth="1"/>
    <col min="14849" max="14849" width="16.33203125" style="416" customWidth="1"/>
    <col min="14850" max="14850" width="12.33203125" style="416" bestFit="1" customWidth="1"/>
    <col min="14851" max="14851" width="14.1640625" style="416" bestFit="1" customWidth="1"/>
    <col min="14852" max="14852" width="12.1640625" style="416" bestFit="1" customWidth="1"/>
    <col min="14853" max="14856" width="14" style="416" bestFit="1" customWidth="1"/>
    <col min="14857" max="14857" width="12.1640625" style="416" bestFit="1" customWidth="1"/>
    <col min="14858" max="14859" width="9.33203125" style="416"/>
    <col min="14860" max="14860" width="12.33203125" style="416" bestFit="1" customWidth="1"/>
    <col min="14861" max="14865" width="9.33203125" style="416"/>
    <col min="14866" max="14866" width="11.83203125" style="416" customWidth="1"/>
    <col min="14867" max="15103" width="9.33203125" style="416"/>
    <col min="15104" max="15104" width="15" style="416" customWidth="1"/>
    <col min="15105" max="15105" width="16.33203125" style="416" customWidth="1"/>
    <col min="15106" max="15106" width="12.33203125" style="416" bestFit="1" customWidth="1"/>
    <col min="15107" max="15107" width="14.1640625" style="416" bestFit="1" customWidth="1"/>
    <col min="15108" max="15108" width="12.1640625" style="416" bestFit="1" customWidth="1"/>
    <col min="15109" max="15112" width="14" style="416" bestFit="1" customWidth="1"/>
    <col min="15113" max="15113" width="12.1640625" style="416" bestFit="1" customWidth="1"/>
    <col min="15114" max="15115" width="9.33203125" style="416"/>
    <col min="15116" max="15116" width="12.33203125" style="416" bestFit="1" customWidth="1"/>
    <col min="15117" max="15121" width="9.33203125" style="416"/>
    <col min="15122" max="15122" width="11.83203125" style="416" customWidth="1"/>
    <col min="15123" max="15359" width="9.33203125" style="416"/>
    <col min="15360" max="15360" width="15" style="416" customWidth="1"/>
    <col min="15361" max="15361" width="16.33203125" style="416" customWidth="1"/>
    <col min="15362" max="15362" width="12.33203125" style="416" bestFit="1" customWidth="1"/>
    <col min="15363" max="15363" width="14.1640625" style="416" bestFit="1" customWidth="1"/>
    <col min="15364" max="15364" width="12.1640625" style="416" bestFit="1" customWidth="1"/>
    <col min="15365" max="15368" width="14" style="416" bestFit="1" customWidth="1"/>
    <col min="15369" max="15369" width="12.1640625" style="416" bestFit="1" customWidth="1"/>
    <col min="15370" max="15371" width="9.33203125" style="416"/>
    <col min="15372" max="15372" width="12.33203125" style="416" bestFit="1" customWidth="1"/>
    <col min="15373" max="15377" width="9.33203125" style="416"/>
    <col min="15378" max="15378" width="11.83203125" style="416" customWidth="1"/>
    <col min="15379" max="15615" width="9.33203125" style="416"/>
    <col min="15616" max="15616" width="15" style="416" customWidth="1"/>
    <col min="15617" max="15617" width="16.33203125" style="416" customWidth="1"/>
    <col min="15618" max="15618" width="12.33203125" style="416" bestFit="1" customWidth="1"/>
    <col min="15619" max="15619" width="14.1640625" style="416" bestFit="1" customWidth="1"/>
    <col min="15620" max="15620" width="12.1640625" style="416" bestFit="1" customWidth="1"/>
    <col min="15621" max="15624" width="14" style="416" bestFit="1" customWidth="1"/>
    <col min="15625" max="15625" width="12.1640625" style="416" bestFit="1" customWidth="1"/>
    <col min="15626" max="15627" width="9.33203125" style="416"/>
    <col min="15628" max="15628" width="12.33203125" style="416" bestFit="1" customWidth="1"/>
    <col min="15629" max="15633" width="9.33203125" style="416"/>
    <col min="15634" max="15634" width="11.83203125" style="416" customWidth="1"/>
    <col min="15635" max="15871" width="9.33203125" style="416"/>
    <col min="15872" max="15872" width="15" style="416" customWidth="1"/>
    <col min="15873" max="15873" width="16.33203125" style="416" customWidth="1"/>
    <col min="15874" max="15874" width="12.33203125" style="416" bestFit="1" customWidth="1"/>
    <col min="15875" max="15875" width="14.1640625" style="416" bestFit="1" customWidth="1"/>
    <col min="15876" max="15876" width="12.1640625" style="416" bestFit="1" customWidth="1"/>
    <col min="15877" max="15880" width="14" style="416" bestFit="1" customWidth="1"/>
    <col min="15881" max="15881" width="12.1640625" style="416" bestFit="1" customWidth="1"/>
    <col min="15882" max="15883" width="9.33203125" style="416"/>
    <col min="15884" max="15884" width="12.33203125" style="416" bestFit="1" customWidth="1"/>
    <col min="15885" max="15889" width="9.33203125" style="416"/>
    <col min="15890" max="15890" width="11.83203125" style="416" customWidth="1"/>
    <col min="15891" max="16127" width="9.33203125" style="416"/>
    <col min="16128" max="16128" width="15" style="416" customWidth="1"/>
    <col min="16129" max="16129" width="16.33203125" style="416" customWidth="1"/>
    <col min="16130" max="16130" width="12.33203125" style="416" bestFit="1" customWidth="1"/>
    <col min="16131" max="16131" width="14.1640625" style="416" bestFit="1" customWidth="1"/>
    <col min="16132" max="16132" width="12.1640625" style="416" bestFit="1" customWidth="1"/>
    <col min="16133" max="16136" width="14" style="416" bestFit="1" customWidth="1"/>
    <col min="16137" max="16137" width="12.1640625" style="416" bestFit="1" customWidth="1"/>
    <col min="16138" max="16139" width="9.33203125" style="416"/>
    <col min="16140" max="16140" width="12.33203125" style="416" bestFit="1" customWidth="1"/>
    <col min="16141" max="16145" width="9.33203125" style="416"/>
    <col min="16146" max="16146" width="11.83203125" style="416" customWidth="1"/>
    <col min="16147" max="16384" width="9.33203125" style="416"/>
  </cols>
  <sheetData>
    <row r="1" spans="1:39" ht="24.75" customHeight="1">
      <c r="A1" s="474" t="s">
        <v>478</v>
      </c>
    </row>
    <row r="2" spans="1:39" ht="6.75" customHeight="1">
      <c r="Q2" s="469" t="s">
        <v>393</v>
      </c>
    </row>
    <row r="3" spans="1:39" ht="15.95" customHeight="1">
      <c r="A3" s="417"/>
      <c r="B3" s="525" t="s">
        <v>357</v>
      </c>
      <c r="C3" s="605" t="s">
        <v>358</v>
      </c>
      <c r="D3" s="606"/>
      <c r="E3" s="606"/>
      <c r="F3" s="606"/>
      <c r="G3" s="606"/>
      <c r="H3" s="606"/>
      <c r="I3" s="606"/>
      <c r="J3" s="606"/>
      <c r="K3" s="606"/>
      <c r="L3" s="606"/>
      <c r="M3" s="606"/>
      <c r="N3" s="606"/>
      <c r="O3" s="606"/>
      <c r="P3" s="606"/>
      <c r="Q3" s="607"/>
    </row>
    <row r="4" spans="1:39" ht="15.95" customHeight="1">
      <c r="A4" s="419"/>
      <c r="B4" s="616" t="s">
        <v>359</v>
      </c>
      <c r="C4" s="614" t="s">
        <v>360</v>
      </c>
      <c r="D4" s="608" t="s">
        <v>361</v>
      </c>
      <c r="E4" s="608" t="s">
        <v>362</v>
      </c>
      <c r="F4" s="608" t="s">
        <v>363</v>
      </c>
      <c r="G4" s="608" t="s">
        <v>364</v>
      </c>
      <c r="H4" s="608" t="s">
        <v>365</v>
      </c>
      <c r="I4" s="608" t="s">
        <v>366</v>
      </c>
      <c r="J4" s="608" t="s">
        <v>367</v>
      </c>
      <c r="K4" s="608" t="s">
        <v>368</v>
      </c>
      <c r="L4" s="608" t="s">
        <v>369</v>
      </c>
      <c r="M4" s="603" t="s">
        <v>371</v>
      </c>
      <c r="N4" s="603" t="s">
        <v>372</v>
      </c>
      <c r="O4" s="609" t="s">
        <v>396</v>
      </c>
      <c r="P4" s="611" t="s">
        <v>397</v>
      </c>
      <c r="Q4" s="612" t="s">
        <v>376</v>
      </c>
      <c r="R4" s="437" t="s">
        <v>370</v>
      </c>
    </row>
    <row r="5" spans="1:39" ht="15.95" customHeight="1">
      <c r="A5" s="419"/>
      <c r="B5" s="617"/>
      <c r="C5" s="615"/>
      <c r="D5" s="604"/>
      <c r="E5" s="604"/>
      <c r="F5" s="604"/>
      <c r="G5" s="604"/>
      <c r="H5" s="604"/>
      <c r="I5" s="604"/>
      <c r="J5" s="604"/>
      <c r="K5" s="604"/>
      <c r="L5" s="604"/>
      <c r="M5" s="604"/>
      <c r="N5" s="604"/>
      <c r="O5" s="610"/>
      <c r="P5" s="610"/>
      <c r="Q5" s="613"/>
    </row>
    <row r="6" spans="1:39">
      <c r="A6" s="418" t="s">
        <v>344</v>
      </c>
      <c r="B6" s="438">
        <f t="shared" ref="B6:B19" si="0">SUM(C6:L6,O6:Q6)</f>
        <v>338473</v>
      </c>
      <c r="C6" s="439">
        <v>-1311</v>
      </c>
      <c r="D6" s="439">
        <v>48</v>
      </c>
      <c r="E6" s="439">
        <v>-70</v>
      </c>
      <c r="F6" s="439">
        <v>650</v>
      </c>
      <c r="G6" s="439">
        <v>185148</v>
      </c>
      <c r="H6" s="439">
        <v>19262</v>
      </c>
      <c r="I6" s="439">
        <v>12789</v>
      </c>
      <c r="J6" s="439">
        <v>50172</v>
      </c>
      <c r="K6" s="439">
        <v>-2903</v>
      </c>
      <c r="L6" s="439">
        <v>38015</v>
      </c>
      <c r="M6" s="515">
        <v>10784</v>
      </c>
      <c r="N6" s="515">
        <v>7486</v>
      </c>
      <c r="O6" s="439">
        <v>35734</v>
      </c>
      <c r="P6" s="439">
        <v>605</v>
      </c>
      <c r="Q6" s="440">
        <v>334</v>
      </c>
      <c r="AB6" s="434"/>
      <c r="AC6" s="434"/>
      <c r="AD6" s="434"/>
      <c r="AE6" s="434"/>
      <c r="AF6" s="434"/>
      <c r="AG6" s="434"/>
      <c r="AH6" s="434"/>
      <c r="AI6" s="434"/>
      <c r="AJ6" s="434"/>
      <c r="AK6" s="434"/>
      <c r="AL6" s="434"/>
      <c r="AM6" s="434"/>
    </row>
    <row r="7" spans="1:39">
      <c r="A7" s="419" t="s">
        <v>345</v>
      </c>
      <c r="B7" s="441">
        <f t="shared" si="0"/>
        <v>333000</v>
      </c>
      <c r="C7" s="442">
        <v>-745</v>
      </c>
      <c r="D7" s="442">
        <v>-598</v>
      </c>
      <c r="E7" s="442">
        <v>-162</v>
      </c>
      <c r="F7" s="442">
        <v>934</v>
      </c>
      <c r="G7" s="442">
        <v>185229</v>
      </c>
      <c r="H7" s="442">
        <v>16996</v>
      </c>
      <c r="I7" s="442">
        <v>11323</v>
      </c>
      <c r="J7" s="442">
        <v>48007</v>
      </c>
      <c r="K7" s="442">
        <v>-2148</v>
      </c>
      <c r="L7" s="442">
        <v>38499</v>
      </c>
      <c r="M7" s="465">
        <v>10622</v>
      </c>
      <c r="N7" s="465">
        <v>7421</v>
      </c>
      <c r="O7" s="442">
        <v>34722</v>
      </c>
      <c r="P7" s="442">
        <v>593</v>
      </c>
      <c r="Q7" s="443">
        <v>350</v>
      </c>
      <c r="AB7" s="434"/>
      <c r="AC7" s="434"/>
      <c r="AD7" s="434"/>
      <c r="AE7" s="434"/>
      <c r="AF7" s="434"/>
      <c r="AG7" s="434"/>
      <c r="AH7" s="434"/>
      <c r="AI7" s="434"/>
      <c r="AJ7" s="434"/>
      <c r="AK7" s="434"/>
      <c r="AL7" s="434"/>
      <c r="AM7" s="434"/>
    </row>
    <row r="8" spans="1:39">
      <c r="A8" s="419" t="s">
        <v>346</v>
      </c>
      <c r="B8" s="441">
        <f t="shared" si="0"/>
        <v>347402</v>
      </c>
      <c r="C8" s="442">
        <v>-931</v>
      </c>
      <c r="D8" s="442">
        <v>-413</v>
      </c>
      <c r="E8" s="442">
        <v>-315</v>
      </c>
      <c r="F8" s="442">
        <v>1091</v>
      </c>
      <c r="G8" s="442">
        <v>201449</v>
      </c>
      <c r="H8" s="442">
        <v>16424</v>
      </c>
      <c r="I8" s="442">
        <v>11277</v>
      </c>
      <c r="J8" s="442">
        <v>47552</v>
      </c>
      <c r="K8" s="442">
        <v>-1814</v>
      </c>
      <c r="L8" s="442">
        <v>36600</v>
      </c>
      <c r="M8" s="465">
        <v>10600</v>
      </c>
      <c r="N8" s="465">
        <v>7267</v>
      </c>
      <c r="O8" s="442">
        <v>35555</v>
      </c>
      <c r="P8" s="442">
        <v>607</v>
      </c>
      <c r="Q8" s="443">
        <v>320</v>
      </c>
      <c r="AB8" s="434"/>
      <c r="AC8" s="434"/>
      <c r="AD8" s="434"/>
      <c r="AE8" s="434"/>
      <c r="AF8" s="434"/>
      <c r="AG8" s="434"/>
      <c r="AH8" s="434"/>
      <c r="AI8" s="434"/>
      <c r="AJ8" s="434"/>
      <c r="AK8" s="434"/>
      <c r="AL8" s="434"/>
      <c r="AM8" s="434"/>
    </row>
    <row r="9" spans="1:39">
      <c r="A9" s="419" t="s">
        <v>347</v>
      </c>
      <c r="B9" s="441">
        <f t="shared" si="0"/>
        <v>370212</v>
      </c>
      <c r="C9" s="442">
        <v>-1033</v>
      </c>
      <c r="D9" s="442">
        <v>-154</v>
      </c>
      <c r="E9" s="442">
        <v>-195</v>
      </c>
      <c r="F9" s="442">
        <v>1007</v>
      </c>
      <c r="G9" s="442">
        <v>219301</v>
      </c>
      <c r="H9" s="442">
        <v>15236</v>
      </c>
      <c r="I9" s="442">
        <v>12579</v>
      </c>
      <c r="J9" s="442">
        <v>47754</v>
      </c>
      <c r="K9" s="442">
        <v>186</v>
      </c>
      <c r="L9" s="442">
        <v>37771</v>
      </c>
      <c r="M9" s="465">
        <v>10900</v>
      </c>
      <c r="N9" s="465">
        <v>7400</v>
      </c>
      <c r="O9" s="442">
        <v>36799</v>
      </c>
      <c r="P9" s="442">
        <v>652</v>
      </c>
      <c r="Q9" s="443">
        <v>309</v>
      </c>
      <c r="AB9" s="434"/>
      <c r="AC9" s="434"/>
      <c r="AD9" s="434"/>
      <c r="AE9" s="434"/>
      <c r="AF9" s="434"/>
      <c r="AG9" s="434"/>
      <c r="AH9" s="434"/>
      <c r="AI9" s="434"/>
      <c r="AJ9" s="434"/>
      <c r="AK9" s="434"/>
      <c r="AL9" s="434"/>
      <c r="AM9" s="434"/>
    </row>
    <row r="10" spans="1:39">
      <c r="A10" s="419" t="s">
        <v>348</v>
      </c>
      <c r="B10" s="441">
        <f t="shared" si="0"/>
        <v>324267</v>
      </c>
      <c r="C10" s="442">
        <v>538</v>
      </c>
      <c r="D10" s="442">
        <v>12</v>
      </c>
      <c r="E10" s="442">
        <v>-47</v>
      </c>
      <c r="F10" s="442">
        <v>1570</v>
      </c>
      <c r="G10" s="442">
        <v>184180</v>
      </c>
      <c r="H10" s="442">
        <v>11488</v>
      </c>
      <c r="I10" s="442">
        <v>10007</v>
      </c>
      <c r="J10" s="442">
        <v>47636</v>
      </c>
      <c r="K10" s="442">
        <v>-2447</v>
      </c>
      <c r="L10" s="442">
        <v>39232</v>
      </c>
      <c r="M10" s="465">
        <v>10406</v>
      </c>
      <c r="N10" s="465">
        <v>7056</v>
      </c>
      <c r="O10" s="442">
        <v>31201</v>
      </c>
      <c r="P10" s="442">
        <v>596</v>
      </c>
      <c r="Q10" s="443">
        <v>301</v>
      </c>
      <c r="AB10" s="434"/>
      <c r="AC10" s="434"/>
      <c r="AD10" s="434"/>
      <c r="AE10" s="434"/>
      <c r="AF10" s="434"/>
      <c r="AG10" s="434"/>
      <c r="AH10" s="434"/>
      <c r="AI10" s="434"/>
      <c r="AJ10" s="434"/>
      <c r="AK10" s="434"/>
      <c r="AL10" s="434"/>
      <c r="AM10" s="434"/>
    </row>
    <row r="11" spans="1:39">
      <c r="A11" s="419" t="s">
        <v>349</v>
      </c>
      <c r="B11" s="441">
        <f t="shared" si="0"/>
        <v>323153</v>
      </c>
      <c r="C11" s="442">
        <v>174</v>
      </c>
      <c r="D11" s="442">
        <v>-60</v>
      </c>
      <c r="E11" s="442">
        <v>85</v>
      </c>
      <c r="F11" s="442">
        <v>1270</v>
      </c>
      <c r="G11" s="442">
        <v>183857</v>
      </c>
      <c r="H11" s="442">
        <v>12736</v>
      </c>
      <c r="I11" s="442">
        <v>9487</v>
      </c>
      <c r="J11" s="442">
        <v>46256</v>
      </c>
      <c r="K11" s="442">
        <v>-2627</v>
      </c>
      <c r="L11" s="442">
        <v>37672</v>
      </c>
      <c r="M11" s="465">
        <v>10771</v>
      </c>
      <c r="N11" s="465">
        <v>6959</v>
      </c>
      <c r="O11" s="442">
        <v>33401</v>
      </c>
      <c r="P11" s="442">
        <v>588</v>
      </c>
      <c r="Q11" s="443">
        <v>314</v>
      </c>
      <c r="AB11" s="434"/>
      <c r="AC11" s="434"/>
      <c r="AD11" s="434"/>
      <c r="AE11" s="434"/>
      <c r="AF11" s="434"/>
      <c r="AG11" s="434"/>
      <c r="AH11" s="434"/>
      <c r="AI11" s="434"/>
      <c r="AJ11" s="434"/>
      <c r="AK11" s="434"/>
      <c r="AL11" s="434"/>
      <c r="AM11" s="434"/>
    </row>
    <row r="12" spans="1:39">
      <c r="A12" s="419" t="s">
        <v>350</v>
      </c>
      <c r="B12" s="441">
        <f t="shared" si="0"/>
        <v>313917</v>
      </c>
      <c r="C12" s="442">
        <v>1024</v>
      </c>
      <c r="D12" s="442">
        <v>2</v>
      </c>
      <c r="E12" s="442">
        <v>99</v>
      </c>
      <c r="F12" s="442">
        <v>1275</v>
      </c>
      <c r="G12" s="442">
        <v>186676</v>
      </c>
      <c r="H12" s="442">
        <v>10386</v>
      </c>
      <c r="I12" s="442">
        <v>6572</v>
      </c>
      <c r="J12" s="442">
        <v>46131</v>
      </c>
      <c r="K12" s="442">
        <v>-4195</v>
      </c>
      <c r="L12" s="442">
        <v>38049</v>
      </c>
      <c r="M12" s="465">
        <v>10377</v>
      </c>
      <c r="N12" s="465">
        <v>6890</v>
      </c>
      <c r="O12" s="442">
        <v>27005</v>
      </c>
      <c r="P12" s="442">
        <v>591</v>
      </c>
      <c r="Q12" s="443">
        <v>302</v>
      </c>
      <c r="AB12" s="434"/>
      <c r="AC12" s="434"/>
      <c r="AD12" s="434"/>
      <c r="AE12" s="434"/>
      <c r="AF12" s="434"/>
      <c r="AG12" s="434"/>
      <c r="AH12" s="434"/>
      <c r="AI12" s="434"/>
      <c r="AJ12" s="434"/>
      <c r="AK12" s="434"/>
      <c r="AL12" s="434"/>
      <c r="AM12" s="434"/>
    </row>
    <row r="13" spans="1:39">
      <c r="A13" s="433" t="s">
        <v>351</v>
      </c>
      <c r="B13" s="441">
        <f t="shared" si="0"/>
        <v>301873</v>
      </c>
      <c r="C13" s="442">
        <v>1828</v>
      </c>
      <c r="D13" s="442">
        <v>64</v>
      </c>
      <c r="E13" s="442">
        <v>100</v>
      </c>
      <c r="F13" s="442">
        <v>954</v>
      </c>
      <c r="G13" s="442">
        <v>178873</v>
      </c>
      <c r="H13" s="442">
        <v>9321</v>
      </c>
      <c r="I13" s="442">
        <v>4777</v>
      </c>
      <c r="J13" s="442">
        <v>44797</v>
      </c>
      <c r="K13" s="442">
        <v>-2954</v>
      </c>
      <c r="L13" s="442">
        <v>38793</v>
      </c>
      <c r="M13" s="465">
        <v>9911</v>
      </c>
      <c r="N13" s="465">
        <v>7195</v>
      </c>
      <c r="O13" s="442">
        <v>24472</v>
      </c>
      <c r="P13" s="442">
        <v>562</v>
      </c>
      <c r="Q13" s="443">
        <v>286</v>
      </c>
      <c r="AB13" s="434"/>
      <c r="AC13" s="434"/>
      <c r="AD13" s="434"/>
      <c r="AE13" s="434"/>
      <c r="AF13" s="434"/>
      <c r="AG13" s="434"/>
      <c r="AH13" s="434"/>
      <c r="AI13" s="434"/>
      <c r="AJ13" s="434"/>
      <c r="AK13" s="434"/>
      <c r="AL13" s="434"/>
      <c r="AM13" s="434"/>
    </row>
    <row r="14" spans="1:39">
      <c r="A14" s="433" t="s">
        <v>352</v>
      </c>
      <c r="B14" s="441">
        <f t="shared" si="0"/>
        <v>275170</v>
      </c>
      <c r="C14" s="442">
        <v>1445</v>
      </c>
      <c r="D14" s="442">
        <v>-371</v>
      </c>
      <c r="E14" s="442">
        <v>58</v>
      </c>
      <c r="F14" s="442">
        <v>862</v>
      </c>
      <c r="G14" s="442">
        <v>169884</v>
      </c>
      <c r="H14" s="442">
        <v>7279</v>
      </c>
      <c r="I14" s="442">
        <v>6288</v>
      </c>
      <c r="J14" s="442">
        <v>43742</v>
      </c>
      <c r="K14" s="442">
        <v>-12424</v>
      </c>
      <c r="L14" s="442">
        <v>37599</v>
      </c>
      <c r="M14" s="465">
        <v>9263</v>
      </c>
      <c r="N14" s="465">
        <v>7254</v>
      </c>
      <c r="O14" s="442">
        <v>20037</v>
      </c>
      <c r="P14" s="442">
        <v>516</v>
      </c>
      <c r="Q14" s="443">
        <v>255</v>
      </c>
      <c r="AB14" s="434"/>
      <c r="AC14" s="434"/>
      <c r="AD14" s="434"/>
      <c r="AE14" s="434"/>
      <c r="AF14" s="434"/>
      <c r="AG14" s="434"/>
      <c r="AH14" s="434"/>
      <c r="AI14" s="434"/>
      <c r="AJ14" s="434"/>
      <c r="AK14" s="434"/>
      <c r="AL14" s="434"/>
      <c r="AM14" s="434"/>
    </row>
    <row r="15" spans="1:39">
      <c r="A15" s="433" t="s">
        <v>353</v>
      </c>
      <c r="B15" s="498">
        <f t="shared" si="0"/>
        <v>267556</v>
      </c>
      <c r="C15" s="465">
        <v>241</v>
      </c>
      <c r="D15" s="465">
        <v>-655</v>
      </c>
      <c r="E15" s="465">
        <v>58</v>
      </c>
      <c r="F15" s="465">
        <v>761</v>
      </c>
      <c r="G15" s="465">
        <v>167505</v>
      </c>
      <c r="H15" s="465">
        <v>6018</v>
      </c>
      <c r="I15" s="465">
        <v>6040</v>
      </c>
      <c r="J15" s="465">
        <v>42217</v>
      </c>
      <c r="K15" s="465">
        <v>-8770</v>
      </c>
      <c r="L15" s="465">
        <v>38497</v>
      </c>
      <c r="M15" s="465">
        <v>7728</v>
      </c>
      <c r="N15" s="465">
        <v>6746</v>
      </c>
      <c r="O15" s="465">
        <v>14892</v>
      </c>
      <c r="P15" s="465">
        <v>539</v>
      </c>
      <c r="Q15" s="501">
        <v>213</v>
      </c>
      <c r="AB15" s="434"/>
      <c r="AC15" s="434"/>
      <c r="AD15" s="434"/>
      <c r="AE15" s="434"/>
      <c r="AF15" s="434"/>
      <c r="AG15" s="434"/>
      <c r="AH15" s="434"/>
      <c r="AI15" s="434"/>
      <c r="AJ15" s="434"/>
      <c r="AK15" s="434"/>
      <c r="AL15" s="434"/>
      <c r="AM15" s="434"/>
    </row>
    <row r="16" spans="1:39">
      <c r="A16" s="433" t="s">
        <v>354</v>
      </c>
      <c r="B16" s="498">
        <f t="shared" si="0"/>
        <v>276622</v>
      </c>
      <c r="C16" s="465">
        <v>319</v>
      </c>
      <c r="D16" s="465">
        <v>-563</v>
      </c>
      <c r="E16" s="465">
        <v>84</v>
      </c>
      <c r="F16" s="465">
        <v>1167</v>
      </c>
      <c r="G16" s="465">
        <v>173034</v>
      </c>
      <c r="H16" s="465">
        <v>6643</v>
      </c>
      <c r="I16" s="465">
        <v>5785</v>
      </c>
      <c r="J16" s="465">
        <v>43089</v>
      </c>
      <c r="K16" s="465">
        <v>-9879</v>
      </c>
      <c r="L16" s="465">
        <v>38719</v>
      </c>
      <c r="M16" s="465">
        <v>7074</v>
      </c>
      <c r="N16" s="465">
        <v>7310</v>
      </c>
      <c r="O16" s="465">
        <v>17486</v>
      </c>
      <c r="P16" s="465">
        <v>519</v>
      </c>
      <c r="Q16" s="501">
        <v>219</v>
      </c>
      <c r="AB16" s="434"/>
      <c r="AC16" s="434"/>
      <c r="AD16" s="434"/>
      <c r="AE16" s="434"/>
      <c r="AF16" s="434"/>
      <c r="AG16" s="434"/>
      <c r="AH16" s="434"/>
      <c r="AI16" s="434"/>
      <c r="AJ16" s="434"/>
      <c r="AK16" s="434"/>
      <c r="AL16" s="434"/>
      <c r="AM16" s="434"/>
    </row>
    <row r="17" spans="1:39">
      <c r="A17" s="433" t="s">
        <v>355</v>
      </c>
      <c r="B17" s="498">
        <f t="shared" si="0"/>
        <v>260540</v>
      </c>
      <c r="C17" s="465">
        <v>798</v>
      </c>
      <c r="D17" s="465">
        <v>-467</v>
      </c>
      <c r="E17" s="465">
        <v>70</v>
      </c>
      <c r="F17" s="465">
        <v>1034</v>
      </c>
      <c r="G17" s="465">
        <v>163559</v>
      </c>
      <c r="H17" s="465">
        <v>4522</v>
      </c>
      <c r="I17" s="465">
        <v>2506</v>
      </c>
      <c r="J17" s="465">
        <v>41490</v>
      </c>
      <c r="K17" s="465">
        <v>-4686</v>
      </c>
      <c r="L17" s="465">
        <v>37359</v>
      </c>
      <c r="M17" s="465">
        <v>6327</v>
      </c>
      <c r="N17" s="465">
        <v>7387</v>
      </c>
      <c r="O17" s="465">
        <v>13688</v>
      </c>
      <c r="P17" s="465">
        <v>458</v>
      </c>
      <c r="Q17" s="501">
        <v>209</v>
      </c>
      <c r="AB17" s="434"/>
      <c r="AC17" s="434"/>
      <c r="AD17" s="434"/>
      <c r="AE17" s="434"/>
      <c r="AF17" s="434"/>
      <c r="AG17" s="434"/>
      <c r="AH17" s="434"/>
      <c r="AI17" s="434"/>
      <c r="AJ17" s="434"/>
      <c r="AK17" s="434"/>
      <c r="AL17" s="434"/>
      <c r="AM17" s="434"/>
    </row>
    <row r="18" spans="1:39">
      <c r="A18" s="433" t="s">
        <v>356</v>
      </c>
      <c r="B18" s="498">
        <f t="shared" si="0"/>
        <v>266937</v>
      </c>
      <c r="C18" s="465">
        <v>792</v>
      </c>
      <c r="D18" s="465">
        <v>-284</v>
      </c>
      <c r="E18" s="465">
        <v>50</v>
      </c>
      <c r="F18" s="465">
        <v>1154</v>
      </c>
      <c r="G18" s="465">
        <v>165366</v>
      </c>
      <c r="H18" s="465">
        <v>7059</v>
      </c>
      <c r="I18" s="465">
        <v>4963</v>
      </c>
      <c r="J18" s="465">
        <v>42113</v>
      </c>
      <c r="K18" s="465">
        <v>-1339</v>
      </c>
      <c r="L18" s="465">
        <v>38408</v>
      </c>
      <c r="M18" s="465">
        <v>8281</v>
      </c>
      <c r="N18" s="465">
        <v>7601</v>
      </c>
      <c r="O18" s="465">
        <v>7959</v>
      </c>
      <c r="P18" s="465">
        <v>483</v>
      </c>
      <c r="Q18" s="501">
        <v>213</v>
      </c>
      <c r="AB18" s="434"/>
      <c r="AC18" s="434"/>
      <c r="AD18" s="434"/>
      <c r="AE18" s="434"/>
      <c r="AF18" s="434"/>
      <c r="AG18" s="434"/>
      <c r="AH18" s="434"/>
      <c r="AI18" s="434"/>
      <c r="AJ18" s="434"/>
      <c r="AK18" s="434"/>
      <c r="AL18" s="434"/>
      <c r="AM18" s="434"/>
    </row>
    <row r="19" spans="1:39">
      <c r="A19" s="484" t="s">
        <v>392</v>
      </c>
      <c r="B19" s="499">
        <f t="shared" si="0"/>
        <v>305569</v>
      </c>
      <c r="C19" s="500">
        <v>452</v>
      </c>
      <c r="D19" s="500">
        <v>-431</v>
      </c>
      <c r="E19" s="500">
        <v>139</v>
      </c>
      <c r="F19" s="500">
        <v>1685</v>
      </c>
      <c r="G19" s="500">
        <v>181118</v>
      </c>
      <c r="H19" s="500">
        <v>11225</v>
      </c>
      <c r="I19" s="500">
        <v>5552</v>
      </c>
      <c r="J19" s="500">
        <v>47482</v>
      </c>
      <c r="K19" s="500">
        <v>1522</v>
      </c>
      <c r="L19" s="500">
        <v>39609</v>
      </c>
      <c r="M19" s="500">
        <v>9625</v>
      </c>
      <c r="N19" s="500">
        <v>10376</v>
      </c>
      <c r="O19" s="500">
        <v>16493</v>
      </c>
      <c r="P19" s="500">
        <v>506</v>
      </c>
      <c r="Q19" s="502">
        <v>217</v>
      </c>
      <c r="AB19" s="434"/>
      <c r="AC19" s="434"/>
      <c r="AD19" s="434"/>
      <c r="AE19" s="434"/>
      <c r="AF19" s="434"/>
      <c r="AG19" s="434"/>
      <c r="AH19" s="434"/>
      <c r="AI19" s="434"/>
      <c r="AJ19" s="434"/>
      <c r="AK19" s="434"/>
      <c r="AL19" s="434"/>
      <c r="AM19" s="434"/>
    </row>
    <row r="20" spans="1:39">
      <c r="A20" s="416" t="s">
        <v>473</v>
      </c>
      <c r="AB20" s="434"/>
      <c r="AC20" s="434"/>
      <c r="AD20" s="434"/>
      <c r="AE20" s="434"/>
      <c r="AF20" s="434"/>
      <c r="AG20" s="434"/>
      <c r="AH20" s="434"/>
      <c r="AI20" s="434"/>
      <c r="AJ20" s="434"/>
      <c r="AK20" s="434"/>
      <c r="AL20" s="434"/>
      <c r="AM20" s="434"/>
    </row>
    <row r="21" spans="1:39">
      <c r="AB21" s="434"/>
      <c r="AC21" s="434"/>
      <c r="AD21" s="434"/>
      <c r="AE21" s="434"/>
      <c r="AF21" s="434"/>
      <c r="AG21" s="434"/>
      <c r="AH21" s="434"/>
      <c r="AI21" s="434"/>
      <c r="AJ21" s="434"/>
      <c r="AK21" s="434"/>
      <c r="AL21" s="434"/>
      <c r="AM21" s="434"/>
    </row>
    <row r="22" spans="1:39">
      <c r="AB22" s="434"/>
      <c r="AC22" s="434"/>
      <c r="AD22" s="434"/>
      <c r="AE22" s="434"/>
      <c r="AF22" s="434"/>
      <c r="AG22" s="434"/>
      <c r="AH22" s="434"/>
      <c r="AI22" s="434"/>
      <c r="AJ22" s="434"/>
      <c r="AK22" s="434"/>
      <c r="AL22" s="434"/>
      <c r="AM22" s="434"/>
    </row>
    <row r="23" spans="1:39" ht="14.25">
      <c r="A23" s="475" t="s">
        <v>373</v>
      </c>
    </row>
    <row r="24" spans="1:39" ht="6" customHeight="1">
      <c r="Q24" s="469" t="s">
        <v>395</v>
      </c>
    </row>
    <row r="25" spans="1:39" ht="15.95" customHeight="1">
      <c r="A25" s="417"/>
      <c r="B25" s="525" t="s">
        <v>374</v>
      </c>
      <c r="C25" s="605" t="s">
        <v>398</v>
      </c>
      <c r="D25" s="606"/>
      <c r="E25" s="606"/>
      <c r="F25" s="606"/>
      <c r="G25" s="606"/>
      <c r="H25" s="606"/>
      <c r="I25" s="606"/>
      <c r="J25" s="606"/>
      <c r="K25" s="606"/>
      <c r="L25" s="606"/>
      <c r="M25" s="606"/>
      <c r="N25" s="606"/>
      <c r="O25" s="606"/>
      <c r="P25" s="606"/>
      <c r="Q25" s="607"/>
    </row>
    <row r="26" spans="1:39" ht="15.95" customHeight="1">
      <c r="A26" s="419"/>
      <c r="B26" s="616" t="s">
        <v>375</v>
      </c>
      <c r="C26" s="614" t="s">
        <v>360</v>
      </c>
      <c r="D26" s="608" t="s">
        <v>361</v>
      </c>
      <c r="E26" s="608" t="s">
        <v>362</v>
      </c>
      <c r="F26" s="608" t="s">
        <v>363</v>
      </c>
      <c r="G26" s="608" t="s">
        <v>364</v>
      </c>
      <c r="H26" s="608" t="s">
        <v>365</v>
      </c>
      <c r="I26" s="608" t="s">
        <v>366</v>
      </c>
      <c r="J26" s="608" t="s">
        <v>367</v>
      </c>
      <c r="K26" s="608" t="s">
        <v>368</v>
      </c>
      <c r="L26" s="608" t="s">
        <v>369</v>
      </c>
      <c r="M26" s="603" t="s">
        <v>371</v>
      </c>
      <c r="N26" s="603" t="s">
        <v>372</v>
      </c>
      <c r="O26" s="609" t="s">
        <v>396</v>
      </c>
      <c r="P26" s="611" t="s">
        <v>397</v>
      </c>
      <c r="Q26" s="612" t="s">
        <v>376</v>
      </c>
      <c r="R26" s="437" t="s">
        <v>377</v>
      </c>
    </row>
    <row r="27" spans="1:39" ht="15.95" customHeight="1">
      <c r="A27" s="444"/>
      <c r="B27" s="617"/>
      <c r="C27" s="615"/>
      <c r="D27" s="604"/>
      <c r="E27" s="604"/>
      <c r="F27" s="604"/>
      <c r="G27" s="604"/>
      <c r="H27" s="604"/>
      <c r="I27" s="604"/>
      <c r="J27" s="604"/>
      <c r="K27" s="604"/>
      <c r="L27" s="604"/>
      <c r="M27" s="604"/>
      <c r="N27" s="604"/>
      <c r="O27" s="610"/>
      <c r="P27" s="610"/>
      <c r="Q27" s="613"/>
    </row>
    <row r="28" spans="1:39">
      <c r="A28" s="418" t="s">
        <v>344</v>
      </c>
      <c r="B28" s="438">
        <f t="shared" ref="B28:B41" si="1">SUM(C28:L28)+SUM(M28:Q28)</f>
        <v>4425765</v>
      </c>
      <c r="C28" s="439">
        <v>82372</v>
      </c>
      <c r="D28" s="439">
        <v>8840</v>
      </c>
      <c r="E28" s="439">
        <v>22805</v>
      </c>
      <c r="F28" s="439">
        <v>19447</v>
      </c>
      <c r="G28" s="439">
        <v>981417</v>
      </c>
      <c r="H28" s="439">
        <v>351612</v>
      </c>
      <c r="I28" s="439">
        <v>164650</v>
      </c>
      <c r="J28" s="439">
        <v>461262</v>
      </c>
      <c r="K28" s="439">
        <v>172232</v>
      </c>
      <c r="L28" s="439">
        <v>435797</v>
      </c>
      <c r="M28" s="515">
        <v>180302</v>
      </c>
      <c r="N28" s="515">
        <v>131360</v>
      </c>
      <c r="O28" s="439">
        <v>840146</v>
      </c>
      <c r="P28" s="439">
        <v>486335</v>
      </c>
      <c r="Q28" s="440">
        <v>87188</v>
      </c>
      <c r="AB28" s="434"/>
      <c r="AC28" s="434"/>
      <c r="AD28" s="434"/>
      <c r="AE28" s="434"/>
      <c r="AF28" s="434"/>
      <c r="AG28" s="434"/>
      <c r="AH28" s="434"/>
      <c r="AI28" s="434"/>
      <c r="AJ28" s="434"/>
      <c r="AK28" s="434"/>
      <c r="AL28" s="434"/>
      <c r="AM28" s="434"/>
    </row>
    <row r="29" spans="1:39">
      <c r="A29" s="419" t="s">
        <v>345</v>
      </c>
      <c r="B29" s="441">
        <f t="shared" si="1"/>
        <v>4396974</v>
      </c>
      <c r="C29" s="442">
        <v>83109</v>
      </c>
      <c r="D29" s="442">
        <v>8235</v>
      </c>
      <c r="E29" s="442">
        <v>21768</v>
      </c>
      <c r="F29" s="442">
        <v>16617</v>
      </c>
      <c r="G29" s="442">
        <v>1019648</v>
      </c>
      <c r="H29" s="442">
        <v>319118</v>
      </c>
      <c r="I29" s="442">
        <v>152638</v>
      </c>
      <c r="J29" s="442">
        <v>446460</v>
      </c>
      <c r="K29" s="442">
        <v>186445</v>
      </c>
      <c r="L29" s="442">
        <v>430788</v>
      </c>
      <c r="M29" s="465">
        <v>180759</v>
      </c>
      <c r="N29" s="465">
        <v>131914</v>
      </c>
      <c r="O29" s="442">
        <v>830490</v>
      </c>
      <c r="P29" s="442">
        <v>480195</v>
      </c>
      <c r="Q29" s="443">
        <v>88790</v>
      </c>
      <c r="AB29" s="434"/>
      <c r="AC29" s="434"/>
      <c r="AD29" s="434"/>
      <c r="AE29" s="434"/>
      <c r="AF29" s="434"/>
      <c r="AG29" s="434"/>
      <c r="AH29" s="434"/>
      <c r="AI29" s="434"/>
      <c r="AJ29" s="434"/>
      <c r="AK29" s="434"/>
      <c r="AL29" s="434"/>
      <c r="AM29" s="434"/>
    </row>
    <row r="30" spans="1:39">
      <c r="A30" s="419" t="s">
        <v>346</v>
      </c>
      <c r="B30" s="441">
        <f t="shared" si="1"/>
        <v>4501397</v>
      </c>
      <c r="C30" s="442">
        <v>81618</v>
      </c>
      <c r="D30" s="442">
        <v>8471</v>
      </c>
      <c r="E30" s="442">
        <v>18809</v>
      </c>
      <c r="F30" s="442">
        <v>15344</v>
      </c>
      <c r="G30" s="442">
        <v>1128101</v>
      </c>
      <c r="H30" s="442">
        <v>340428</v>
      </c>
      <c r="I30" s="442">
        <v>149870</v>
      </c>
      <c r="J30" s="442">
        <v>430178</v>
      </c>
      <c r="K30" s="442">
        <v>189798</v>
      </c>
      <c r="L30" s="442">
        <v>430499</v>
      </c>
      <c r="M30" s="465">
        <v>181438</v>
      </c>
      <c r="N30" s="465">
        <v>133492</v>
      </c>
      <c r="O30" s="442">
        <v>830450</v>
      </c>
      <c r="P30" s="442">
        <v>477954</v>
      </c>
      <c r="Q30" s="443">
        <v>84947</v>
      </c>
      <c r="AB30" s="434"/>
      <c r="AC30" s="434"/>
      <c r="AD30" s="434"/>
      <c r="AE30" s="434"/>
      <c r="AF30" s="434"/>
      <c r="AG30" s="434"/>
      <c r="AH30" s="434"/>
      <c r="AI30" s="434"/>
      <c r="AJ30" s="434"/>
      <c r="AK30" s="434"/>
      <c r="AL30" s="434"/>
      <c r="AM30" s="434"/>
    </row>
    <row r="31" spans="1:39">
      <c r="A31" s="419" t="s">
        <v>347</v>
      </c>
      <c r="B31" s="441">
        <f t="shared" si="1"/>
        <v>4543879</v>
      </c>
      <c r="C31" s="442">
        <v>72686</v>
      </c>
      <c r="D31" s="442">
        <v>8039</v>
      </c>
      <c r="E31" s="442">
        <v>18008</v>
      </c>
      <c r="F31" s="442">
        <v>13475</v>
      </c>
      <c r="G31" s="442">
        <v>1232557</v>
      </c>
      <c r="H31" s="442">
        <v>296342</v>
      </c>
      <c r="I31" s="442">
        <v>153253</v>
      </c>
      <c r="J31" s="442">
        <v>423580</v>
      </c>
      <c r="K31" s="442">
        <v>177642</v>
      </c>
      <c r="L31" s="442">
        <v>438413</v>
      </c>
      <c r="M31" s="465">
        <v>182107</v>
      </c>
      <c r="N31" s="465">
        <v>131702</v>
      </c>
      <c r="O31" s="442">
        <v>827428</v>
      </c>
      <c r="P31" s="442">
        <v>482499</v>
      </c>
      <c r="Q31" s="443">
        <v>86148</v>
      </c>
      <c r="AB31" s="434"/>
      <c r="AC31" s="434"/>
      <c r="AD31" s="434"/>
      <c r="AE31" s="434"/>
      <c r="AF31" s="434"/>
      <c r="AG31" s="434"/>
      <c r="AH31" s="434"/>
      <c r="AI31" s="434"/>
      <c r="AJ31" s="434"/>
      <c r="AK31" s="434"/>
      <c r="AL31" s="434"/>
      <c r="AM31" s="434"/>
    </row>
    <row r="32" spans="1:39">
      <c r="A32" s="419" t="s">
        <v>348</v>
      </c>
      <c r="B32" s="441">
        <f t="shared" si="1"/>
        <v>4313705</v>
      </c>
      <c r="C32" s="442">
        <v>71449</v>
      </c>
      <c r="D32" s="442">
        <v>7066</v>
      </c>
      <c r="E32" s="442">
        <v>16850</v>
      </c>
      <c r="F32" s="442">
        <v>14654</v>
      </c>
      <c r="G32" s="442">
        <v>1122181</v>
      </c>
      <c r="H32" s="442">
        <v>248149</v>
      </c>
      <c r="I32" s="442">
        <v>147944</v>
      </c>
      <c r="J32" s="442">
        <v>404690</v>
      </c>
      <c r="K32" s="442">
        <v>194372</v>
      </c>
      <c r="L32" s="442">
        <v>444873</v>
      </c>
      <c r="M32" s="465">
        <v>184649</v>
      </c>
      <c r="N32" s="465">
        <v>123847</v>
      </c>
      <c r="O32" s="442">
        <v>771778</v>
      </c>
      <c r="P32" s="442">
        <v>472790</v>
      </c>
      <c r="Q32" s="443">
        <v>88413</v>
      </c>
      <c r="AB32" s="434"/>
      <c r="AC32" s="434"/>
      <c r="AD32" s="434"/>
      <c r="AE32" s="434"/>
      <c r="AF32" s="434"/>
      <c r="AG32" s="434"/>
      <c r="AH32" s="434"/>
      <c r="AI32" s="434"/>
      <c r="AJ32" s="434"/>
      <c r="AK32" s="434"/>
      <c r="AL32" s="434"/>
      <c r="AM32" s="434"/>
    </row>
    <row r="33" spans="1:39">
      <c r="A33" s="419" t="s">
        <v>349</v>
      </c>
      <c r="B33" s="441">
        <f t="shared" si="1"/>
        <v>4340944</v>
      </c>
      <c r="C33" s="442">
        <v>68106</v>
      </c>
      <c r="D33" s="442">
        <v>7587</v>
      </c>
      <c r="E33" s="442">
        <v>18129</v>
      </c>
      <c r="F33" s="442">
        <v>14819</v>
      </c>
      <c r="G33" s="442">
        <v>1077379</v>
      </c>
      <c r="H33" s="442">
        <v>281722</v>
      </c>
      <c r="I33" s="442">
        <v>145935</v>
      </c>
      <c r="J33" s="442">
        <v>394304</v>
      </c>
      <c r="K33" s="442">
        <v>191674</v>
      </c>
      <c r="L33" s="442">
        <v>460645</v>
      </c>
      <c r="M33" s="465">
        <v>192164</v>
      </c>
      <c r="N33" s="465">
        <v>123977</v>
      </c>
      <c r="O33" s="442">
        <v>797598</v>
      </c>
      <c r="P33" s="442">
        <v>471705</v>
      </c>
      <c r="Q33" s="443">
        <v>95200</v>
      </c>
      <c r="AB33" s="434"/>
      <c r="AC33" s="434"/>
      <c r="AD33" s="434"/>
      <c r="AE33" s="434"/>
      <c r="AF33" s="434"/>
      <c r="AG33" s="434"/>
      <c r="AH33" s="434"/>
      <c r="AI33" s="434"/>
      <c r="AJ33" s="434"/>
      <c r="AK33" s="434"/>
      <c r="AL33" s="434"/>
      <c r="AM33" s="434"/>
    </row>
    <row r="34" spans="1:39">
      <c r="A34" s="419" t="s">
        <v>350</v>
      </c>
      <c r="B34" s="441">
        <f t="shared" si="1"/>
        <v>4330668</v>
      </c>
      <c r="C34" s="442">
        <v>68178</v>
      </c>
      <c r="D34" s="442">
        <v>8800</v>
      </c>
      <c r="E34" s="442">
        <v>18397</v>
      </c>
      <c r="F34" s="442">
        <v>14799</v>
      </c>
      <c r="G34" s="442">
        <v>1061813</v>
      </c>
      <c r="H34" s="442">
        <v>252238</v>
      </c>
      <c r="I34" s="442">
        <v>141244</v>
      </c>
      <c r="J34" s="442">
        <v>387982</v>
      </c>
      <c r="K34" s="442">
        <v>193166</v>
      </c>
      <c r="L34" s="442">
        <v>469517</v>
      </c>
      <c r="M34" s="465">
        <v>204524</v>
      </c>
      <c r="N34" s="465">
        <v>124228</v>
      </c>
      <c r="O34" s="442">
        <v>816690</v>
      </c>
      <c r="P34" s="442">
        <v>476486</v>
      </c>
      <c r="Q34" s="443">
        <v>92606</v>
      </c>
      <c r="AB34" s="434"/>
      <c r="AC34" s="434"/>
      <c r="AD34" s="434"/>
      <c r="AE34" s="434"/>
      <c r="AF34" s="434"/>
      <c r="AG34" s="434"/>
      <c r="AH34" s="434"/>
      <c r="AI34" s="434"/>
      <c r="AJ34" s="434"/>
      <c r="AK34" s="434"/>
      <c r="AL34" s="434"/>
      <c r="AM34" s="434"/>
    </row>
    <row r="35" spans="1:39">
      <c r="A35" s="433" t="s">
        <v>351</v>
      </c>
      <c r="B35" s="441">
        <f t="shared" si="1"/>
        <v>4261274</v>
      </c>
      <c r="C35" s="442">
        <v>67914</v>
      </c>
      <c r="D35" s="442">
        <v>7897</v>
      </c>
      <c r="E35" s="442">
        <v>15459</v>
      </c>
      <c r="F35" s="442">
        <v>13630</v>
      </c>
      <c r="G35" s="442">
        <v>1097794</v>
      </c>
      <c r="H35" s="442">
        <v>236632</v>
      </c>
      <c r="I35" s="442">
        <v>142488</v>
      </c>
      <c r="J35" s="442">
        <v>385188</v>
      </c>
      <c r="K35" s="442">
        <v>151263</v>
      </c>
      <c r="L35" s="442">
        <v>476208</v>
      </c>
      <c r="M35" s="465">
        <v>190084</v>
      </c>
      <c r="N35" s="465">
        <v>121951</v>
      </c>
      <c r="O35" s="442">
        <v>794157</v>
      </c>
      <c r="P35" s="442">
        <v>470326</v>
      </c>
      <c r="Q35" s="443">
        <v>90283</v>
      </c>
      <c r="AB35" s="434"/>
      <c r="AC35" s="434"/>
      <c r="AD35" s="434"/>
      <c r="AE35" s="434"/>
      <c r="AF35" s="434"/>
      <c r="AG35" s="434"/>
      <c r="AH35" s="434"/>
      <c r="AI35" s="434"/>
      <c r="AJ35" s="434"/>
      <c r="AK35" s="434"/>
      <c r="AL35" s="434"/>
      <c r="AM35" s="434"/>
    </row>
    <row r="36" spans="1:39">
      <c r="A36" s="433" t="s">
        <v>352</v>
      </c>
      <c r="B36" s="441">
        <f t="shared" si="1"/>
        <v>3982187</v>
      </c>
      <c r="C36" s="442">
        <v>66584</v>
      </c>
      <c r="D36" s="442">
        <v>6934</v>
      </c>
      <c r="E36" s="442">
        <v>15989</v>
      </c>
      <c r="F36" s="442">
        <v>10982</v>
      </c>
      <c r="G36" s="442">
        <v>878198</v>
      </c>
      <c r="H36" s="442">
        <v>207065</v>
      </c>
      <c r="I36" s="442">
        <v>141234</v>
      </c>
      <c r="J36" s="442">
        <v>392709</v>
      </c>
      <c r="K36" s="442">
        <v>147073</v>
      </c>
      <c r="L36" s="442">
        <v>488882</v>
      </c>
      <c r="M36" s="465">
        <v>164646</v>
      </c>
      <c r="N36" s="465">
        <v>122183</v>
      </c>
      <c r="O36" s="442">
        <v>794093</v>
      </c>
      <c r="P36" s="442">
        <v>458509</v>
      </c>
      <c r="Q36" s="443">
        <v>87106</v>
      </c>
      <c r="AB36" s="434"/>
      <c r="AC36" s="434"/>
      <c r="AD36" s="434"/>
      <c r="AE36" s="434"/>
      <c r="AF36" s="434"/>
      <c r="AG36" s="434"/>
      <c r="AH36" s="434"/>
      <c r="AI36" s="434"/>
      <c r="AJ36" s="434"/>
      <c r="AK36" s="434"/>
      <c r="AL36" s="434"/>
      <c r="AM36" s="434"/>
    </row>
    <row r="37" spans="1:39">
      <c r="A37" s="433" t="s">
        <v>353</v>
      </c>
      <c r="B37" s="498">
        <f t="shared" si="1"/>
        <v>4155707</v>
      </c>
      <c r="C37" s="465">
        <v>68692</v>
      </c>
      <c r="D37" s="465">
        <v>7271</v>
      </c>
      <c r="E37" s="465">
        <v>17156</v>
      </c>
      <c r="F37" s="465">
        <v>11427</v>
      </c>
      <c r="G37" s="465">
        <v>1001264</v>
      </c>
      <c r="H37" s="465">
        <v>229498</v>
      </c>
      <c r="I37" s="465">
        <v>148320</v>
      </c>
      <c r="J37" s="465">
        <v>392526</v>
      </c>
      <c r="K37" s="465">
        <v>147762</v>
      </c>
      <c r="L37" s="465">
        <v>494763</v>
      </c>
      <c r="M37" s="465">
        <v>184131</v>
      </c>
      <c r="N37" s="465">
        <v>121600</v>
      </c>
      <c r="O37" s="465">
        <v>784869</v>
      </c>
      <c r="P37" s="465">
        <v>454544</v>
      </c>
      <c r="Q37" s="501">
        <v>91884</v>
      </c>
      <c r="AB37" s="434"/>
      <c r="AC37" s="434"/>
      <c r="AD37" s="434"/>
      <c r="AE37" s="434"/>
      <c r="AF37" s="434"/>
      <c r="AG37" s="434"/>
      <c r="AH37" s="434"/>
      <c r="AI37" s="434"/>
      <c r="AJ37" s="434"/>
      <c r="AK37" s="434"/>
      <c r="AL37" s="434"/>
      <c r="AM37" s="434"/>
    </row>
    <row r="38" spans="1:39">
      <c r="A38" s="433" t="s">
        <v>354</v>
      </c>
      <c r="B38" s="498">
        <f t="shared" si="1"/>
        <v>4069531</v>
      </c>
      <c r="C38" s="465">
        <v>70628</v>
      </c>
      <c r="D38" s="465">
        <v>7538</v>
      </c>
      <c r="E38" s="465">
        <v>16158</v>
      </c>
      <c r="F38" s="465">
        <v>12105</v>
      </c>
      <c r="G38" s="465">
        <v>940655</v>
      </c>
      <c r="H38" s="465">
        <v>242118</v>
      </c>
      <c r="I38" s="465">
        <v>137849</v>
      </c>
      <c r="J38" s="465">
        <v>374412</v>
      </c>
      <c r="K38" s="465">
        <v>143395</v>
      </c>
      <c r="L38" s="465">
        <v>493885</v>
      </c>
      <c r="M38" s="465">
        <v>187037</v>
      </c>
      <c r="N38" s="465">
        <v>129018</v>
      </c>
      <c r="O38" s="465">
        <v>764867</v>
      </c>
      <c r="P38" s="465">
        <v>450425</v>
      </c>
      <c r="Q38" s="501">
        <v>99441</v>
      </c>
      <c r="AB38" s="434"/>
      <c r="AC38" s="434"/>
      <c r="AD38" s="434"/>
      <c r="AE38" s="434"/>
      <c r="AF38" s="434"/>
      <c r="AG38" s="434"/>
      <c r="AH38" s="434"/>
      <c r="AI38" s="434"/>
      <c r="AJ38" s="434"/>
      <c r="AK38" s="434"/>
      <c r="AL38" s="434"/>
      <c r="AM38" s="434"/>
    </row>
    <row r="39" spans="1:39">
      <c r="A39" s="433" t="s">
        <v>355</v>
      </c>
      <c r="B39" s="498">
        <f t="shared" si="1"/>
        <v>4062256</v>
      </c>
      <c r="C39" s="465">
        <v>70722</v>
      </c>
      <c r="D39" s="465">
        <v>7089</v>
      </c>
      <c r="E39" s="465">
        <v>14396</v>
      </c>
      <c r="F39" s="465">
        <v>11159</v>
      </c>
      <c r="G39" s="465">
        <v>966999</v>
      </c>
      <c r="H39" s="465">
        <v>242386</v>
      </c>
      <c r="I39" s="465">
        <v>132003</v>
      </c>
      <c r="J39" s="465">
        <v>359055</v>
      </c>
      <c r="K39" s="465">
        <v>139293</v>
      </c>
      <c r="L39" s="465">
        <v>497554</v>
      </c>
      <c r="M39" s="465">
        <v>174071</v>
      </c>
      <c r="N39" s="465">
        <v>131300</v>
      </c>
      <c r="O39" s="465">
        <v>772816</v>
      </c>
      <c r="P39" s="465">
        <v>441347</v>
      </c>
      <c r="Q39" s="501">
        <v>102066</v>
      </c>
      <c r="AB39" s="434"/>
      <c r="AC39" s="434"/>
      <c r="AD39" s="434"/>
      <c r="AE39" s="434"/>
      <c r="AF39" s="434"/>
      <c r="AG39" s="434"/>
      <c r="AH39" s="434"/>
      <c r="AI39" s="434"/>
      <c r="AJ39" s="434"/>
      <c r="AK39" s="434"/>
      <c r="AL39" s="434"/>
      <c r="AM39" s="434"/>
    </row>
    <row r="40" spans="1:39">
      <c r="A40" s="433" t="s">
        <v>356</v>
      </c>
      <c r="B40" s="498">
        <f t="shared" si="1"/>
        <v>4036471</v>
      </c>
      <c r="C40" s="465">
        <v>68814</v>
      </c>
      <c r="D40" s="465">
        <v>7355</v>
      </c>
      <c r="E40" s="465">
        <v>13760</v>
      </c>
      <c r="F40" s="465">
        <v>12281</v>
      </c>
      <c r="G40" s="465">
        <v>905556</v>
      </c>
      <c r="H40" s="465">
        <v>264288</v>
      </c>
      <c r="I40" s="465">
        <v>167603</v>
      </c>
      <c r="J40" s="465">
        <v>355720</v>
      </c>
      <c r="K40" s="465">
        <v>138477</v>
      </c>
      <c r="L40" s="465">
        <v>498014</v>
      </c>
      <c r="M40" s="465">
        <v>171149</v>
      </c>
      <c r="N40" s="465">
        <v>135600</v>
      </c>
      <c r="O40" s="465">
        <v>771871</v>
      </c>
      <c r="P40" s="465">
        <v>428164</v>
      </c>
      <c r="Q40" s="501">
        <v>97819</v>
      </c>
      <c r="AB40" s="434"/>
      <c r="AC40" s="434"/>
      <c r="AD40" s="434"/>
      <c r="AE40" s="434"/>
      <c r="AF40" s="434"/>
      <c r="AG40" s="434"/>
      <c r="AH40" s="434"/>
      <c r="AI40" s="434"/>
      <c r="AJ40" s="434"/>
      <c r="AK40" s="434"/>
      <c r="AL40" s="434"/>
      <c r="AM40" s="434"/>
    </row>
    <row r="41" spans="1:39">
      <c r="A41" s="484" t="s">
        <v>394</v>
      </c>
      <c r="B41" s="499">
        <f t="shared" si="1"/>
        <v>4103799</v>
      </c>
      <c r="C41" s="500">
        <v>65714</v>
      </c>
      <c r="D41" s="500">
        <v>8008</v>
      </c>
      <c r="E41" s="500">
        <v>17264</v>
      </c>
      <c r="F41" s="500">
        <v>13227</v>
      </c>
      <c r="G41" s="500">
        <v>935179</v>
      </c>
      <c r="H41" s="500">
        <v>249038</v>
      </c>
      <c r="I41" s="500">
        <v>201806</v>
      </c>
      <c r="J41" s="500">
        <v>356110</v>
      </c>
      <c r="K41" s="500">
        <v>138715</v>
      </c>
      <c r="L41" s="500">
        <v>503665</v>
      </c>
      <c r="M41" s="500">
        <v>175508</v>
      </c>
      <c r="N41" s="500">
        <v>141364</v>
      </c>
      <c r="O41" s="500">
        <v>767075</v>
      </c>
      <c r="P41" s="500">
        <v>436840</v>
      </c>
      <c r="Q41" s="502">
        <v>94286</v>
      </c>
      <c r="AB41" s="434"/>
      <c r="AC41" s="434"/>
      <c r="AD41" s="434"/>
      <c r="AE41" s="434"/>
      <c r="AF41" s="434"/>
      <c r="AG41" s="434"/>
      <c r="AH41" s="434"/>
      <c r="AI41" s="434"/>
      <c r="AJ41" s="434"/>
      <c r="AK41" s="434"/>
      <c r="AL41" s="434"/>
      <c r="AM41" s="434"/>
    </row>
    <row r="42" spans="1:39">
      <c r="A42" s="416" t="s">
        <v>474</v>
      </c>
      <c r="AB42" s="434"/>
      <c r="AC42" s="434"/>
      <c r="AD42" s="434"/>
      <c r="AE42" s="434"/>
      <c r="AF42" s="434"/>
      <c r="AG42" s="434"/>
      <c r="AH42" s="434"/>
      <c r="AI42" s="434"/>
      <c r="AJ42" s="434"/>
      <c r="AK42" s="434"/>
      <c r="AL42" s="434"/>
      <c r="AM42" s="434"/>
    </row>
    <row r="43" spans="1:39">
      <c r="AB43" s="434"/>
      <c r="AC43" s="434"/>
      <c r="AD43" s="434"/>
      <c r="AE43" s="434"/>
      <c r="AF43" s="434"/>
      <c r="AG43" s="434"/>
      <c r="AH43" s="434"/>
      <c r="AI43" s="434"/>
      <c r="AJ43" s="434"/>
      <c r="AK43" s="434"/>
      <c r="AL43" s="434"/>
      <c r="AM43" s="434"/>
    </row>
    <row r="44" spans="1:39">
      <c r="AB44" s="434"/>
      <c r="AC44" s="434"/>
      <c r="AD44" s="434"/>
      <c r="AE44" s="434"/>
      <c r="AF44" s="434"/>
      <c r="AG44" s="434"/>
      <c r="AH44" s="434"/>
      <c r="AI44" s="434"/>
      <c r="AJ44" s="434"/>
      <c r="AK44" s="434"/>
      <c r="AL44" s="434"/>
      <c r="AM44" s="434"/>
    </row>
    <row r="45" spans="1:39" ht="14.25">
      <c r="A45" s="475" t="s">
        <v>378</v>
      </c>
    </row>
    <row r="46" spans="1:39" ht="6" customHeight="1">
      <c r="P46" s="416" t="s">
        <v>370</v>
      </c>
    </row>
    <row r="47" spans="1:39" ht="15.95" customHeight="1">
      <c r="A47" s="417"/>
      <c r="B47" s="467" t="s">
        <v>357</v>
      </c>
      <c r="C47" s="605" t="s">
        <v>358</v>
      </c>
      <c r="D47" s="606"/>
      <c r="E47" s="606"/>
      <c r="F47" s="606"/>
      <c r="G47" s="606"/>
      <c r="H47" s="606"/>
      <c r="I47" s="606"/>
      <c r="J47" s="606"/>
      <c r="K47" s="606"/>
      <c r="L47" s="606"/>
      <c r="M47" s="606"/>
      <c r="N47" s="606"/>
      <c r="O47" s="606"/>
      <c r="P47" s="606"/>
      <c r="Q47" s="607"/>
    </row>
    <row r="48" spans="1:39" ht="15.95" customHeight="1">
      <c r="A48" s="419"/>
      <c r="B48" s="618" t="s">
        <v>475</v>
      </c>
      <c r="C48" s="614" t="s">
        <v>360</v>
      </c>
      <c r="D48" s="608" t="s">
        <v>361</v>
      </c>
      <c r="E48" s="608" t="s">
        <v>362</v>
      </c>
      <c r="F48" s="608" t="s">
        <v>363</v>
      </c>
      <c r="G48" s="608" t="s">
        <v>364</v>
      </c>
      <c r="H48" s="608" t="s">
        <v>365</v>
      </c>
      <c r="I48" s="608" t="s">
        <v>366</v>
      </c>
      <c r="J48" s="608" t="s">
        <v>367</v>
      </c>
      <c r="K48" s="608" t="s">
        <v>368</v>
      </c>
      <c r="L48" s="608" t="s">
        <v>369</v>
      </c>
      <c r="M48" s="603" t="s">
        <v>371</v>
      </c>
      <c r="N48" s="603" t="s">
        <v>372</v>
      </c>
      <c r="O48" s="609" t="s">
        <v>396</v>
      </c>
      <c r="P48" s="611" t="s">
        <v>397</v>
      </c>
      <c r="Q48" s="612" t="s">
        <v>376</v>
      </c>
      <c r="R48" s="437" t="s">
        <v>379</v>
      </c>
    </row>
    <row r="49" spans="1:39" ht="15.95" customHeight="1">
      <c r="A49" s="444"/>
      <c r="B49" s="619"/>
      <c r="C49" s="615"/>
      <c r="D49" s="604"/>
      <c r="E49" s="604"/>
      <c r="F49" s="604"/>
      <c r="G49" s="604"/>
      <c r="H49" s="604"/>
      <c r="I49" s="604"/>
      <c r="J49" s="604"/>
      <c r="K49" s="604"/>
      <c r="L49" s="604"/>
      <c r="M49" s="604"/>
      <c r="N49" s="604"/>
      <c r="O49" s="610"/>
      <c r="P49" s="610"/>
      <c r="Q49" s="613"/>
    </row>
    <row r="50" spans="1:39" hidden="1">
      <c r="A50" s="445" t="s">
        <v>380</v>
      </c>
      <c r="B50" s="446" t="e">
        <f>#REF!/#REF!</f>
        <v>#REF!</v>
      </c>
      <c r="C50" s="447" t="e">
        <f>#REF!/#REF!</f>
        <v>#REF!</v>
      </c>
      <c r="D50" s="447" t="e">
        <f>#REF!/#REF!</f>
        <v>#REF!</v>
      </c>
      <c r="E50" s="447" t="e">
        <f>#REF!/#REF!</f>
        <v>#REF!</v>
      </c>
      <c r="F50" s="447" t="e">
        <f>#REF!/#REF!</f>
        <v>#REF!</v>
      </c>
      <c r="G50" s="447" t="e">
        <f>#REF!/#REF!</f>
        <v>#REF!</v>
      </c>
      <c r="H50" s="447" t="e">
        <f>#REF!/#REF!</f>
        <v>#REF!</v>
      </c>
      <c r="I50" s="447" t="e">
        <f>#REF!/#REF!</f>
        <v>#REF!</v>
      </c>
      <c r="J50" s="447" t="e">
        <f>#REF!/#REF!</f>
        <v>#REF!</v>
      </c>
      <c r="K50" s="447" t="e">
        <f>#REF!/#REF!</f>
        <v>#REF!</v>
      </c>
      <c r="L50" s="447" t="e">
        <f>#REF!/#REF!</f>
        <v>#REF!</v>
      </c>
      <c r="M50" s="447"/>
      <c r="N50" s="447"/>
      <c r="O50" s="447" t="e">
        <f>#REF!/#REF!</f>
        <v>#REF!</v>
      </c>
      <c r="P50" s="447" t="e">
        <f>#REF!/#REF!</f>
        <v>#REF!</v>
      </c>
      <c r="Q50" s="448" t="e">
        <f>#REF!/#REF!</f>
        <v>#REF!</v>
      </c>
      <c r="R50" s="416" t="s">
        <v>381</v>
      </c>
      <c r="AB50" s="434"/>
      <c r="AC50" s="434"/>
      <c r="AD50" s="434"/>
      <c r="AE50" s="434"/>
      <c r="AF50" s="434"/>
      <c r="AG50" s="434"/>
      <c r="AH50" s="434"/>
      <c r="AI50" s="434"/>
      <c r="AJ50" s="434"/>
      <c r="AK50" s="434"/>
      <c r="AL50" s="434"/>
      <c r="AM50" s="434"/>
    </row>
    <row r="51" spans="1:39" hidden="1">
      <c r="A51" s="449" t="s">
        <v>382</v>
      </c>
      <c r="B51" s="450" t="e">
        <f>#REF!/#REF!</f>
        <v>#REF!</v>
      </c>
      <c r="C51" s="451" t="e">
        <f>#REF!/#REF!</f>
        <v>#REF!</v>
      </c>
      <c r="D51" s="451" t="e">
        <f>#REF!/#REF!</f>
        <v>#REF!</v>
      </c>
      <c r="E51" s="451" t="e">
        <f>#REF!/#REF!</f>
        <v>#REF!</v>
      </c>
      <c r="F51" s="451" t="e">
        <f>#REF!/#REF!</f>
        <v>#REF!</v>
      </c>
      <c r="G51" s="451" t="e">
        <f>#REF!/#REF!</f>
        <v>#REF!</v>
      </c>
      <c r="H51" s="451" t="e">
        <f>#REF!/#REF!</f>
        <v>#REF!</v>
      </c>
      <c r="I51" s="451" t="e">
        <f>#REF!/#REF!</f>
        <v>#REF!</v>
      </c>
      <c r="J51" s="451" t="e">
        <f>#REF!/#REF!</f>
        <v>#REF!</v>
      </c>
      <c r="K51" s="451" t="e">
        <f>#REF!/#REF!</f>
        <v>#REF!</v>
      </c>
      <c r="L51" s="451" t="e">
        <f>#REF!/#REF!</f>
        <v>#REF!</v>
      </c>
      <c r="M51" s="451"/>
      <c r="N51" s="451"/>
      <c r="O51" s="451" t="e">
        <f>#REF!/#REF!</f>
        <v>#REF!</v>
      </c>
      <c r="P51" s="451" t="e">
        <f>#REF!/#REF!</f>
        <v>#REF!</v>
      </c>
      <c r="Q51" s="452" t="e">
        <f>#REF!/#REF!</f>
        <v>#REF!</v>
      </c>
      <c r="AB51" s="434"/>
      <c r="AC51" s="434"/>
      <c r="AD51" s="434"/>
      <c r="AE51" s="434"/>
      <c r="AF51" s="434"/>
      <c r="AG51" s="434"/>
      <c r="AH51" s="434"/>
      <c r="AI51" s="434"/>
      <c r="AJ51" s="434"/>
      <c r="AK51" s="434"/>
      <c r="AL51" s="434"/>
      <c r="AM51" s="434"/>
    </row>
    <row r="52" spans="1:39" hidden="1">
      <c r="A52" s="449" t="s">
        <v>383</v>
      </c>
      <c r="B52" s="450" t="e">
        <f>#REF!/#REF!</f>
        <v>#REF!</v>
      </c>
      <c r="C52" s="451" t="e">
        <f>#REF!/#REF!</f>
        <v>#REF!</v>
      </c>
      <c r="D52" s="451" t="e">
        <f>#REF!/#REF!</f>
        <v>#REF!</v>
      </c>
      <c r="E52" s="451" t="e">
        <f>#REF!/#REF!</f>
        <v>#REF!</v>
      </c>
      <c r="F52" s="451" t="e">
        <f>#REF!/#REF!</f>
        <v>#REF!</v>
      </c>
      <c r="G52" s="451" t="e">
        <f>#REF!/#REF!</f>
        <v>#REF!</v>
      </c>
      <c r="H52" s="451" t="e">
        <f>#REF!/#REF!</f>
        <v>#REF!</v>
      </c>
      <c r="I52" s="451" t="e">
        <f>#REF!/#REF!</f>
        <v>#REF!</v>
      </c>
      <c r="J52" s="451" t="e">
        <f>#REF!/#REF!</f>
        <v>#REF!</v>
      </c>
      <c r="K52" s="451" t="e">
        <f>#REF!/#REF!</f>
        <v>#REF!</v>
      </c>
      <c r="L52" s="451" t="e">
        <f>#REF!/#REF!</f>
        <v>#REF!</v>
      </c>
      <c r="M52" s="451"/>
      <c r="N52" s="451"/>
      <c r="O52" s="451" t="e">
        <f>#REF!/#REF!</f>
        <v>#REF!</v>
      </c>
      <c r="P52" s="451" t="e">
        <f>#REF!/#REF!</f>
        <v>#REF!</v>
      </c>
      <c r="Q52" s="452" t="e">
        <f>#REF!/#REF!</f>
        <v>#REF!</v>
      </c>
      <c r="AB52" s="434"/>
      <c r="AC52" s="434"/>
      <c r="AD52" s="434"/>
      <c r="AE52" s="434"/>
      <c r="AF52" s="434"/>
      <c r="AG52" s="434"/>
      <c r="AH52" s="434"/>
      <c r="AI52" s="434"/>
      <c r="AJ52" s="434"/>
      <c r="AK52" s="434"/>
      <c r="AL52" s="434"/>
      <c r="AM52" s="434"/>
    </row>
    <row r="53" spans="1:39" hidden="1">
      <c r="A53" s="449" t="s">
        <v>384</v>
      </c>
      <c r="B53" s="450" t="e">
        <f>#REF!/#REF!</f>
        <v>#REF!</v>
      </c>
      <c r="C53" s="451" t="e">
        <f>#REF!/#REF!</f>
        <v>#REF!</v>
      </c>
      <c r="D53" s="451" t="e">
        <f>#REF!/#REF!</f>
        <v>#REF!</v>
      </c>
      <c r="E53" s="451" t="e">
        <f>#REF!/#REF!</f>
        <v>#REF!</v>
      </c>
      <c r="F53" s="451" t="e">
        <f>#REF!/#REF!</f>
        <v>#REF!</v>
      </c>
      <c r="G53" s="451" t="e">
        <f>#REF!/#REF!</f>
        <v>#REF!</v>
      </c>
      <c r="H53" s="451" t="e">
        <f>#REF!/#REF!</f>
        <v>#REF!</v>
      </c>
      <c r="I53" s="451" t="e">
        <f>#REF!/#REF!</f>
        <v>#REF!</v>
      </c>
      <c r="J53" s="451" t="e">
        <f>#REF!/#REF!</f>
        <v>#REF!</v>
      </c>
      <c r="K53" s="451" t="e">
        <f>#REF!/#REF!</f>
        <v>#REF!</v>
      </c>
      <c r="L53" s="451" t="e">
        <f>#REF!/#REF!</f>
        <v>#REF!</v>
      </c>
      <c r="M53" s="451"/>
      <c r="N53" s="451"/>
      <c r="O53" s="451" t="e">
        <f>#REF!/#REF!</f>
        <v>#REF!</v>
      </c>
      <c r="P53" s="451" t="e">
        <f>#REF!/#REF!</f>
        <v>#REF!</v>
      </c>
      <c r="Q53" s="452" t="e">
        <f>#REF!/#REF!</f>
        <v>#REF!</v>
      </c>
      <c r="AB53" s="434"/>
      <c r="AC53" s="434"/>
      <c r="AD53" s="434"/>
      <c r="AE53" s="434"/>
      <c r="AF53" s="434"/>
      <c r="AG53" s="434"/>
      <c r="AH53" s="434"/>
      <c r="AI53" s="434"/>
      <c r="AJ53" s="434"/>
      <c r="AK53" s="434"/>
      <c r="AL53" s="434"/>
      <c r="AM53" s="434"/>
    </row>
    <row r="54" spans="1:39" hidden="1">
      <c r="A54" s="449" t="s">
        <v>385</v>
      </c>
      <c r="B54" s="450" t="e">
        <f>#REF!/#REF!</f>
        <v>#REF!</v>
      </c>
      <c r="C54" s="451" t="e">
        <f>#REF!/#REF!</f>
        <v>#REF!</v>
      </c>
      <c r="D54" s="451" t="e">
        <f>#REF!/#REF!</f>
        <v>#REF!</v>
      </c>
      <c r="E54" s="451" t="e">
        <f>#REF!/#REF!</f>
        <v>#REF!</v>
      </c>
      <c r="F54" s="451" t="e">
        <f>#REF!/#REF!</f>
        <v>#REF!</v>
      </c>
      <c r="G54" s="451" t="e">
        <f>#REF!/#REF!</f>
        <v>#REF!</v>
      </c>
      <c r="H54" s="451" t="e">
        <f>#REF!/#REF!</f>
        <v>#REF!</v>
      </c>
      <c r="I54" s="451" t="e">
        <f>#REF!/#REF!</f>
        <v>#REF!</v>
      </c>
      <c r="J54" s="451" t="e">
        <f>#REF!/#REF!</f>
        <v>#REF!</v>
      </c>
      <c r="K54" s="451" t="e">
        <f>#REF!/#REF!</f>
        <v>#REF!</v>
      </c>
      <c r="L54" s="451" t="e">
        <f>#REF!/#REF!</f>
        <v>#REF!</v>
      </c>
      <c r="M54" s="451"/>
      <c r="N54" s="451"/>
      <c r="O54" s="451" t="e">
        <f>#REF!/#REF!</f>
        <v>#REF!</v>
      </c>
      <c r="P54" s="451" t="e">
        <f>#REF!/#REF!</f>
        <v>#REF!</v>
      </c>
      <c r="Q54" s="452" t="e">
        <f>#REF!/#REF!</f>
        <v>#REF!</v>
      </c>
      <c r="AB54" s="434"/>
      <c r="AC54" s="434"/>
      <c r="AD54" s="434"/>
      <c r="AE54" s="434"/>
      <c r="AF54" s="434"/>
      <c r="AG54" s="434"/>
      <c r="AH54" s="434"/>
      <c r="AI54" s="434"/>
      <c r="AJ54" s="434"/>
      <c r="AK54" s="434"/>
      <c r="AL54" s="434"/>
      <c r="AM54" s="434"/>
    </row>
    <row r="55" spans="1:39" hidden="1">
      <c r="A55" s="449" t="s">
        <v>386</v>
      </c>
      <c r="B55" s="450" t="e">
        <f>#REF!/#REF!</f>
        <v>#REF!</v>
      </c>
      <c r="C55" s="451" t="e">
        <f>#REF!/#REF!</f>
        <v>#REF!</v>
      </c>
      <c r="D55" s="451" t="e">
        <f>#REF!/#REF!</f>
        <v>#REF!</v>
      </c>
      <c r="E55" s="451" t="e">
        <f>#REF!/#REF!</f>
        <v>#REF!</v>
      </c>
      <c r="F55" s="451" t="e">
        <f>#REF!/#REF!</f>
        <v>#REF!</v>
      </c>
      <c r="G55" s="451" t="e">
        <f>#REF!/#REF!</f>
        <v>#REF!</v>
      </c>
      <c r="H55" s="451" t="e">
        <f>#REF!/#REF!</f>
        <v>#REF!</v>
      </c>
      <c r="I55" s="451" t="e">
        <f>#REF!/#REF!</f>
        <v>#REF!</v>
      </c>
      <c r="J55" s="451" t="e">
        <f>#REF!/#REF!</f>
        <v>#REF!</v>
      </c>
      <c r="K55" s="451" t="e">
        <f>#REF!/#REF!</f>
        <v>#REF!</v>
      </c>
      <c r="L55" s="451" t="e">
        <f>#REF!/#REF!</f>
        <v>#REF!</v>
      </c>
      <c r="M55" s="451"/>
      <c r="N55" s="451"/>
      <c r="O55" s="451" t="e">
        <f>#REF!/#REF!</f>
        <v>#REF!</v>
      </c>
      <c r="P55" s="451" t="e">
        <f>#REF!/#REF!</f>
        <v>#REF!</v>
      </c>
      <c r="Q55" s="452" t="e">
        <f>#REF!/#REF!</f>
        <v>#REF!</v>
      </c>
      <c r="AB55" s="434"/>
      <c r="AC55" s="434"/>
      <c r="AD55" s="434"/>
      <c r="AE55" s="434"/>
      <c r="AF55" s="434"/>
      <c r="AG55" s="434"/>
      <c r="AH55" s="434"/>
      <c r="AI55" s="434"/>
      <c r="AJ55" s="434"/>
      <c r="AK55" s="434"/>
      <c r="AL55" s="434"/>
      <c r="AM55" s="434"/>
    </row>
    <row r="56" spans="1:39" hidden="1">
      <c r="A56" s="449" t="s">
        <v>387</v>
      </c>
      <c r="B56" s="450" t="e">
        <f>#REF!/#REF!</f>
        <v>#REF!</v>
      </c>
      <c r="C56" s="451" t="e">
        <f>#REF!/#REF!</f>
        <v>#REF!</v>
      </c>
      <c r="D56" s="451" t="e">
        <f>#REF!/#REF!</f>
        <v>#REF!</v>
      </c>
      <c r="E56" s="451" t="e">
        <f>#REF!/#REF!</f>
        <v>#REF!</v>
      </c>
      <c r="F56" s="451" t="e">
        <f>#REF!/#REF!</f>
        <v>#REF!</v>
      </c>
      <c r="G56" s="451" t="e">
        <f>#REF!/#REF!</f>
        <v>#REF!</v>
      </c>
      <c r="H56" s="451" t="e">
        <f>#REF!/#REF!</f>
        <v>#REF!</v>
      </c>
      <c r="I56" s="451" t="e">
        <f>#REF!/#REF!</f>
        <v>#REF!</v>
      </c>
      <c r="J56" s="451" t="e">
        <f>#REF!/#REF!</f>
        <v>#REF!</v>
      </c>
      <c r="K56" s="451" t="e">
        <f>#REF!/#REF!</f>
        <v>#REF!</v>
      </c>
      <c r="L56" s="451" t="e">
        <f>#REF!/#REF!</f>
        <v>#REF!</v>
      </c>
      <c r="M56" s="451"/>
      <c r="N56" s="451"/>
      <c r="O56" s="451" t="e">
        <f>#REF!/#REF!</f>
        <v>#REF!</v>
      </c>
      <c r="P56" s="451" t="e">
        <f>#REF!/#REF!</f>
        <v>#REF!</v>
      </c>
      <c r="Q56" s="452" t="e">
        <f>#REF!/#REF!</f>
        <v>#REF!</v>
      </c>
      <c r="AB56" s="434"/>
      <c r="AC56" s="434"/>
      <c r="AD56" s="434"/>
      <c r="AE56" s="434"/>
      <c r="AF56" s="434"/>
      <c r="AG56" s="434"/>
      <c r="AH56" s="434"/>
      <c r="AI56" s="434"/>
      <c r="AJ56" s="434"/>
      <c r="AK56" s="434"/>
      <c r="AL56" s="434"/>
      <c r="AM56" s="434"/>
    </row>
    <row r="57" spans="1:39" hidden="1">
      <c r="A57" s="449" t="s">
        <v>388</v>
      </c>
      <c r="B57" s="450" t="e">
        <f>#REF!/#REF!</f>
        <v>#REF!</v>
      </c>
      <c r="C57" s="451" t="e">
        <f>#REF!/#REF!</f>
        <v>#REF!</v>
      </c>
      <c r="D57" s="451" t="e">
        <f>#REF!/#REF!</f>
        <v>#REF!</v>
      </c>
      <c r="E57" s="451" t="e">
        <f>#REF!/#REF!</f>
        <v>#REF!</v>
      </c>
      <c r="F57" s="451" t="e">
        <f>#REF!/#REF!</f>
        <v>#REF!</v>
      </c>
      <c r="G57" s="451" t="e">
        <f>#REF!/#REF!</f>
        <v>#REF!</v>
      </c>
      <c r="H57" s="451" t="e">
        <f>#REF!/#REF!</f>
        <v>#REF!</v>
      </c>
      <c r="I57" s="451" t="e">
        <f>#REF!/#REF!</f>
        <v>#REF!</v>
      </c>
      <c r="J57" s="451" t="e">
        <f>#REF!/#REF!</f>
        <v>#REF!</v>
      </c>
      <c r="K57" s="451" t="e">
        <f>#REF!/#REF!</f>
        <v>#REF!</v>
      </c>
      <c r="L57" s="451" t="e">
        <f>#REF!/#REF!</f>
        <v>#REF!</v>
      </c>
      <c r="M57" s="451"/>
      <c r="N57" s="451"/>
      <c r="O57" s="451" t="e">
        <f>#REF!/#REF!</f>
        <v>#REF!</v>
      </c>
      <c r="P57" s="451" t="e">
        <f>#REF!/#REF!</f>
        <v>#REF!</v>
      </c>
      <c r="Q57" s="452" t="e">
        <f>#REF!/#REF!</f>
        <v>#REF!</v>
      </c>
      <c r="AB57" s="434"/>
      <c r="AC57" s="434"/>
      <c r="AD57" s="434"/>
      <c r="AE57" s="434"/>
      <c r="AF57" s="434"/>
      <c r="AG57" s="434"/>
      <c r="AH57" s="434"/>
      <c r="AI57" s="434"/>
      <c r="AJ57" s="434"/>
      <c r="AK57" s="434"/>
      <c r="AL57" s="434"/>
      <c r="AM57" s="434"/>
    </row>
    <row r="58" spans="1:39" hidden="1">
      <c r="A58" s="449" t="s">
        <v>389</v>
      </c>
      <c r="B58" s="450" t="e">
        <f>#REF!/#REF!</f>
        <v>#REF!</v>
      </c>
      <c r="C58" s="451" t="e">
        <f>#REF!/#REF!</f>
        <v>#REF!</v>
      </c>
      <c r="D58" s="451" t="e">
        <f>#REF!/#REF!</f>
        <v>#REF!</v>
      </c>
      <c r="E58" s="451" t="e">
        <f>#REF!/#REF!</f>
        <v>#REF!</v>
      </c>
      <c r="F58" s="451" t="e">
        <f>#REF!/#REF!</f>
        <v>#REF!</v>
      </c>
      <c r="G58" s="451" t="e">
        <f>#REF!/#REF!</f>
        <v>#REF!</v>
      </c>
      <c r="H58" s="451" t="e">
        <f>#REF!/#REF!</f>
        <v>#REF!</v>
      </c>
      <c r="I58" s="451" t="e">
        <f>#REF!/#REF!</f>
        <v>#REF!</v>
      </c>
      <c r="J58" s="451" t="e">
        <f>#REF!/#REF!</f>
        <v>#REF!</v>
      </c>
      <c r="K58" s="451" t="e">
        <f>#REF!/#REF!</f>
        <v>#REF!</v>
      </c>
      <c r="L58" s="451" t="e">
        <f>#REF!/#REF!</f>
        <v>#REF!</v>
      </c>
      <c r="M58" s="451"/>
      <c r="N58" s="451"/>
      <c r="O58" s="451" t="e">
        <f>#REF!/#REF!</f>
        <v>#REF!</v>
      </c>
      <c r="P58" s="451" t="e">
        <f>#REF!/#REF!</f>
        <v>#REF!</v>
      </c>
      <c r="Q58" s="452" t="e">
        <f>#REF!/#REF!</f>
        <v>#REF!</v>
      </c>
      <c r="AB58" s="434"/>
      <c r="AC58" s="434"/>
      <c r="AD58" s="434"/>
      <c r="AE58" s="434"/>
      <c r="AF58" s="434"/>
      <c r="AG58" s="434"/>
      <c r="AH58" s="434"/>
      <c r="AI58" s="434"/>
      <c r="AJ58" s="434"/>
      <c r="AK58" s="434"/>
      <c r="AL58" s="434"/>
      <c r="AM58" s="434"/>
    </row>
    <row r="59" spans="1:39" hidden="1">
      <c r="A59" s="449" t="s">
        <v>390</v>
      </c>
      <c r="B59" s="450" t="e">
        <f>#REF!/#REF!</f>
        <v>#REF!</v>
      </c>
      <c r="C59" s="451" t="e">
        <f>#REF!/#REF!</f>
        <v>#REF!</v>
      </c>
      <c r="D59" s="451" t="e">
        <f>#REF!/#REF!</f>
        <v>#REF!</v>
      </c>
      <c r="E59" s="451" t="e">
        <f>#REF!/#REF!</f>
        <v>#REF!</v>
      </c>
      <c r="F59" s="451" t="e">
        <f>#REF!/#REF!</f>
        <v>#REF!</v>
      </c>
      <c r="G59" s="451" t="e">
        <f>#REF!/#REF!</f>
        <v>#REF!</v>
      </c>
      <c r="H59" s="451" t="e">
        <f>#REF!/#REF!</f>
        <v>#REF!</v>
      </c>
      <c r="I59" s="451" t="e">
        <f>#REF!/#REF!</f>
        <v>#REF!</v>
      </c>
      <c r="J59" s="451" t="e">
        <f>#REF!/#REF!</f>
        <v>#REF!</v>
      </c>
      <c r="K59" s="451" t="e">
        <f>#REF!/#REF!</f>
        <v>#REF!</v>
      </c>
      <c r="L59" s="451" t="e">
        <f>#REF!/#REF!</f>
        <v>#REF!</v>
      </c>
      <c r="M59" s="451"/>
      <c r="N59" s="451"/>
      <c r="O59" s="451" t="e">
        <f>#REF!/#REF!</f>
        <v>#REF!</v>
      </c>
      <c r="P59" s="451" t="e">
        <f>#REF!/#REF!</f>
        <v>#REF!</v>
      </c>
      <c r="Q59" s="452" t="e">
        <f>#REF!/#REF!</f>
        <v>#REF!</v>
      </c>
      <c r="AB59" s="434"/>
      <c r="AC59" s="434"/>
      <c r="AD59" s="434"/>
      <c r="AE59" s="434"/>
      <c r="AF59" s="434"/>
      <c r="AG59" s="434"/>
      <c r="AH59" s="434"/>
      <c r="AI59" s="434"/>
      <c r="AJ59" s="434"/>
      <c r="AK59" s="434"/>
      <c r="AL59" s="434"/>
      <c r="AM59" s="434"/>
    </row>
    <row r="60" spans="1:39" hidden="1">
      <c r="A60" s="449" t="s">
        <v>391</v>
      </c>
      <c r="B60" s="450" t="e">
        <f>#REF!/#REF!</f>
        <v>#REF!</v>
      </c>
      <c r="C60" s="451" t="e">
        <f>#REF!/#REF!</f>
        <v>#REF!</v>
      </c>
      <c r="D60" s="451" t="e">
        <f>#REF!/#REF!</f>
        <v>#REF!</v>
      </c>
      <c r="E60" s="451" t="e">
        <f>#REF!/#REF!</f>
        <v>#REF!</v>
      </c>
      <c r="F60" s="451" t="e">
        <f>#REF!/#REF!</f>
        <v>#REF!</v>
      </c>
      <c r="G60" s="451" t="e">
        <f>#REF!/#REF!</f>
        <v>#REF!</v>
      </c>
      <c r="H60" s="451" t="e">
        <f>#REF!/#REF!</f>
        <v>#REF!</v>
      </c>
      <c r="I60" s="451" t="e">
        <f>#REF!/#REF!</f>
        <v>#REF!</v>
      </c>
      <c r="J60" s="451" t="e">
        <f>#REF!/#REF!</f>
        <v>#REF!</v>
      </c>
      <c r="K60" s="451" t="e">
        <f>#REF!/#REF!</f>
        <v>#REF!</v>
      </c>
      <c r="L60" s="451" t="e">
        <f>#REF!/#REF!</f>
        <v>#REF!</v>
      </c>
      <c r="M60" s="451"/>
      <c r="N60" s="451"/>
      <c r="O60" s="451" t="e">
        <f>#REF!/#REF!</f>
        <v>#REF!</v>
      </c>
      <c r="P60" s="451" t="e">
        <f>#REF!/#REF!</f>
        <v>#REF!</v>
      </c>
      <c r="Q60" s="452" t="e">
        <f>#REF!/#REF!</f>
        <v>#REF!</v>
      </c>
      <c r="AB60" s="434"/>
      <c r="AC60" s="434"/>
      <c r="AD60" s="434"/>
      <c r="AE60" s="434"/>
      <c r="AF60" s="434"/>
      <c r="AG60" s="434"/>
      <c r="AH60" s="434"/>
      <c r="AI60" s="434"/>
      <c r="AJ60" s="434"/>
      <c r="AK60" s="434"/>
      <c r="AL60" s="434"/>
      <c r="AM60" s="434"/>
    </row>
    <row r="61" spans="1:39">
      <c r="A61" s="418" t="s">
        <v>344</v>
      </c>
      <c r="B61" s="453">
        <f t="shared" ref="B61:Q61" si="2">B6/B28</f>
        <v>7.6477851851600803E-2</v>
      </c>
      <c r="C61" s="454">
        <f t="shared" si="2"/>
        <v>-1.5915602389161367E-2</v>
      </c>
      <c r="D61" s="454">
        <f t="shared" si="2"/>
        <v>5.4298642533936649E-3</v>
      </c>
      <c r="E61" s="454">
        <f t="shared" si="2"/>
        <v>-3.0695023021267264E-3</v>
      </c>
      <c r="F61" s="454">
        <f t="shared" si="2"/>
        <v>3.3424178536535197E-2</v>
      </c>
      <c r="G61" s="454">
        <f t="shared" si="2"/>
        <v>0.18865375268616705</v>
      </c>
      <c r="H61" s="454">
        <f t="shared" si="2"/>
        <v>5.4781975586726275E-2</v>
      </c>
      <c r="I61" s="454">
        <f t="shared" si="2"/>
        <v>7.7673853628909814E-2</v>
      </c>
      <c r="J61" s="454">
        <f t="shared" si="2"/>
        <v>0.10877115392119879</v>
      </c>
      <c r="K61" s="454">
        <f t="shared" si="2"/>
        <v>-1.6855172093455339E-2</v>
      </c>
      <c r="L61" s="454">
        <f t="shared" si="2"/>
        <v>8.7230981397301954E-2</v>
      </c>
      <c r="M61" s="516">
        <f t="shared" si="2"/>
        <v>5.9810761943849766E-2</v>
      </c>
      <c r="N61" s="516">
        <f t="shared" si="2"/>
        <v>5.6988428745432397E-2</v>
      </c>
      <c r="O61" s="454">
        <f t="shared" si="2"/>
        <v>4.2533083535480735E-2</v>
      </c>
      <c r="P61" s="454">
        <f t="shared" si="2"/>
        <v>1.2439984784150843E-3</v>
      </c>
      <c r="Q61" s="455">
        <f t="shared" si="2"/>
        <v>3.8308024040005504E-3</v>
      </c>
      <c r="AB61" s="434"/>
      <c r="AC61" s="434"/>
      <c r="AD61" s="434"/>
      <c r="AE61" s="434"/>
      <c r="AF61" s="434"/>
      <c r="AG61" s="434"/>
      <c r="AH61" s="434"/>
      <c r="AI61" s="434"/>
      <c r="AJ61" s="434"/>
      <c r="AK61" s="434"/>
      <c r="AL61" s="434"/>
      <c r="AM61" s="434"/>
    </row>
    <row r="62" spans="1:39">
      <c r="A62" s="419" t="s">
        <v>345</v>
      </c>
      <c r="B62" s="456">
        <f t="shared" ref="B62:Q62" si="3">B7/B29</f>
        <v>7.5733902452004495E-2</v>
      </c>
      <c r="C62" s="457">
        <f t="shared" si="3"/>
        <v>-8.9641314418414369E-3</v>
      </c>
      <c r="D62" s="457">
        <f t="shared" si="3"/>
        <v>-7.261687917425623E-2</v>
      </c>
      <c r="E62" s="457">
        <f t="shared" si="3"/>
        <v>-7.442116868798236E-3</v>
      </c>
      <c r="F62" s="457">
        <f t="shared" si="3"/>
        <v>5.6207498345068302E-2</v>
      </c>
      <c r="G62" s="457">
        <f t="shared" si="3"/>
        <v>0.1816597492467989</v>
      </c>
      <c r="H62" s="457">
        <f t="shared" si="3"/>
        <v>5.3259295934419242E-2</v>
      </c>
      <c r="I62" s="457">
        <f t="shared" si="3"/>
        <v>7.4182051651620173E-2</v>
      </c>
      <c r="J62" s="457">
        <f t="shared" si="3"/>
        <v>0.10752811002105452</v>
      </c>
      <c r="K62" s="457">
        <f t="shared" si="3"/>
        <v>-1.152082383544745E-2</v>
      </c>
      <c r="L62" s="457">
        <f t="shared" si="3"/>
        <v>8.9368784645811855E-2</v>
      </c>
      <c r="M62" s="466">
        <f t="shared" si="3"/>
        <v>5.876332575418098E-2</v>
      </c>
      <c r="N62" s="466">
        <f t="shared" si="3"/>
        <v>5.6256348833330805E-2</v>
      </c>
      <c r="O62" s="457">
        <f t="shared" si="3"/>
        <v>4.180905248708594E-2</v>
      </c>
      <c r="P62" s="457">
        <f t="shared" si="3"/>
        <v>1.2349149824550443E-3</v>
      </c>
      <c r="Q62" s="458">
        <f t="shared" si="3"/>
        <v>3.9418853474490374E-3</v>
      </c>
      <c r="AB62" s="434"/>
      <c r="AC62" s="434"/>
      <c r="AD62" s="434"/>
      <c r="AE62" s="434"/>
      <c r="AF62" s="434"/>
      <c r="AG62" s="434"/>
      <c r="AH62" s="434"/>
      <c r="AI62" s="434"/>
      <c r="AJ62" s="434"/>
      <c r="AK62" s="434"/>
      <c r="AL62" s="434"/>
      <c r="AM62" s="434"/>
    </row>
    <row r="63" spans="1:39">
      <c r="A63" s="419" t="s">
        <v>346</v>
      </c>
      <c r="B63" s="456">
        <f t="shared" ref="B63:Q63" si="4">B8/B30</f>
        <v>7.7176485433299927E-2</v>
      </c>
      <c r="C63" s="457">
        <f t="shared" si="4"/>
        <v>-1.1406797520154869E-2</v>
      </c>
      <c r="D63" s="457">
        <f t="shared" si="4"/>
        <v>-4.8754574430409633E-2</v>
      </c>
      <c r="E63" s="457">
        <f t="shared" si="4"/>
        <v>-1.6747301823595087E-2</v>
      </c>
      <c r="F63" s="457">
        <f t="shared" si="4"/>
        <v>7.1102711157455686E-2</v>
      </c>
      <c r="G63" s="457">
        <f t="shared" si="4"/>
        <v>0.17857354970875836</v>
      </c>
      <c r="H63" s="457">
        <f t="shared" si="4"/>
        <v>4.8245150222660883E-2</v>
      </c>
      <c r="I63" s="457">
        <f t="shared" si="4"/>
        <v>7.5245212517515175E-2</v>
      </c>
      <c r="J63" s="457">
        <f t="shared" si="4"/>
        <v>0.11054028797381549</v>
      </c>
      <c r="K63" s="457">
        <f t="shared" si="4"/>
        <v>-9.5575295840841321E-3</v>
      </c>
      <c r="L63" s="457">
        <f t="shared" si="4"/>
        <v>8.5017619088546076E-2</v>
      </c>
      <c r="M63" s="466">
        <f t="shared" si="4"/>
        <v>5.8422160738103371E-2</v>
      </c>
      <c r="N63" s="466">
        <f t="shared" si="4"/>
        <v>5.4437719114254039E-2</v>
      </c>
      <c r="O63" s="457">
        <f t="shared" si="4"/>
        <v>4.2814136913721476E-2</v>
      </c>
      <c r="P63" s="457">
        <f t="shared" si="4"/>
        <v>1.2699966942425422E-3</v>
      </c>
      <c r="Q63" s="458">
        <f t="shared" si="4"/>
        <v>3.767054751786408E-3</v>
      </c>
      <c r="AB63" s="434"/>
      <c r="AC63" s="434"/>
      <c r="AD63" s="434"/>
      <c r="AE63" s="434"/>
      <c r="AF63" s="434"/>
      <c r="AG63" s="434"/>
      <c r="AH63" s="434"/>
      <c r="AI63" s="434"/>
      <c r="AJ63" s="434"/>
      <c r="AK63" s="434"/>
      <c r="AL63" s="434"/>
      <c r="AM63" s="434"/>
    </row>
    <row r="64" spans="1:39">
      <c r="A64" s="419" t="s">
        <v>347</v>
      </c>
      <c r="B64" s="456">
        <f t="shared" ref="B64:Q64" si="5">B9/B31</f>
        <v>8.1474880823190932E-2</v>
      </c>
      <c r="C64" s="457">
        <f t="shared" si="5"/>
        <v>-1.4211815205128911E-2</v>
      </c>
      <c r="D64" s="457">
        <f t="shared" si="5"/>
        <v>-1.9156611518845627E-2</v>
      </c>
      <c r="E64" s="457">
        <f t="shared" si="5"/>
        <v>-1.0828520657485562E-2</v>
      </c>
      <c r="F64" s="457">
        <f t="shared" si="5"/>
        <v>7.4730983302411874E-2</v>
      </c>
      <c r="G64" s="457">
        <f t="shared" si="5"/>
        <v>0.17792361732560846</v>
      </c>
      <c r="H64" s="457">
        <f t="shared" si="5"/>
        <v>5.1413569456911272E-2</v>
      </c>
      <c r="I64" s="457">
        <f t="shared" si="5"/>
        <v>8.207995928301566E-2</v>
      </c>
      <c r="J64" s="457">
        <f t="shared" si="5"/>
        <v>0.1127390339487228</v>
      </c>
      <c r="K64" s="457">
        <f t="shared" si="5"/>
        <v>1.0470496841963048E-3</v>
      </c>
      <c r="L64" s="457">
        <f t="shared" si="5"/>
        <v>8.6153923355374959E-2</v>
      </c>
      <c r="M64" s="466">
        <f t="shared" si="5"/>
        <v>5.9854920458851116E-2</v>
      </c>
      <c r="N64" s="466">
        <f t="shared" si="5"/>
        <v>5.6187453493492884E-2</v>
      </c>
      <c r="O64" s="457">
        <f t="shared" si="5"/>
        <v>4.4473960272072011E-2</v>
      </c>
      <c r="P64" s="457">
        <f t="shared" si="5"/>
        <v>1.351298137405466E-3</v>
      </c>
      <c r="Q64" s="458">
        <f t="shared" si="5"/>
        <v>3.5868505362863907E-3</v>
      </c>
      <c r="AB64" s="434"/>
      <c r="AC64" s="434"/>
      <c r="AD64" s="434"/>
      <c r="AE64" s="434"/>
      <c r="AF64" s="434"/>
      <c r="AG64" s="434"/>
      <c r="AH64" s="434"/>
      <c r="AI64" s="434"/>
      <c r="AJ64" s="434"/>
      <c r="AK64" s="434"/>
      <c r="AL64" s="434"/>
      <c r="AM64" s="434"/>
    </row>
    <row r="65" spans="1:39">
      <c r="A65" s="419" t="s">
        <v>348</v>
      </c>
      <c r="B65" s="456">
        <f t="shared" ref="B65:Q65" si="6">B10/B32</f>
        <v>7.5171343427517648E-2</v>
      </c>
      <c r="C65" s="457">
        <f t="shared" si="6"/>
        <v>7.5298464639113214E-3</v>
      </c>
      <c r="D65" s="457">
        <f t="shared" si="6"/>
        <v>1.6982734220209455E-3</v>
      </c>
      <c r="E65" s="457">
        <f t="shared" si="6"/>
        <v>-2.7893175074183976E-3</v>
      </c>
      <c r="F65" s="457">
        <f t="shared" si="6"/>
        <v>0.10713798280333015</v>
      </c>
      <c r="G65" s="457">
        <f t="shared" si="6"/>
        <v>0.16412682089609429</v>
      </c>
      <c r="H65" s="457">
        <f t="shared" si="6"/>
        <v>4.6294766450801737E-2</v>
      </c>
      <c r="I65" s="457">
        <f t="shared" si="6"/>
        <v>6.7640458551884497E-2</v>
      </c>
      <c r="J65" s="457">
        <f t="shared" si="6"/>
        <v>0.11770985198547036</v>
      </c>
      <c r="K65" s="457">
        <f t="shared" si="6"/>
        <v>-1.2589261827835286E-2</v>
      </c>
      <c r="L65" s="457">
        <f t="shared" si="6"/>
        <v>8.8186965718306129E-2</v>
      </c>
      <c r="M65" s="466">
        <f t="shared" si="6"/>
        <v>5.6355571922945699E-2</v>
      </c>
      <c r="N65" s="466">
        <f t="shared" si="6"/>
        <v>5.6973523783377875E-2</v>
      </c>
      <c r="O65" s="457">
        <f t="shared" si="6"/>
        <v>4.0427428612891274E-2</v>
      </c>
      <c r="P65" s="457">
        <f t="shared" si="6"/>
        <v>1.2606019585862645E-3</v>
      </c>
      <c r="Q65" s="458">
        <f t="shared" si="6"/>
        <v>3.4044767172248425E-3</v>
      </c>
      <c r="AB65" s="434"/>
      <c r="AC65" s="434"/>
      <c r="AD65" s="434"/>
      <c r="AE65" s="434"/>
      <c r="AF65" s="434"/>
      <c r="AG65" s="434"/>
      <c r="AH65" s="434"/>
      <c r="AI65" s="434"/>
      <c r="AJ65" s="434"/>
      <c r="AK65" s="434"/>
      <c r="AL65" s="434"/>
      <c r="AM65" s="434"/>
    </row>
    <row r="66" spans="1:39">
      <c r="A66" s="419" t="s">
        <v>349</v>
      </c>
      <c r="B66" s="456">
        <f t="shared" ref="B66:Q66" si="7">B11/B33</f>
        <v>7.4443024374421782E-2</v>
      </c>
      <c r="C66" s="457">
        <f t="shared" si="7"/>
        <v>2.5548409831732885E-3</v>
      </c>
      <c r="D66" s="457">
        <f t="shared" si="7"/>
        <v>-7.9082641360221431E-3</v>
      </c>
      <c r="E66" s="457">
        <f t="shared" si="7"/>
        <v>4.6886204423851286E-3</v>
      </c>
      <c r="F66" s="457">
        <f t="shared" si="7"/>
        <v>8.5700789526958629E-2</v>
      </c>
      <c r="G66" s="457">
        <f t="shared" si="7"/>
        <v>0.17065211035299555</v>
      </c>
      <c r="H66" s="457">
        <f t="shared" si="7"/>
        <v>4.5207687010599101E-2</v>
      </c>
      <c r="I66" s="457">
        <f t="shared" si="7"/>
        <v>6.5008394148079629E-2</v>
      </c>
      <c r="J66" s="457">
        <f t="shared" si="7"/>
        <v>0.11731050154195748</v>
      </c>
      <c r="K66" s="457">
        <f t="shared" si="7"/>
        <v>-1.370556256977994E-2</v>
      </c>
      <c r="L66" s="457">
        <f t="shared" si="7"/>
        <v>8.1780981015749654E-2</v>
      </c>
      <c r="M66" s="466">
        <f t="shared" si="7"/>
        <v>5.6051081367998169E-2</v>
      </c>
      <c r="N66" s="466">
        <f t="shared" si="7"/>
        <v>5.6131379207433635E-2</v>
      </c>
      <c r="O66" s="457">
        <f t="shared" si="7"/>
        <v>4.1876985649412363E-2</v>
      </c>
      <c r="P66" s="457">
        <f t="shared" si="7"/>
        <v>1.2465418004897128E-3</v>
      </c>
      <c r="Q66" s="458">
        <f t="shared" si="7"/>
        <v>3.2983193277310923E-3</v>
      </c>
      <c r="AB66" s="434"/>
      <c r="AC66" s="434"/>
      <c r="AD66" s="434"/>
      <c r="AE66" s="434"/>
      <c r="AF66" s="434"/>
      <c r="AG66" s="434"/>
      <c r="AH66" s="434"/>
      <c r="AI66" s="434"/>
      <c r="AJ66" s="434"/>
      <c r="AK66" s="434"/>
      <c r="AL66" s="434"/>
      <c r="AM66" s="434"/>
    </row>
    <row r="67" spans="1:39">
      <c r="A67" s="419" t="s">
        <v>350</v>
      </c>
      <c r="B67" s="456">
        <f t="shared" ref="B67:Q67" si="8">B12/B34</f>
        <v>7.2486969677657123E-2</v>
      </c>
      <c r="C67" s="457">
        <f t="shared" si="8"/>
        <v>1.5019507759101176E-2</v>
      </c>
      <c r="D67" s="457">
        <f t="shared" si="8"/>
        <v>2.2727272727272727E-4</v>
      </c>
      <c r="E67" s="457">
        <f t="shared" si="8"/>
        <v>5.3813121704625756E-3</v>
      </c>
      <c r="F67" s="457">
        <f t="shared" si="8"/>
        <v>8.6154469896614641E-2</v>
      </c>
      <c r="G67" s="457">
        <f t="shared" si="8"/>
        <v>0.1758087346830374</v>
      </c>
      <c r="H67" s="457">
        <f t="shared" si="8"/>
        <v>4.1175397838549309E-2</v>
      </c>
      <c r="I67" s="457">
        <f t="shared" si="8"/>
        <v>4.6529410098836058E-2</v>
      </c>
      <c r="J67" s="457">
        <f t="shared" si="8"/>
        <v>0.11889984586913827</v>
      </c>
      <c r="K67" s="457">
        <f t="shared" si="8"/>
        <v>-2.1717072362631106E-2</v>
      </c>
      <c r="L67" s="457">
        <f t="shared" si="8"/>
        <v>8.1038599241348028E-2</v>
      </c>
      <c r="M67" s="466">
        <f t="shared" si="8"/>
        <v>5.0737321781306841E-2</v>
      </c>
      <c r="N67" s="466">
        <f t="shared" si="8"/>
        <v>5.5462536626203429E-2</v>
      </c>
      <c r="O67" s="457">
        <f t="shared" si="8"/>
        <v>3.3066402184427385E-2</v>
      </c>
      <c r="P67" s="457">
        <f t="shared" si="8"/>
        <v>1.2403302510462007E-3</v>
      </c>
      <c r="Q67" s="458">
        <f t="shared" si="8"/>
        <v>3.2611277886961968E-3</v>
      </c>
      <c r="AB67" s="434"/>
      <c r="AC67" s="434"/>
      <c r="AD67" s="434"/>
      <c r="AE67" s="434"/>
      <c r="AF67" s="434"/>
      <c r="AG67" s="434"/>
      <c r="AH67" s="434"/>
      <c r="AI67" s="434"/>
      <c r="AJ67" s="434"/>
      <c r="AK67" s="434"/>
      <c r="AL67" s="434"/>
      <c r="AM67" s="434"/>
    </row>
    <row r="68" spans="1:39">
      <c r="A68" s="433" t="s">
        <v>351</v>
      </c>
      <c r="B68" s="456">
        <f t="shared" ref="B68:Q68" si="9">B13/B35</f>
        <v>7.0841020783925179E-2</v>
      </c>
      <c r="C68" s="457">
        <f t="shared" si="9"/>
        <v>2.6916394263333039E-2</v>
      </c>
      <c r="D68" s="457">
        <f t="shared" si="9"/>
        <v>8.1043434215524891E-3</v>
      </c>
      <c r="E68" s="457">
        <f t="shared" si="9"/>
        <v>6.468723720809884E-3</v>
      </c>
      <c r="F68" s="457">
        <f t="shared" si="9"/>
        <v>6.9992663242846656E-2</v>
      </c>
      <c r="G68" s="457">
        <f t="shared" si="9"/>
        <v>0.16293858410594336</v>
      </c>
      <c r="H68" s="457">
        <f t="shared" si="9"/>
        <v>3.9390276885628316E-2</v>
      </c>
      <c r="I68" s="457">
        <f t="shared" si="9"/>
        <v>3.3525630228510468E-2</v>
      </c>
      <c r="J68" s="457">
        <f t="shared" si="9"/>
        <v>0.11629905396845176</v>
      </c>
      <c r="K68" s="457">
        <f t="shared" si="9"/>
        <v>-1.9528899995372297E-2</v>
      </c>
      <c r="L68" s="457">
        <f t="shared" si="9"/>
        <v>8.1462302187279512E-2</v>
      </c>
      <c r="M68" s="466">
        <f t="shared" si="9"/>
        <v>5.2140106479240757E-2</v>
      </c>
      <c r="N68" s="466">
        <f t="shared" si="9"/>
        <v>5.899910619839116E-2</v>
      </c>
      <c r="O68" s="457">
        <f t="shared" si="9"/>
        <v>3.0815065534900529E-2</v>
      </c>
      <c r="P68" s="457">
        <f t="shared" si="9"/>
        <v>1.1949158668668116E-3</v>
      </c>
      <c r="Q68" s="458">
        <f t="shared" si="9"/>
        <v>3.1678167539846928E-3</v>
      </c>
      <c r="AB68" s="434"/>
      <c r="AC68" s="434"/>
      <c r="AD68" s="434"/>
      <c r="AE68" s="434"/>
      <c r="AF68" s="434"/>
      <c r="AG68" s="434"/>
      <c r="AH68" s="434"/>
      <c r="AI68" s="434"/>
      <c r="AJ68" s="434"/>
      <c r="AK68" s="434"/>
      <c r="AL68" s="434"/>
      <c r="AM68" s="434"/>
    </row>
    <row r="69" spans="1:39">
      <c r="A69" s="433" t="s">
        <v>352</v>
      </c>
      <c r="B69" s="456">
        <f t="shared" ref="B69:Q69" si="10">B14/B36</f>
        <v>6.9100220557196335E-2</v>
      </c>
      <c r="C69" s="457">
        <f t="shared" si="10"/>
        <v>2.1701910368857383E-2</v>
      </c>
      <c r="D69" s="457">
        <f t="shared" si="10"/>
        <v>-5.3504470723968849E-2</v>
      </c>
      <c r="E69" s="457">
        <f t="shared" si="10"/>
        <v>3.6274939020576645E-3</v>
      </c>
      <c r="F69" s="457">
        <f t="shared" si="10"/>
        <v>7.8492077945729377E-2</v>
      </c>
      <c r="G69" s="457">
        <f t="shared" si="10"/>
        <v>0.19344612490577295</v>
      </c>
      <c r="H69" s="457">
        <f t="shared" si="10"/>
        <v>3.515321275927849E-2</v>
      </c>
      <c r="I69" s="457">
        <f t="shared" si="10"/>
        <v>4.4521857343132673E-2</v>
      </c>
      <c r="J69" s="457">
        <f t="shared" si="10"/>
        <v>0.11138527510192026</v>
      </c>
      <c r="K69" s="457">
        <f t="shared" si="10"/>
        <v>-8.4475056604543325E-2</v>
      </c>
      <c r="L69" s="457">
        <f t="shared" si="10"/>
        <v>7.6908129160001795E-2</v>
      </c>
      <c r="M69" s="466">
        <f t="shared" si="10"/>
        <v>5.6260097421133824E-2</v>
      </c>
      <c r="N69" s="466">
        <f t="shared" si="10"/>
        <v>5.9369961451265725E-2</v>
      </c>
      <c r="O69" s="457">
        <f t="shared" si="10"/>
        <v>2.5232560921705643E-2</v>
      </c>
      <c r="P69" s="457">
        <f t="shared" si="10"/>
        <v>1.1253868517302824E-3</v>
      </c>
      <c r="Q69" s="458">
        <f t="shared" si="10"/>
        <v>2.9274676830528322E-3</v>
      </c>
      <c r="AB69" s="434"/>
      <c r="AC69" s="434"/>
      <c r="AD69" s="434"/>
      <c r="AE69" s="434"/>
      <c r="AF69" s="434"/>
      <c r="AG69" s="434"/>
      <c r="AH69" s="434"/>
      <c r="AI69" s="434"/>
      <c r="AJ69" s="434"/>
      <c r="AK69" s="434"/>
      <c r="AL69" s="434"/>
      <c r="AM69" s="434"/>
    </row>
    <row r="70" spans="1:39">
      <c r="A70" s="433" t="s">
        <v>353</v>
      </c>
      <c r="B70" s="503">
        <f t="shared" ref="B70:Q70" si="11">B15/B37</f>
        <v>6.4382787333178204E-2</v>
      </c>
      <c r="C70" s="466">
        <f t="shared" si="11"/>
        <v>3.5084143713969606E-3</v>
      </c>
      <c r="D70" s="466">
        <f t="shared" si="11"/>
        <v>-9.0083894925044691E-2</v>
      </c>
      <c r="E70" s="466">
        <f t="shared" si="11"/>
        <v>3.3807414315691303E-3</v>
      </c>
      <c r="F70" s="466">
        <f t="shared" si="11"/>
        <v>6.6596657040343052E-2</v>
      </c>
      <c r="G70" s="466">
        <f t="shared" si="11"/>
        <v>0.16729354096422122</v>
      </c>
      <c r="H70" s="466">
        <f t="shared" si="11"/>
        <v>2.6222450740311463E-2</v>
      </c>
      <c r="I70" s="466">
        <f t="shared" si="11"/>
        <v>4.0722761596548002E-2</v>
      </c>
      <c r="J70" s="466">
        <f t="shared" si="11"/>
        <v>0.10755211119772957</v>
      </c>
      <c r="K70" s="466">
        <f t="shared" si="11"/>
        <v>-5.9352201513244274E-2</v>
      </c>
      <c r="L70" s="466">
        <f t="shared" si="11"/>
        <v>7.7808971163971438E-2</v>
      </c>
      <c r="M70" s="466">
        <f t="shared" si="11"/>
        <v>4.1970119099988594E-2</v>
      </c>
      <c r="N70" s="466">
        <f t="shared" si="11"/>
        <v>5.5476973684210527E-2</v>
      </c>
      <c r="O70" s="466">
        <f t="shared" si="11"/>
        <v>1.8973866976527292E-2</v>
      </c>
      <c r="P70" s="466">
        <f t="shared" si="11"/>
        <v>1.1858037945721427E-3</v>
      </c>
      <c r="Q70" s="505">
        <f t="shared" si="11"/>
        <v>2.3181402638108922E-3</v>
      </c>
      <c r="AB70" s="434"/>
      <c r="AC70" s="434"/>
      <c r="AD70" s="434"/>
      <c r="AE70" s="434"/>
      <c r="AF70" s="434"/>
      <c r="AG70" s="434"/>
      <c r="AH70" s="434"/>
      <c r="AI70" s="434"/>
      <c r="AJ70" s="434"/>
      <c r="AK70" s="434"/>
      <c r="AL70" s="434"/>
      <c r="AM70" s="434"/>
    </row>
    <row r="71" spans="1:39">
      <c r="A71" s="433" t="s">
        <v>354</v>
      </c>
      <c r="B71" s="503">
        <f t="shared" ref="B71:Q71" si="12">B16/B38</f>
        <v>6.7973926233760112E-2</v>
      </c>
      <c r="C71" s="466">
        <f t="shared" si="12"/>
        <v>4.5166223027694402E-3</v>
      </c>
      <c r="D71" s="466">
        <f t="shared" si="12"/>
        <v>-7.4688246219156276E-2</v>
      </c>
      <c r="E71" s="466">
        <f t="shared" si="12"/>
        <v>5.1986632008911996E-3</v>
      </c>
      <c r="F71" s="466">
        <f t="shared" si="12"/>
        <v>9.6406443618339527E-2</v>
      </c>
      <c r="G71" s="466">
        <f t="shared" si="12"/>
        <v>0.18395054509889386</v>
      </c>
      <c r="H71" s="466">
        <f t="shared" si="12"/>
        <v>2.7437034834254373E-2</v>
      </c>
      <c r="I71" s="466">
        <f t="shared" si="12"/>
        <v>4.1966209403042458E-2</v>
      </c>
      <c r="J71" s="466">
        <f t="shared" si="12"/>
        <v>0.11508445242139675</v>
      </c>
      <c r="K71" s="466">
        <f t="shared" si="12"/>
        <v>-6.8893615537501313E-2</v>
      </c>
      <c r="L71" s="466">
        <f t="shared" si="12"/>
        <v>7.8396792775646151E-2</v>
      </c>
      <c r="M71" s="466">
        <f t="shared" si="12"/>
        <v>3.7821393627998738E-2</v>
      </c>
      <c r="N71" s="466">
        <f t="shared" si="12"/>
        <v>5.6658760793067635E-2</v>
      </c>
      <c r="O71" s="466">
        <f t="shared" si="12"/>
        <v>2.2861490952021724E-2</v>
      </c>
      <c r="P71" s="466">
        <f t="shared" si="12"/>
        <v>1.1522451018482545E-3</v>
      </c>
      <c r="Q71" s="505">
        <f t="shared" si="12"/>
        <v>2.2023109180317976E-3</v>
      </c>
      <c r="AB71" s="434"/>
      <c r="AC71" s="434"/>
      <c r="AD71" s="434"/>
      <c r="AE71" s="434"/>
      <c r="AF71" s="434"/>
      <c r="AG71" s="434"/>
      <c r="AH71" s="434"/>
      <c r="AI71" s="434"/>
      <c r="AJ71" s="434"/>
      <c r="AK71" s="434"/>
      <c r="AL71" s="434"/>
      <c r="AM71" s="434"/>
    </row>
    <row r="72" spans="1:39">
      <c r="A72" s="433" t="s">
        <v>355</v>
      </c>
      <c r="B72" s="503">
        <f t="shared" ref="B72:Q72" si="13">B17/B39</f>
        <v>6.4136775230315371E-2</v>
      </c>
      <c r="C72" s="466">
        <f t="shared" si="13"/>
        <v>1.1283617544752694E-2</v>
      </c>
      <c r="D72" s="466">
        <f t="shared" si="13"/>
        <v>-6.5876710396388774E-2</v>
      </c>
      <c r="E72" s="466">
        <f t="shared" si="13"/>
        <v>4.8624617949430396E-3</v>
      </c>
      <c r="F72" s="466">
        <f t="shared" si="13"/>
        <v>9.2660632673178603E-2</v>
      </c>
      <c r="G72" s="466">
        <f t="shared" si="13"/>
        <v>0.16914081607116449</v>
      </c>
      <c r="H72" s="466">
        <f t="shared" si="13"/>
        <v>1.8656193014448028E-2</v>
      </c>
      <c r="I72" s="466">
        <f t="shared" si="13"/>
        <v>1.8984417020825286E-2</v>
      </c>
      <c r="J72" s="466">
        <f t="shared" si="13"/>
        <v>0.11555332748464719</v>
      </c>
      <c r="K72" s="466">
        <f t="shared" si="13"/>
        <v>-3.3641317223406776E-2</v>
      </c>
      <c r="L72" s="466">
        <f t="shared" si="13"/>
        <v>7.5085317372586696E-2</v>
      </c>
      <c r="M72" s="466">
        <f t="shared" si="13"/>
        <v>3.6347237621430335E-2</v>
      </c>
      <c r="N72" s="466">
        <f t="shared" si="13"/>
        <v>5.626047220106626E-2</v>
      </c>
      <c r="O72" s="466">
        <f t="shared" si="13"/>
        <v>1.7711848615970683E-2</v>
      </c>
      <c r="P72" s="466">
        <f t="shared" si="13"/>
        <v>1.0377322152410689E-3</v>
      </c>
      <c r="Q72" s="505">
        <f t="shared" si="13"/>
        <v>2.0476946289655711E-3</v>
      </c>
      <c r="AB72" s="434"/>
      <c r="AC72" s="434"/>
      <c r="AD72" s="434"/>
      <c r="AE72" s="434"/>
      <c r="AF72" s="434"/>
      <c r="AG72" s="434"/>
      <c r="AH72" s="434"/>
      <c r="AI72" s="434"/>
      <c r="AJ72" s="434"/>
      <c r="AK72" s="434"/>
      <c r="AL72" s="434"/>
      <c r="AM72" s="434"/>
    </row>
    <row r="73" spans="1:39">
      <c r="A73" s="433" t="s">
        <v>356</v>
      </c>
      <c r="B73" s="503">
        <f t="shared" ref="B73:Q73" si="14">B18/B40</f>
        <v>6.613128150803016E-2</v>
      </c>
      <c r="C73" s="466">
        <f t="shared" si="14"/>
        <v>1.1509285901124771E-2</v>
      </c>
      <c r="D73" s="466">
        <f t="shared" si="14"/>
        <v>-3.8613188307273963E-2</v>
      </c>
      <c r="E73" s="466">
        <f t="shared" si="14"/>
        <v>3.6337209302325581E-3</v>
      </c>
      <c r="F73" s="466">
        <f t="shared" si="14"/>
        <v>9.396628939011481E-2</v>
      </c>
      <c r="G73" s="466">
        <f t="shared" si="14"/>
        <v>0.18261267111034546</v>
      </c>
      <c r="H73" s="466">
        <f t="shared" si="14"/>
        <v>2.6709498728659645E-2</v>
      </c>
      <c r="I73" s="466">
        <f t="shared" si="14"/>
        <v>2.9611641796387894E-2</v>
      </c>
      <c r="J73" s="466">
        <f t="shared" si="14"/>
        <v>0.11838805802316428</v>
      </c>
      <c r="K73" s="466">
        <f t="shared" si="14"/>
        <v>-9.6694757974248435E-3</v>
      </c>
      <c r="L73" s="466">
        <f t="shared" si="14"/>
        <v>7.7122329894340313E-2</v>
      </c>
      <c r="M73" s="466">
        <f t="shared" si="14"/>
        <v>4.8384740781424372E-2</v>
      </c>
      <c r="N73" s="466">
        <f t="shared" si="14"/>
        <v>5.6054572271386431E-2</v>
      </c>
      <c r="O73" s="466">
        <f t="shared" si="14"/>
        <v>1.0311308495849695E-2</v>
      </c>
      <c r="P73" s="466">
        <f t="shared" si="14"/>
        <v>1.1280724208480863E-3</v>
      </c>
      <c r="Q73" s="505">
        <f t="shared" si="14"/>
        <v>2.1774910804649404E-3</v>
      </c>
      <c r="AB73" s="434"/>
      <c r="AC73" s="434"/>
      <c r="AD73" s="434"/>
      <c r="AE73" s="434"/>
      <c r="AF73" s="434"/>
      <c r="AG73" s="434"/>
      <c r="AH73" s="434"/>
      <c r="AI73" s="434"/>
      <c r="AJ73" s="434"/>
      <c r="AK73" s="434"/>
      <c r="AL73" s="434"/>
      <c r="AM73" s="434"/>
    </row>
    <row r="74" spans="1:39">
      <c r="A74" s="542" t="s">
        <v>394</v>
      </c>
      <c r="B74" s="504">
        <f t="shared" ref="B74:Q74" si="15">B19/B41</f>
        <v>7.4460030815349382E-2</v>
      </c>
      <c r="C74" s="540">
        <f t="shared" si="15"/>
        <v>6.8782907751772831E-3</v>
      </c>
      <c r="D74" s="540">
        <f t="shared" si="15"/>
        <v>-5.3821178821178824E-2</v>
      </c>
      <c r="E74" s="540">
        <f t="shared" si="15"/>
        <v>8.0514365152919362E-3</v>
      </c>
      <c r="F74" s="540">
        <f t="shared" si="15"/>
        <v>0.12739094276857943</v>
      </c>
      <c r="G74" s="540">
        <f t="shared" si="15"/>
        <v>0.19367201359311961</v>
      </c>
      <c r="H74" s="540">
        <f t="shared" si="15"/>
        <v>4.507344260715232E-2</v>
      </c>
      <c r="I74" s="540">
        <f t="shared" si="15"/>
        <v>2.7511570518220469E-2</v>
      </c>
      <c r="J74" s="540">
        <f t="shared" si="15"/>
        <v>0.13333520541405747</v>
      </c>
      <c r="K74" s="540">
        <f t="shared" si="15"/>
        <v>1.0972137115668818E-2</v>
      </c>
      <c r="L74" s="540">
        <f t="shared" si="15"/>
        <v>7.8641557384372549E-2</v>
      </c>
      <c r="M74" s="540">
        <f t="shared" si="15"/>
        <v>5.484080497755088E-2</v>
      </c>
      <c r="N74" s="540">
        <f t="shared" si="15"/>
        <v>7.3399168105033816E-2</v>
      </c>
      <c r="O74" s="540">
        <f t="shared" si="15"/>
        <v>2.1501156992471401E-2</v>
      </c>
      <c r="P74" s="540">
        <f t="shared" si="15"/>
        <v>1.1583188352714952E-3</v>
      </c>
      <c r="Q74" s="541">
        <f t="shared" si="15"/>
        <v>2.3015081772479479E-3</v>
      </c>
      <c r="AB74" s="434"/>
      <c r="AC74" s="434"/>
      <c r="AD74" s="434"/>
      <c r="AE74" s="434"/>
      <c r="AF74" s="434"/>
      <c r="AG74" s="434"/>
      <c r="AH74" s="434"/>
      <c r="AI74" s="434"/>
      <c r="AJ74" s="434"/>
      <c r="AK74" s="434"/>
      <c r="AL74" s="434"/>
      <c r="AM74" s="434"/>
    </row>
    <row r="75" spans="1:39">
      <c r="AB75" s="434"/>
      <c r="AC75" s="434"/>
      <c r="AD75" s="434"/>
      <c r="AE75" s="434"/>
      <c r="AF75" s="434"/>
      <c r="AG75" s="434"/>
      <c r="AH75" s="434"/>
      <c r="AI75" s="434"/>
      <c r="AJ75" s="434"/>
      <c r="AK75" s="434"/>
      <c r="AL75" s="434"/>
      <c r="AM75" s="434"/>
    </row>
    <row r="78" spans="1:39">
      <c r="B78" s="459"/>
      <c r="C78" s="460"/>
      <c r="D78" s="460"/>
      <c r="E78" s="460"/>
      <c r="F78" s="460"/>
      <c r="G78" s="460"/>
      <c r="H78" s="460"/>
      <c r="I78" s="460"/>
      <c r="J78" s="460"/>
      <c r="K78" s="460"/>
      <c r="L78" s="460"/>
      <c r="M78" s="460"/>
      <c r="N78" s="460"/>
      <c r="O78" s="460"/>
      <c r="P78" s="460"/>
      <c r="Q78" s="460"/>
      <c r="R78" s="460"/>
      <c r="S78" s="460"/>
      <c r="T78" s="460"/>
      <c r="U78" s="460"/>
    </row>
    <row r="79" spans="1:39">
      <c r="B79" s="461"/>
      <c r="C79" s="462"/>
      <c r="D79" s="462"/>
      <c r="E79" s="462"/>
      <c r="F79" s="462"/>
      <c r="G79" s="462"/>
      <c r="H79" s="462"/>
      <c r="I79" s="462"/>
      <c r="J79" s="462"/>
      <c r="K79" s="462"/>
      <c r="L79" s="462"/>
      <c r="M79" s="462"/>
      <c r="N79" s="462"/>
      <c r="O79" s="462"/>
      <c r="P79" s="462"/>
      <c r="Q79" s="462"/>
      <c r="R79" s="462"/>
      <c r="S79" s="462"/>
      <c r="T79" s="462"/>
      <c r="U79" s="462"/>
    </row>
    <row r="80" spans="1:39">
      <c r="B80" s="463"/>
      <c r="C80" s="462"/>
      <c r="D80" s="462"/>
      <c r="E80" s="462"/>
      <c r="F80" s="462"/>
      <c r="G80" s="462"/>
      <c r="H80" s="462"/>
      <c r="I80" s="462"/>
      <c r="J80" s="462"/>
      <c r="K80" s="462"/>
      <c r="L80" s="462"/>
      <c r="M80" s="462"/>
      <c r="N80" s="462"/>
      <c r="O80" s="462"/>
      <c r="P80" s="462"/>
      <c r="Q80" s="462"/>
      <c r="R80" s="462"/>
      <c r="S80" s="462"/>
      <c r="T80" s="462"/>
      <c r="U80" s="464"/>
    </row>
    <row r="81" spans="2:21">
      <c r="B81" s="463"/>
      <c r="C81" s="462"/>
      <c r="D81" s="462"/>
      <c r="E81" s="462"/>
      <c r="F81" s="462"/>
      <c r="G81" s="462"/>
      <c r="H81" s="462"/>
      <c r="I81" s="462"/>
      <c r="J81" s="462"/>
      <c r="K81" s="462"/>
      <c r="L81" s="462"/>
      <c r="M81" s="462"/>
      <c r="N81" s="462"/>
      <c r="O81" s="462"/>
      <c r="P81" s="462"/>
      <c r="Q81" s="462"/>
      <c r="R81" s="462"/>
      <c r="S81" s="462"/>
      <c r="T81" s="462"/>
      <c r="U81" s="435"/>
    </row>
    <row r="82" spans="2:21">
      <c r="B82" s="463"/>
      <c r="C82" s="462"/>
      <c r="D82" s="462"/>
      <c r="E82" s="462"/>
      <c r="F82" s="462"/>
      <c r="G82" s="462"/>
      <c r="H82" s="462"/>
      <c r="I82" s="462"/>
      <c r="J82" s="462"/>
      <c r="K82" s="462"/>
      <c r="L82" s="462"/>
      <c r="M82" s="462"/>
      <c r="N82" s="462"/>
      <c r="O82" s="462"/>
      <c r="P82" s="462"/>
      <c r="Q82" s="462"/>
      <c r="R82" s="462"/>
      <c r="S82" s="462"/>
      <c r="T82" s="462"/>
      <c r="U82" s="435"/>
    </row>
    <row r="83" spans="2:21">
      <c r="B83" s="463"/>
      <c r="C83" s="462"/>
      <c r="D83" s="462"/>
      <c r="E83" s="462"/>
      <c r="F83" s="462"/>
      <c r="G83" s="462"/>
      <c r="H83" s="462"/>
      <c r="I83" s="462"/>
      <c r="J83" s="462"/>
      <c r="K83" s="462"/>
      <c r="L83" s="462"/>
      <c r="M83" s="462"/>
      <c r="N83" s="462"/>
      <c r="O83" s="462"/>
      <c r="P83" s="462"/>
      <c r="Q83" s="462"/>
      <c r="R83" s="462"/>
      <c r="S83" s="462"/>
      <c r="T83" s="462"/>
      <c r="U83" s="435"/>
    </row>
    <row r="84" spans="2:21">
      <c r="B84" s="463"/>
      <c r="C84" s="462"/>
      <c r="D84" s="462"/>
      <c r="E84" s="462"/>
      <c r="F84" s="462"/>
      <c r="G84" s="462"/>
      <c r="H84" s="462"/>
      <c r="I84" s="462"/>
      <c r="J84" s="462"/>
      <c r="K84" s="462"/>
      <c r="L84" s="462"/>
      <c r="M84" s="462"/>
      <c r="N84" s="462"/>
      <c r="O84" s="462"/>
      <c r="P84" s="462"/>
      <c r="Q84" s="462"/>
      <c r="R84" s="462"/>
      <c r="S84" s="462"/>
      <c r="T84" s="462"/>
      <c r="U84" s="435"/>
    </row>
    <row r="85" spans="2:21">
      <c r="B85" s="463"/>
      <c r="C85" s="462"/>
      <c r="D85" s="462"/>
      <c r="E85" s="462"/>
      <c r="F85" s="462"/>
      <c r="G85" s="462"/>
      <c r="H85" s="462"/>
      <c r="I85" s="462"/>
      <c r="J85" s="462"/>
      <c r="K85" s="462"/>
      <c r="L85" s="462"/>
      <c r="M85" s="462"/>
      <c r="N85" s="462"/>
      <c r="O85" s="462"/>
      <c r="P85" s="462"/>
      <c r="Q85" s="462"/>
      <c r="R85" s="462"/>
      <c r="S85" s="462"/>
      <c r="T85" s="462"/>
      <c r="U85" s="435"/>
    </row>
    <row r="86" spans="2:21">
      <c r="B86" s="463"/>
      <c r="C86" s="464"/>
      <c r="D86" s="464"/>
      <c r="E86" s="464"/>
      <c r="F86" s="464"/>
      <c r="G86" s="464"/>
      <c r="H86" s="464"/>
      <c r="I86" s="464"/>
      <c r="J86" s="464"/>
      <c r="K86" s="464"/>
      <c r="L86" s="464"/>
      <c r="M86" s="464"/>
      <c r="N86" s="464"/>
      <c r="O86" s="464"/>
      <c r="P86" s="464"/>
      <c r="Q86" s="464"/>
      <c r="R86" s="464"/>
      <c r="S86" s="464"/>
      <c r="T86" s="464"/>
      <c r="U86" s="435"/>
    </row>
    <row r="87" spans="2:21">
      <c r="B87" s="463"/>
      <c r="C87" s="464"/>
      <c r="D87" s="464"/>
      <c r="E87" s="464"/>
      <c r="F87" s="464"/>
      <c r="G87" s="464"/>
      <c r="H87" s="464"/>
      <c r="I87" s="464"/>
      <c r="J87" s="464"/>
      <c r="K87" s="464"/>
      <c r="L87" s="464"/>
      <c r="M87" s="464"/>
      <c r="N87" s="464"/>
      <c r="O87" s="464"/>
      <c r="P87" s="464"/>
      <c r="Q87" s="464"/>
      <c r="R87" s="464"/>
      <c r="S87" s="464"/>
      <c r="T87" s="464"/>
      <c r="U87" s="435"/>
    </row>
    <row r="88" spans="2:21">
      <c r="B88" s="459"/>
      <c r="C88" s="435"/>
      <c r="D88" s="435"/>
      <c r="E88" s="435"/>
      <c r="F88" s="435"/>
      <c r="G88" s="435"/>
      <c r="H88" s="435"/>
      <c r="I88" s="435"/>
      <c r="J88" s="435"/>
      <c r="K88" s="435"/>
      <c r="L88" s="435"/>
      <c r="M88" s="435"/>
      <c r="N88" s="435"/>
      <c r="O88" s="435"/>
      <c r="P88" s="435"/>
      <c r="Q88" s="435"/>
      <c r="R88" s="435"/>
      <c r="S88" s="435"/>
      <c r="T88" s="435"/>
      <c r="U88" s="435"/>
    </row>
    <row r="89" spans="2:21">
      <c r="B89" s="459"/>
      <c r="C89" s="435"/>
      <c r="D89" s="435"/>
      <c r="E89" s="435"/>
      <c r="F89" s="435"/>
      <c r="G89" s="435"/>
      <c r="H89" s="435"/>
      <c r="I89" s="435"/>
      <c r="J89" s="435"/>
      <c r="K89" s="435"/>
      <c r="L89" s="435"/>
      <c r="M89" s="435"/>
      <c r="N89" s="435"/>
      <c r="O89" s="435"/>
      <c r="P89" s="435"/>
      <c r="Q89" s="435"/>
      <c r="R89" s="435"/>
      <c r="S89" s="435"/>
      <c r="T89" s="435"/>
      <c r="U89" s="435"/>
    </row>
    <row r="90" spans="2:21">
      <c r="B90" s="459"/>
      <c r="C90" s="435"/>
      <c r="D90" s="435"/>
      <c r="E90" s="435"/>
      <c r="F90" s="435"/>
      <c r="G90" s="435"/>
      <c r="H90" s="435"/>
      <c r="I90" s="435"/>
      <c r="J90" s="435"/>
      <c r="K90" s="435"/>
      <c r="L90" s="435"/>
      <c r="M90" s="435"/>
      <c r="N90" s="435"/>
      <c r="O90" s="435"/>
      <c r="P90" s="435"/>
      <c r="Q90" s="435"/>
      <c r="R90" s="435"/>
      <c r="S90" s="435"/>
      <c r="T90" s="435"/>
      <c r="U90" s="435"/>
    </row>
    <row r="91" spans="2:21">
      <c r="B91" s="459"/>
      <c r="C91" s="435"/>
      <c r="D91" s="435"/>
      <c r="E91" s="435"/>
      <c r="F91" s="435"/>
      <c r="G91" s="435"/>
      <c r="H91" s="435"/>
      <c r="I91" s="435"/>
      <c r="J91" s="435"/>
      <c r="K91" s="435"/>
      <c r="L91" s="435"/>
      <c r="M91" s="435"/>
      <c r="N91" s="435"/>
      <c r="O91" s="435"/>
      <c r="P91" s="435"/>
      <c r="Q91" s="435"/>
      <c r="R91" s="435"/>
      <c r="S91" s="435"/>
      <c r="T91" s="435"/>
      <c r="U91" s="435"/>
    </row>
  </sheetData>
  <sheetProtection sheet="1" objects="1" scenarios="1"/>
  <mergeCells count="51">
    <mergeCell ref="B48:B49"/>
    <mergeCell ref="C47:Q47"/>
    <mergeCell ref="C48:C49"/>
    <mergeCell ref="D48:D49"/>
    <mergeCell ref="E48:E49"/>
    <mergeCell ref="F48:F49"/>
    <mergeCell ref="G48:G49"/>
    <mergeCell ref="H48:H49"/>
    <mergeCell ref="I48:I49"/>
    <mergeCell ref="J48:J49"/>
    <mergeCell ref="K48:K49"/>
    <mergeCell ref="L48:L49"/>
    <mergeCell ref="O48:O49"/>
    <mergeCell ref="P48:P49"/>
    <mergeCell ref="Q48:Q49"/>
    <mergeCell ref="M48:M49"/>
    <mergeCell ref="Q26:Q27"/>
    <mergeCell ref="B4:B5"/>
    <mergeCell ref="B26:B27"/>
    <mergeCell ref="C25:Q25"/>
    <mergeCell ref="H26:H27"/>
    <mergeCell ref="C4:C5"/>
    <mergeCell ref="D4:D5"/>
    <mergeCell ref="E4:E5"/>
    <mergeCell ref="F4:F5"/>
    <mergeCell ref="G4:G5"/>
    <mergeCell ref="H4:H5"/>
    <mergeCell ref="I4:I5"/>
    <mergeCell ref="J4:J5"/>
    <mergeCell ref="K4:K5"/>
    <mergeCell ref="C3:Q3"/>
    <mergeCell ref="I26:I27"/>
    <mergeCell ref="J26:J27"/>
    <mergeCell ref="K26:K27"/>
    <mergeCell ref="L26:L27"/>
    <mergeCell ref="O26:O27"/>
    <mergeCell ref="L4:L5"/>
    <mergeCell ref="O4:O5"/>
    <mergeCell ref="P4:P5"/>
    <mergeCell ref="Q4:Q5"/>
    <mergeCell ref="C26:C27"/>
    <mergeCell ref="D26:D27"/>
    <mergeCell ref="E26:E27"/>
    <mergeCell ref="F26:F27"/>
    <mergeCell ref="G26:G27"/>
    <mergeCell ref="P26:P27"/>
    <mergeCell ref="N48:N49"/>
    <mergeCell ref="M26:M27"/>
    <mergeCell ref="N26:N27"/>
    <mergeCell ref="M4:M5"/>
    <mergeCell ref="N4:N5"/>
  </mergeCells>
  <phoneticPr fontId="38"/>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X41"/>
  <sheetViews>
    <sheetView workbookViewId="0">
      <pane xSplit="2" ySplit="4" topLeftCell="AJ5" activePane="bottomRight" state="frozen"/>
      <selection activeCell="S46" sqref="S46"/>
      <selection pane="topRight" activeCell="S46" sqref="S46"/>
      <selection pane="bottomLeft" activeCell="S46" sqref="S46"/>
      <selection pane="bottomRight" activeCell="AW6" sqref="AW6"/>
    </sheetView>
  </sheetViews>
  <sheetFormatPr defaultRowHeight="11.25"/>
  <cols>
    <col min="1" max="1" width="4" style="84" customWidth="1"/>
    <col min="2" max="2" width="27.1640625" style="285" bestFit="1" customWidth="1"/>
    <col min="3" max="3" width="13" style="285" customWidth="1"/>
    <col min="4" max="31" width="10.33203125" style="285" customWidth="1"/>
    <col min="32" max="33" width="12.1640625" style="285" bestFit="1" customWidth="1"/>
    <col min="34" max="34" width="17.6640625" style="285" customWidth="1"/>
    <col min="35" max="37" width="15.83203125" style="285" customWidth="1"/>
    <col min="38" max="38" width="26" style="285" bestFit="1" customWidth="1"/>
    <col min="39" max="39" width="21.33203125" style="285" bestFit="1" customWidth="1"/>
    <col min="40" max="41" width="15.83203125" style="285" customWidth="1"/>
    <col min="42" max="42" width="22.5" style="285" bestFit="1" customWidth="1"/>
    <col min="43" max="43" width="18" style="285" bestFit="1" customWidth="1"/>
    <col min="44" max="45" width="15.83203125" style="285" customWidth="1"/>
    <col min="46" max="46" width="22.5" style="285" bestFit="1" customWidth="1"/>
    <col min="47" max="47" width="18" style="285" bestFit="1" customWidth="1"/>
    <col min="48" max="50" width="15.83203125" style="285" customWidth="1"/>
    <col min="51" max="273" width="9.33203125" style="285"/>
    <col min="274" max="274" width="4" style="285" customWidth="1"/>
    <col min="275" max="275" width="27.1640625" style="285" bestFit="1" customWidth="1"/>
    <col min="276" max="276" width="13" style="285" customWidth="1"/>
    <col min="277" max="304" width="10.33203125" style="285" customWidth="1"/>
    <col min="305" max="529" width="9.33203125" style="285"/>
    <col min="530" max="530" width="4" style="285" customWidth="1"/>
    <col min="531" max="531" width="27.1640625" style="285" bestFit="1" customWidth="1"/>
    <col min="532" max="532" width="13" style="285" customWidth="1"/>
    <col min="533" max="560" width="10.33203125" style="285" customWidth="1"/>
    <col min="561" max="785" width="9.33203125" style="285"/>
    <col min="786" max="786" width="4" style="285" customWidth="1"/>
    <col min="787" max="787" width="27.1640625" style="285" bestFit="1" customWidth="1"/>
    <col min="788" max="788" width="13" style="285" customWidth="1"/>
    <col min="789" max="816" width="10.33203125" style="285" customWidth="1"/>
    <col min="817" max="1041" width="9.33203125" style="285"/>
    <col min="1042" max="1042" width="4" style="285" customWidth="1"/>
    <col min="1043" max="1043" width="27.1640625" style="285" bestFit="1" customWidth="1"/>
    <col min="1044" max="1044" width="13" style="285" customWidth="1"/>
    <col min="1045" max="1072" width="10.33203125" style="285" customWidth="1"/>
    <col min="1073" max="1297" width="9.33203125" style="285"/>
    <col min="1298" max="1298" width="4" style="285" customWidth="1"/>
    <col min="1299" max="1299" width="27.1640625" style="285" bestFit="1" customWidth="1"/>
    <col min="1300" max="1300" width="13" style="285" customWidth="1"/>
    <col min="1301" max="1328" width="10.33203125" style="285" customWidth="1"/>
    <col min="1329" max="1553" width="9.33203125" style="285"/>
    <col min="1554" max="1554" width="4" style="285" customWidth="1"/>
    <col min="1555" max="1555" width="27.1640625" style="285" bestFit="1" customWidth="1"/>
    <col min="1556" max="1556" width="13" style="285" customWidth="1"/>
    <col min="1557" max="1584" width="10.33203125" style="285" customWidth="1"/>
    <col min="1585" max="1809" width="9.33203125" style="285"/>
    <col min="1810" max="1810" width="4" style="285" customWidth="1"/>
    <col min="1811" max="1811" width="27.1640625" style="285" bestFit="1" customWidth="1"/>
    <col min="1812" max="1812" width="13" style="285" customWidth="1"/>
    <col min="1813" max="1840" width="10.33203125" style="285" customWidth="1"/>
    <col min="1841" max="2065" width="9.33203125" style="285"/>
    <col min="2066" max="2066" width="4" style="285" customWidth="1"/>
    <col min="2067" max="2067" width="27.1640625" style="285" bestFit="1" customWidth="1"/>
    <col min="2068" max="2068" width="13" style="285" customWidth="1"/>
    <col min="2069" max="2096" width="10.33203125" style="285" customWidth="1"/>
    <col min="2097" max="2321" width="9.33203125" style="285"/>
    <col min="2322" max="2322" width="4" style="285" customWidth="1"/>
    <col min="2323" max="2323" width="27.1640625" style="285" bestFit="1" customWidth="1"/>
    <col min="2324" max="2324" width="13" style="285" customWidth="1"/>
    <col min="2325" max="2352" width="10.33203125" style="285" customWidth="1"/>
    <col min="2353" max="2577" width="9.33203125" style="285"/>
    <col min="2578" max="2578" width="4" style="285" customWidth="1"/>
    <col min="2579" max="2579" width="27.1640625" style="285" bestFit="1" customWidth="1"/>
    <col min="2580" max="2580" width="13" style="285" customWidth="1"/>
    <col min="2581" max="2608" width="10.33203125" style="285" customWidth="1"/>
    <col min="2609" max="2833" width="9.33203125" style="285"/>
    <col min="2834" max="2834" width="4" style="285" customWidth="1"/>
    <col min="2835" max="2835" width="27.1640625" style="285" bestFit="1" customWidth="1"/>
    <col min="2836" max="2836" width="13" style="285" customWidth="1"/>
    <col min="2837" max="2864" width="10.33203125" style="285" customWidth="1"/>
    <col min="2865" max="3089" width="9.33203125" style="285"/>
    <col min="3090" max="3090" width="4" style="285" customWidth="1"/>
    <col min="3091" max="3091" width="27.1640625" style="285" bestFit="1" customWidth="1"/>
    <col min="3092" max="3092" width="13" style="285" customWidth="1"/>
    <col min="3093" max="3120" width="10.33203125" style="285" customWidth="1"/>
    <col min="3121" max="3345" width="9.33203125" style="285"/>
    <col min="3346" max="3346" width="4" style="285" customWidth="1"/>
    <col min="3347" max="3347" width="27.1640625" style="285" bestFit="1" customWidth="1"/>
    <col min="3348" max="3348" width="13" style="285" customWidth="1"/>
    <col min="3349" max="3376" width="10.33203125" style="285" customWidth="1"/>
    <col min="3377" max="3601" width="9.33203125" style="285"/>
    <col min="3602" max="3602" width="4" style="285" customWidth="1"/>
    <col min="3603" max="3603" width="27.1640625" style="285" bestFit="1" customWidth="1"/>
    <col min="3604" max="3604" width="13" style="285" customWidth="1"/>
    <col min="3605" max="3632" width="10.33203125" style="285" customWidth="1"/>
    <col min="3633" max="3857" width="9.33203125" style="285"/>
    <col min="3858" max="3858" width="4" style="285" customWidth="1"/>
    <col min="3859" max="3859" width="27.1640625" style="285" bestFit="1" customWidth="1"/>
    <col min="3860" max="3860" width="13" style="285" customWidth="1"/>
    <col min="3861" max="3888" width="10.33203125" style="285" customWidth="1"/>
    <col min="3889" max="4113" width="9.33203125" style="285"/>
    <col min="4114" max="4114" width="4" style="285" customWidth="1"/>
    <col min="4115" max="4115" width="27.1640625" style="285" bestFit="1" customWidth="1"/>
    <col min="4116" max="4116" width="13" style="285" customWidth="1"/>
    <col min="4117" max="4144" width="10.33203125" style="285" customWidth="1"/>
    <col min="4145" max="4369" width="9.33203125" style="285"/>
    <col min="4370" max="4370" width="4" style="285" customWidth="1"/>
    <col min="4371" max="4371" width="27.1640625" style="285" bestFit="1" customWidth="1"/>
    <col min="4372" max="4372" width="13" style="285" customWidth="1"/>
    <col min="4373" max="4400" width="10.33203125" style="285" customWidth="1"/>
    <col min="4401" max="4625" width="9.33203125" style="285"/>
    <col min="4626" max="4626" width="4" style="285" customWidth="1"/>
    <col min="4627" max="4627" width="27.1640625" style="285" bestFit="1" customWidth="1"/>
    <col min="4628" max="4628" width="13" style="285" customWidth="1"/>
    <col min="4629" max="4656" width="10.33203125" style="285" customWidth="1"/>
    <col min="4657" max="4881" width="9.33203125" style="285"/>
    <col min="4882" max="4882" width="4" style="285" customWidth="1"/>
    <col min="4883" max="4883" width="27.1640625" style="285" bestFit="1" customWidth="1"/>
    <col min="4884" max="4884" width="13" style="285" customWidth="1"/>
    <col min="4885" max="4912" width="10.33203125" style="285" customWidth="1"/>
    <col min="4913" max="5137" width="9.33203125" style="285"/>
    <col min="5138" max="5138" width="4" style="285" customWidth="1"/>
    <col min="5139" max="5139" width="27.1640625" style="285" bestFit="1" customWidth="1"/>
    <col min="5140" max="5140" width="13" style="285" customWidth="1"/>
    <col min="5141" max="5168" width="10.33203125" style="285" customWidth="1"/>
    <col min="5169" max="5393" width="9.33203125" style="285"/>
    <col min="5394" max="5394" width="4" style="285" customWidth="1"/>
    <col min="5395" max="5395" width="27.1640625" style="285" bestFit="1" customWidth="1"/>
    <col min="5396" max="5396" width="13" style="285" customWidth="1"/>
    <col min="5397" max="5424" width="10.33203125" style="285" customWidth="1"/>
    <col min="5425" max="5649" width="9.33203125" style="285"/>
    <col min="5650" max="5650" width="4" style="285" customWidth="1"/>
    <col min="5651" max="5651" width="27.1640625" style="285" bestFit="1" customWidth="1"/>
    <col min="5652" max="5652" width="13" style="285" customWidth="1"/>
    <col min="5653" max="5680" width="10.33203125" style="285" customWidth="1"/>
    <col min="5681" max="5905" width="9.33203125" style="285"/>
    <col min="5906" max="5906" width="4" style="285" customWidth="1"/>
    <col min="5907" max="5907" width="27.1640625" style="285" bestFit="1" customWidth="1"/>
    <col min="5908" max="5908" width="13" style="285" customWidth="1"/>
    <col min="5909" max="5936" width="10.33203125" style="285" customWidth="1"/>
    <col min="5937" max="6161" width="9.33203125" style="285"/>
    <col min="6162" max="6162" width="4" style="285" customWidth="1"/>
    <col min="6163" max="6163" width="27.1640625" style="285" bestFit="1" customWidth="1"/>
    <col min="6164" max="6164" width="13" style="285" customWidth="1"/>
    <col min="6165" max="6192" width="10.33203125" style="285" customWidth="1"/>
    <col min="6193" max="6417" width="9.33203125" style="285"/>
    <col min="6418" max="6418" width="4" style="285" customWidth="1"/>
    <col min="6419" max="6419" width="27.1640625" style="285" bestFit="1" customWidth="1"/>
    <col min="6420" max="6420" width="13" style="285" customWidth="1"/>
    <col min="6421" max="6448" width="10.33203125" style="285" customWidth="1"/>
    <col min="6449" max="6673" width="9.33203125" style="285"/>
    <col min="6674" max="6674" width="4" style="285" customWidth="1"/>
    <col min="6675" max="6675" width="27.1640625" style="285" bestFit="1" customWidth="1"/>
    <col min="6676" max="6676" width="13" style="285" customWidth="1"/>
    <col min="6677" max="6704" width="10.33203125" style="285" customWidth="1"/>
    <col min="6705" max="6929" width="9.33203125" style="285"/>
    <col min="6930" max="6930" width="4" style="285" customWidth="1"/>
    <col min="6931" max="6931" width="27.1640625" style="285" bestFit="1" customWidth="1"/>
    <col min="6932" max="6932" width="13" style="285" customWidth="1"/>
    <col min="6933" max="6960" width="10.33203125" style="285" customWidth="1"/>
    <col min="6961" max="7185" width="9.33203125" style="285"/>
    <col min="7186" max="7186" width="4" style="285" customWidth="1"/>
    <col min="7187" max="7187" width="27.1640625" style="285" bestFit="1" customWidth="1"/>
    <col min="7188" max="7188" width="13" style="285" customWidth="1"/>
    <col min="7189" max="7216" width="10.33203125" style="285" customWidth="1"/>
    <col min="7217" max="7441" width="9.33203125" style="285"/>
    <col min="7442" max="7442" width="4" style="285" customWidth="1"/>
    <col min="7443" max="7443" width="27.1640625" style="285" bestFit="1" customWidth="1"/>
    <col min="7444" max="7444" width="13" style="285" customWidth="1"/>
    <col min="7445" max="7472" width="10.33203125" style="285" customWidth="1"/>
    <col min="7473" max="7697" width="9.33203125" style="285"/>
    <col min="7698" max="7698" width="4" style="285" customWidth="1"/>
    <col min="7699" max="7699" width="27.1640625" style="285" bestFit="1" customWidth="1"/>
    <col min="7700" max="7700" width="13" style="285" customWidth="1"/>
    <col min="7701" max="7728" width="10.33203125" style="285" customWidth="1"/>
    <col min="7729" max="7953" width="9.33203125" style="285"/>
    <col min="7954" max="7954" width="4" style="285" customWidth="1"/>
    <col min="7955" max="7955" width="27.1640625" style="285" bestFit="1" customWidth="1"/>
    <col min="7956" max="7956" width="13" style="285" customWidth="1"/>
    <col min="7957" max="7984" width="10.33203125" style="285" customWidth="1"/>
    <col min="7985" max="8209" width="9.33203125" style="285"/>
    <col min="8210" max="8210" width="4" style="285" customWidth="1"/>
    <col min="8211" max="8211" width="27.1640625" style="285" bestFit="1" customWidth="1"/>
    <col min="8212" max="8212" width="13" style="285" customWidth="1"/>
    <col min="8213" max="8240" width="10.33203125" style="285" customWidth="1"/>
    <col min="8241" max="8465" width="9.33203125" style="285"/>
    <col min="8466" max="8466" width="4" style="285" customWidth="1"/>
    <col min="8467" max="8467" width="27.1640625" style="285" bestFit="1" customWidth="1"/>
    <col min="8468" max="8468" width="13" style="285" customWidth="1"/>
    <col min="8469" max="8496" width="10.33203125" style="285" customWidth="1"/>
    <col min="8497" max="8721" width="9.33203125" style="285"/>
    <col min="8722" max="8722" width="4" style="285" customWidth="1"/>
    <col min="8723" max="8723" width="27.1640625" style="285" bestFit="1" customWidth="1"/>
    <col min="8724" max="8724" width="13" style="285" customWidth="1"/>
    <col min="8725" max="8752" width="10.33203125" style="285" customWidth="1"/>
    <col min="8753" max="8977" width="9.33203125" style="285"/>
    <col min="8978" max="8978" width="4" style="285" customWidth="1"/>
    <col min="8979" max="8979" width="27.1640625" style="285" bestFit="1" customWidth="1"/>
    <col min="8980" max="8980" width="13" style="285" customWidth="1"/>
    <col min="8981" max="9008" width="10.33203125" style="285" customWidth="1"/>
    <col min="9009" max="9233" width="9.33203125" style="285"/>
    <col min="9234" max="9234" width="4" style="285" customWidth="1"/>
    <col min="9235" max="9235" width="27.1640625" style="285" bestFit="1" customWidth="1"/>
    <col min="9236" max="9236" width="13" style="285" customWidth="1"/>
    <col min="9237" max="9264" width="10.33203125" style="285" customWidth="1"/>
    <col min="9265" max="9489" width="9.33203125" style="285"/>
    <col min="9490" max="9490" width="4" style="285" customWidth="1"/>
    <col min="9491" max="9491" width="27.1640625" style="285" bestFit="1" customWidth="1"/>
    <col min="9492" max="9492" width="13" style="285" customWidth="1"/>
    <col min="9493" max="9520" width="10.33203125" style="285" customWidth="1"/>
    <col min="9521" max="9745" width="9.33203125" style="285"/>
    <col min="9746" max="9746" width="4" style="285" customWidth="1"/>
    <col min="9747" max="9747" width="27.1640625" style="285" bestFit="1" customWidth="1"/>
    <col min="9748" max="9748" width="13" style="285" customWidth="1"/>
    <col min="9749" max="9776" width="10.33203125" style="285" customWidth="1"/>
    <col min="9777" max="10001" width="9.33203125" style="285"/>
    <col min="10002" max="10002" width="4" style="285" customWidth="1"/>
    <col min="10003" max="10003" width="27.1640625" style="285" bestFit="1" customWidth="1"/>
    <col min="10004" max="10004" width="13" style="285" customWidth="1"/>
    <col min="10005" max="10032" width="10.33203125" style="285" customWidth="1"/>
    <col min="10033" max="10257" width="9.33203125" style="285"/>
    <col min="10258" max="10258" width="4" style="285" customWidth="1"/>
    <col min="10259" max="10259" width="27.1640625" style="285" bestFit="1" customWidth="1"/>
    <col min="10260" max="10260" width="13" style="285" customWidth="1"/>
    <col min="10261" max="10288" width="10.33203125" style="285" customWidth="1"/>
    <col min="10289" max="10513" width="9.33203125" style="285"/>
    <col min="10514" max="10514" width="4" style="285" customWidth="1"/>
    <col min="10515" max="10515" width="27.1640625" style="285" bestFit="1" customWidth="1"/>
    <col min="10516" max="10516" width="13" style="285" customWidth="1"/>
    <col min="10517" max="10544" width="10.33203125" style="285" customWidth="1"/>
    <col min="10545" max="10769" width="9.33203125" style="285"/>
    <col min="10770" max="10770" width="4" style="285" customWidth="1"/>
    <col min="10771" max="10771" width="27.1640625" style="285" bestFit="1" customWidth="1"/>
    <col min="10772" max="10772" width="13" style="285" customWidth="1"/>
    <col min="10773" max="10800" width="10.33203125" style="285" customWidth="1"/>
    <col min="10801" max="11025" width="9.33203125" style="285"/>
    <col min="11026" max="11026" width="4" style="285" customWidth="1"/>
    <col min="11027" max="11027" width="27.1640625" style="285" bestFit="1" customWidth="1"/>
    <col min="11028" max="11028" width="13" style="285" customWidth="1"/>
    <col min="11029" max="11056" width="10.33203125" style="285" customWidth="1"/>
    <col min="11057" max="11281" width="9.33203125" style="285"/>
    <col min="11282" max="11282" width="4" style="285" customWidth="1"/>
    <col min="11283" max="11283" width="27.1640625" style="285" bestFit="1" customWidth="1"/>
    <col min="11284" max="11284" width="13" style="285" customWidth="1"/>
    <col min="11285" max="11312" width="10.33203125" style="285" customWidth="1"/>
    <col min="11313" max="11537" width="9.33203125" style="285"/>
    <col min="11538" max="11538" width="4" style="285" customWidth="1"/>
    <col min="11539" max="11539" width="27.1640625" style="285" bestFit="1" customWidth="1"/>
    <col min="11540" max="11540" width="13" style="285" customWidth="1"/>
    <col min="11541" max="11568" width="10.33203125" style="285" customWidth="1"/>
    <col min="11569" max="11793" width="9.33203125" style="285"/>
    <col min="11794" max="11794" width="4" style="285" customWidth="1"/>
    <col min="11795" max="11795" width="27.1640625" style="285" bestFit="1" customWidth="1"/>
    <col min="11796" max="11796" width="13" style="285" customWidth="1"/>
    <col min="11797" max="11824" width="10.33203125" style="285" customWidth="1"/>
    <col min="11825" max="12049" width="9.33203125" style="285"/>
    <col min="12050" max="12050" width="4" style="285" customWidth="1"/>
    <col min="12051" max="12051" width="27.1640625" style="285" bestFit="1" customWidth="1"/>
    <col min="12052" max="12052" width="13" style="285" customWidth="1"/>
    <col min="12053" max="12080" width="10.33203125" style="285" customWidth="1"/>
    <col min="12081" max="12305" width="9.33203125" style="285"/>
    <col min="12306" max="12306" width="4" style="285" customWidth="1"/>
    <col min="12307" max="12307" width="27.1640625" style="285" bestFit="1" customWidth="1"/>
    <col min="12308" max="12308" width="13" style="285" customWidth="1"/>
    <col min="12309" max="12336" width="10.33203125" style="285" customWidth="1"/>
    <col min="12337" max="12561" width="9.33203125" style="285"/>
    <col min="12562" max="12562" width="4" style="285" customWidth="1"/>
    <col min="12563" max="12563" width="27.1640625" style="285" bestFit="1" customWidth="1"/>
    <col min="12564" max="12564" width="13" style="285" customWidth="1"/>
    <col min="12565" max="12592" width="10.33203125" style="285" customWidth="1"/>
    <col min="12593" max="12817" width="9.33203125" style="285"/>
    <col min="12818" max="12818" width="4" style="285" customWidth="1"/>
    <col min="12819" max="12819" width="27.1640625" style="285" bestFit="1" customWidth="1"/>
    <col min="12820" max="12820" width="13" style="285" customWidth="1"/>
    <col min="12821" max="12848" width="10.33203125" style="285" customWidth="1"/>
    <col min="12849" max="13073" width="9.33203125" style="285"/>
    <col min="13074" max="13074" width="4" style="285" customWidth="1"/>
    <col min="13075" max="13075" width="27.1640625" style="285" bestFit="1" customWidth="1"/>
    <col min="13076" max="13076" width="13" style="285" customWidth="1"/>
    <col min="13077" max="13104" width="10.33203125" style="285" customWidth="1"/>
    <col min="13105" max="13329" width="9.33203125" style="285"/>
    <col min="13330" max="13330" width="4" style="285" customWidth="1"/>
    <col min="13331" max="13331" width="27.1640625" style="285" bestFit="1" customWidth="1"/>
    <col min="13332" max="13332" width="13" style="285" customWidth="1"/>
    <col min="13333" max="13360" width="10.33203125" style="285" customWidth="1"/>
    <col min="13361" max="13585" width="9.33203125" style="285"/>
    <col min="13586" max="13586" width="4" style="285" customWidth="1"/>
    <col min="13587" max="13587" width="27.1640625" style="285" bestFit="1" customWidth="1"/>
    <col min="13588" max="13588" width="13" style="285" customWidth="1"/>
    <col min="13589" max="13616" width="10.33203125" style="285" customWidth="1"/>
    <col min="13617" max="13841" width="9.33203125" style="285"/>
    <col min="13842" max="13842" width="4" style="285" customWidth="1"/>
    <col min="13843" max="13843" width="27.1640625" style="285" bestFit="1" customWidth="1"/>
    <col min="13844" max="13844" width="13" style="285" customWidth="1"/>
    <col min="13845" max="13872" width="10.33203125" style="285" customWidth="1"/>
    <col min="13873" max="14097" width="9.33203125" style="285"/>
    <col min="14098" max="14098" width="4" style="285" customWidth="1"/>
    <col min="14099" max="14099" width="27.1640625" style="285" bestFit="1" customWidth="1"/>
    <col min="14100" max="14100" width="13" style="285" customWidth="1"/>
    <col min="14101" max="14128" width="10.33203125" style="285" customWidth="1"/>
    <col min="14129" max="14353" width="9.33203125" style="285"/>
    <col min="14354" max="14354" width="4" style="285" customWidth="1"/>
    <col min="14355" max="14355" width="27.1640625" style="285" bestFit="1" customWidth="1"/>
    <col min="14356" max="14356" width="13" style="285" customWidth="1"/>
    <col min="14357" max="14384" width="10.33203125" style="285" customWidth="1"/>
    <col min="14385" max="14609" width="9.33203125" style="285"/>
    <col min="14610" max="14610" width="4" style="285" customWidth="1"/>
    <col min="14611" max="14611" width="27.1640625" style="285" bestFit="1" customWidth="1"/>
    <col min="14612" max="14612" width="13" style="285" customWidth="1"/>
    <col min="14613" max="14640" width="10.33203125" style="285" customWidth="1"/>
    <col min="14641" max="14865" width="9.33203125" style="285"/>
    <col min="14866" max="14866" width="4" style="285" customWidth="1"/>
    <col min="14867" max="14867" width="27.1640625" style="285" bestFit="1" customWidth="1"/>
    <col min="14868" max="14868" width="13" style="285" customWidth="1"/>
    <col min="14869" max="14896" width="10.33203125" style="285" customWidth="1"/>
    <col min="14897" max="15121" width="9.33203125" style="285"/>
    <col min="15122" max="15122" width="4" style="285" customWidth="1"/>
    <col min="15123" max="15123" width="27.1640625" style="285" bestFit="1" customWidth="1"/>
    <col min="15124" max="15124" width="13" style="285" customWidth="1"/>
    <col min="15125" max="15152" width="10.33203125" style="285" customWidth="1"/>
    <col min="15153" max="15377" width="9.33203125" style="285"/>
    <col min="15378" max="15378" width="4" style="285" customWidth="1"/>
    <col min="15379" max="15379" width="27.1640625" style="285" bestFit="1" customWidth="1"/>
    <col min="15380" max="15380" width="13" style="285" customWidth="1"/>
    <col min="15381" max="15408" width="10.33203125" style="285" customWidth="1"/>
    <col min="15409" max="15633" width="9.33203125" style="285"/>
    <col min="15634" max="15634" width="4" style="285" customWidth="1"/>
    <col min="15635" max="15635" width="27.1640625" style="285" bestFit="1" customWidth="1"/>
    <col min="15636" max="15636" width="13" style="285" customWidth="1"/>
    <col min="15637" max="15664" width="10.33203125" style="285" customWidth="1"/>
    <col min="15665" max="15889" width="9.33203125" style="285"/>
    <col min="15890" max="15890" width="4" style="285" customWidth="1"/>
    <col min="15891" max="15891" width="27.1640625" style="285" bestFit="1" customWidth="1"/>
    <col min="15892" max="15892" width="13" style="285" customWidth="1"/>
    <col min="15893" max="15920" width="10.33203125" style="285" customWidth="1"/>
    <col min="15921" max="16145" width="9.33203125" style="285"/>
    <col min="16146" max="16146" width="4" style="285" customWidth="1"/>
    <col min="16147" max="16147" width="27.1640625" style="285" bestFit="1" customWidth="1"/>
    <col min="16148" max="16148" width="13" style="285" customWidth="1"/>
    <col min="16149" max="16176" width="10.33203125" style="285" customWidth="1"/>
    <col min="16177" max="16384" width="9.33203125" style="285"/>
  </cols>
  <sheetData>
    <row r="1" spans="1:50" ht="12" thickBot="1"/>
    <row r="2" spans="1:50" ht="15" customHeight="1" thickBot="1">
      <c r="A2" s="107"/>
      <c r="B2" s="108"/>
      <c r="C2" s="620" t="s">
        <v>262</v>
      </c>
      <c r="D2" s="380" t="s">
        <v>41</v>
      </c>
      <c r="E2" s="380"/>
      <c r="F2" s="380"/>
      <c r="G2" s="73" t="s">
        <v>42</v>
      </c>
      <c r="H2" s="74"/>
      <c r="I2" s="74"/>
      <c r="J2" s="381" t="s">
        <v>79</v>
      </c>
      <c r="K2" s="382"/>
      <c r="L2" s="383"/>
      <c r="M2" s="74"/>
      <c r="N2" s="74"/>
      <c r="O2" s="75"/>
      <c r="P2" s="75"/>
      <c r="Q2" s="75"/>
      <c r="R2" s="384" t="s">
        <v>80</v>
      </c>
      <c r="S2" s="385"/>
      <c r="T2" s="385"/>
      <c r="U2" s="288" t="s">
        <v>43</v>
      </c>
      <c r="V2" s="289"/>
      <c r="W2" s="289"/>
      <c r="X2" s="386" t="s">
        <v>42</v>
      </c>
      <c r="Y2" s="387" t="s">
        <v>44</v>
      </c>
      <c r="Z2" s="389" t="s">
        <v>45</v>
      </c>
      <c r="AA2" s="391" t="s">
        <v>279</v>
      </c>
      <c r="AB2" s="390" t="s">
        <v>42</v>
      </c>
      <c r="AC2" s="387" t="s">
        <v>44</v>
      </c>
      <c r="AD2" s="388" t="s">
        <v>45</v>
      </c>
      <c r="AE2" s="391" t="s">
        <v>279</v>
      </c>
      <c r="AF2" s="627" t="s">
        <v>484</v>
      </c>
      <c r="AG2" s="627"/>
      <c r="AH2" s="628"/>
      <c r="AI2" s="631" t="s">
        <v>416</v>
      </c>
      <c r="AJ2" s="629" t="s">
        <v>482</v>
      </c>
      <c r="AK2" s="630"/>
      <c r="AL2" s="386" t="s">
        <v>438</v>
      </c>
      <c r="AM2" s="386" t="s">
        <v>443</v>
      </c>
      <c r="AN2" s="625" t="s">
        <v>435</v>
      </c>
      <c r="AO2" s="625"/>
      <c r="AP2" s="387" t="s">
        <v>436</v>
      </c>
      <c r="AQ2" s="387" t="s">
        <v>437</v>
      </c>
      <c r="AR2" s="626" t="s">
        <v>452</v>
      </c>
      <c r="AS2" s="626"/>
      <c r="AT2" s="388" t="s">
        <v>451</v>
      </c>
      <c r="AU2" s="388" t="s">
        <v>454</v>
      </c>
      <c r="AV2" s="622" t="s">
        <v>432</v>
      </c>
      <c r="AW2" s="623"/>
      <c r="AX2" s="624"/>
    </row>
    <row r="3" spans="1:50" ht="32.25" customHeight="1">
      <c r="A3" s="109"/>
      <c r="B3" s="110"/>
      <c r="C3" s="621"/>
      <c r="D3" s="375" t="s">
        <v>263</v>
      </c>
      <c r="E3" s="375" t="s">
        <v>46</v>
      </c>
      <c r="F3" s="375" t="s">
        <v>47</v>
      </c>
      <c r="G3" s="76" t="s">
        <v>264</v>
      </c>
      <c r="H3" s="76" t="s">
        <v>265</v>
      </c>
      <c r="I3" s="76" t="s">
        <v>266</v>
      </c>
      <c r="J3" s="76" t="s">
        <v>48</v>
      </c>
      <c r="K3" s="76" t="s">
        <v>49</v>
      </c>
      <c r="L3" s="76" t="s">
        <v>50</v>
      </c>
      <c r="M3" s="76" t="s">
        <v>51</v>
      </c>
      <c r="N3" s="76" t="s">
        <v>52</v>
      </c>
      <c r="O3" s="376" t="s">
        <v>53</v>
      </c>
      <c r="P3" s="376" t="s">
        <v>54</v>
      </c>
      <c r="Q3" s="376" t="s">
        <v>55</v>
      </c>
      <c r="R3" s="376" t="s">
        <v>56</v>
      </c>
      <c r="S3" s="376" t="s">
        <v>57</v>
      </c>
      <c r="T3" s="376" t="s">
        <v>58</v>
      </c>
      <c r="U3" s="376" t="s">
        <v>59</v>
      </c>
      <c r="V3" s="376" t="s">
        <v>57</v>
      </c>
      <c r="W3" s="376" t="s">
        <v>58</v>
      </c>
      <c r="X3" s="76" t="s">
        <v>267</v>
      </c>
      <c r="Y3" s="76" t="s">
        <v>267</v>
      </c>
      <c r="Z3" s="76" t="s">
        <v>267</v>
      </c>
      <c r="AA3" s="76" t="s">
        <v>81</v>
      </c>
      <c r="AB3" s="76" t="s">
        <v>268</v>
      </c>
      <c r="AC3" s="76" t="s">
        <v>268</v>
      </c>
      <c r="AD3" s="76" t="s">
        <v>268</v>
      </c>
      <c r="AE3" s="76" t="s">
        <v>60</v>
      </c>
      <c r="AF3" s="402" t="s">
        <v>485</v>
      </c>
      <c r="AG3" s="524" t="s">
        <v>486</v>
      </c>
      <c r="AH3" s="507" t="s">
        <v>487</v>
      </c>
      <c r="AI3" s="632"/>
      <c r="AJ3" s="507" t="s">
        <v>420</v>
      </c>
      <c r="AK3" s="507" t="s">
        <v>417</v>
      </c>
      <c r="AL3" s="507" t="s">
        <v>421</v>
      </c>
      <c r="AM3" s="507" t="s">
        <v>422</v>
      </c>
      <c r="AN3" s="507" t="s">
        <v>420</v>
      </c>
      <c r="AO3" s="507" t="s">
        <v>417</v>
      </c>
      <c r="AP3" s="507" t="s">
        <v>421</v>
      </c>
      <c r="AQ3" s="507" t="s">
        <v>422</v>
      </c>
      <c r="AR3" s="507" t="s">
        <v>420</v>
      </c>
      <c r="AS3" s="507" t="s">
        <v>417</v>
      </c>
      <c r="AT3" s="507" t="s">
        <v>421</v>
      </c>
      <c r="AU3" s="507" t="s">
        <v>422</v>
      </c>
      <c r="AV3" s="76" t="s">
        <v>433</v>
      </c>
      <c r="AW3" s="402" t="s">
        <v>421</v>
      </c>
      <c r="AX3" s="76" t="s">
        <v>434</v>
      </c>
    </row>
    <row r="4" spans="1:50" ht="22.5">
      <c r="A4" s="86"/>
      <c r="B4" s="66"/>
      <c r="C4" s="77" t="s">
        <v>269</v>
      </c>
      <c r="D4" s="78" t="s">
        <v>270</v>
      </c>
      <c r="E4" s="77" t="s">
        <v>61</v>
      </c>
      <c r="F4" s="77" t="s">
        <v>62</v>
      </c>
      <c r="G4" s="79" t="s">
        <v>271</v>
      </c>
      <c r="H4" s="79" t="s">
        <v>272</v>
      </c>
      <c r="I4" s="79" t="s">
        <v>273</v>
      </c>
      <c r="J4" s="79" t="s">
        <v>274</v>
      </c>
      <c r="K4" s="79" t="s">
        <v>63</v>
      </c>
      <c r="L4" s="79" t="s">
        <v>64</v>
      </c>
      <c r="M4" s="79" t="s">
        <v>275</v>
      </c>
      <c r="N4" s="79" t="s">
        <v>276</v>
      </c>
      <c r="O4" s="77" t="s">
        <v>65</v>
      </c>
      <c r="P4" s="77" t="s">
        <v>66</v>
      </c>
      <c r="Q4" s="77" t="s">
        <v>67</v>
      </c>
      <c r="R4" s="79" t="s">
        <v>68</v>
      </c>
      <c r="S4" s="79" t="s">
        <v>69</v>
      </c>
      <c r="T4" s="79" t="s">
        <v>70</v>
      </c>
      <c r="U4" s="77" t="s">
        <v>280</v>
      </c>
      <c r="V4" s="77" t="s">
        <v>277</v>
      </c>
      <c r="W4" s="77" t="s">
        <v>278</v>
      </c>
      <c r="X4" s="79" t="s">
        <v>281</v>
      </c>
      <c r="Y4" s="79" t="s">
        <v>282</v>
      </c>
      <c r="Z4" s="79" t="s">
        <v>283</v>
      </c>
      <c r="AA4" s="79"/>
      <c r="AB4" s="79" t="s">
        <v>71</v>
      </c>
      <c r="AC4" s="79" t="s">
        <v>72</v>
      </c>
      <c r="AD4" s="79" t="s">
        <v>73</v>
      </c>
      <c r="AE4" s="79"/>
      <c r="AF4" s="522" t="s">
        <v>418</v>
      </c>
      <c r="AG4" s="79" t="s">
        <v>439</v>
      </c>
      <c r="AH4" s="79" t="s">
        <v>419</v>
      </c>
      <c r="AI4" s="509" t="s">
        <v>440</v>
      </c>
      <c r="AJ4" s="508" t="s">
        <v>441</v>
      </c>
      <c r="AK4" s="508" t="s">
        <v>471</v>
      </c>
      <c r="AL4" s="508" t="s">
        <v>442</v>
      </c>
      <c r="AM4" s="508" t="s">
        <v>444</v>
      </c>
      <c r="AN4" s="508" t="s">
        <v>448</v>
      </c>
      <c r="AO4" s="508" t="s">
        <v>445</v>
      </c>
      <c r="AP4" s="508" t="s">
        <v>446</v>
      </c>
      <c r="AQ4" s="508" t="s">
        <v>447</v>
      </c>
      <c r="AR4" s="508" t="s">
        <v>449</v>
      </c>
      <c r="AS4" s="508" t="s">
        <v>450</v>
      </c>
      <c r="AT4" s="508" t="s">
        <v>453</v>
      </c>
      <c r="AU4" s="508" t="s">
        <v>455</v>
      </c>
      <c r="AV4" s="508" t="s">
        <v>456</v>
      </c>
      <c r="AW4" s="506" t="s">
        <v>457</v>
      </c>
      <c r="AX4" s="393" t="s">
        <v>458</v>
      </c>
    </row>
    <row r="5" spans="1:50">
      <c r="A5" s="109">
        <v>1</v>
      </c>
      <c r="B5" s="57" t="s">
        <v>0</v>
      </c>
      <c r="C5" s="111">
        <f>価格変換!J6</f>
        <v>0</v>
      </c>
      <c r="D5" s="111">
        <f>C5*各種係数!D4</f>
        <v>0</v>
      </c>
      <c r="E5" s="111">
        <f>D5*各種係数!E4</f>
        <v>0</v>
      </c>
      <c r="F5" s="111">
        <f>D5*各種係数!F4</f>
        <v>0</v>
      </c>
      <c r="G5" s="111">
        <f>投入係数!AM54</f>
        <v>0</v>
      </c>
      <c r="H5" s="111">
        <f>G5*各種係数!D4</f>
        <v>0</v>
      </c>
      <c r="I5" s="111">
        <f>G5*各種係数!C4</f>
        <v>0</v>
      </c>
      <c r="J5" s="111">
        <f t="array" ref="J5:J40">MMULT(逆行列係数!C4:AL39,計算!H5:H40)</f>
        <v>0</v>
      </c>
      <c r="K5" s="111">
        <f>J5*各種係数!E4</f>
        <v>0</v>
      </c>
      <c r="L5" s="111">
        <f>J5*各種係数!F4</f>
        <v>0</v>
      </c>
      <c r="M5" s="111"/>
      <c r="N5" s="111"/>
      <c r="O5" s="111">
        <f>+N$41*各種係数!G4</f>
        <v>0</v>
      </c>
      <c r="P5" s="111">
        <f>+O5*各種係数!D4</f>
        <v>0</v>
      </c>
      <c r="Q5" s="111">
        <f>+O5*各種係数!C4</f>
        <v>0</v>
      </c>
      <c r="R5" s="111">
        <f t="array" ref="R5:R40">MMULT(逆行列係数!C4:AL39,計算!P5:P40)</f>
        <v>0</v>
      </c>
      <c r="S5" s="111">
        <f>+R5*各種係数!E4</f>
        <v>0</v>
      </c>
      <c r="T5" s="111">
        <f>+R5*各種係数!F4</f>
        <v>0</v>
      </c>
      <c r="U5" s="111">
        <f>+D5+J5+R5</f>
        <v>0</v>
      </c>
      <c r="V5" s="111">
        <f>+E5+K5+S5</f>
        <v>0</v>
      </c>
      <c r="W5" s="111">
        <f>+F5+L5+T5</f>
        <v>0</v>
      </c>
      <c r="X5" s="111">
        <f>$D5*各種係数!H4*各種係数!$L$5</f>
        <v>0</v>
      </c>
      <c r="Y5" s="111">
        <f>$J5*各種係数!H4*各種係数!$L$5</f>
        <v>0</v>
      </c>
      <c r="Z5" s="111">
        <f>$R5*各種係数!H4*各種係数!$L$5</f>
        <v>0</v>
      </c>
      <c r="AA5" s="111">
        <f>SUM(X5:Z5)</f>
        <v>0</v>
      </c>
      <c r="AB5" s="111">
        <f>$D5*各種係数!I4*各種係数!$L$5</f>
        <v>0</v>
      </c>
      <c r="AC5" s="111">
        <f>$J5*各種係数!I4*各種係数!$L$5</f>
        <v>0</v>
      </c>
      <c r="AD5" s="111">
        <f>$R5*各種係数!I4*各種係数!$L$5</f>
        <v>0</v>
      </c>
      <c r="AE5" s="392">
        <f>SUM(AB5:AD5)</f>
        <v>0</v>
      </c>
      <c r="AF5" s="511">
        <f>税収係数_直接税!Q$19</f>
        <v>0.15053835845015831</v>
      </c>
      <c r="AG5" s="511">
        <f>税収係数_直接税!P$19</f>
        <v>7.4427193283087043E-2</v>
      </c>
      <c r="AH5" s="511">
        <f>税収係数_間接税!C74</f>
        <v>6.8782907751772831E-3</v>
      </c>
      <c r="AI5" s="511">
        <f t="array" ref="AI5:AI40">TRANSPOSE(投入係数!C43:AL43)</f>
        <v>0.23671241185836683</v>
      </c>
      <c r="AJ5" s="144">
        <f>D5*AI5</f>
        <v>0</v>
      </c>
      <c r="AK5" s="144">
        <f>IF(AI5&gt;0,AJ5*AF5,0)</f>
        <v>0</v>
      </c>
      <c r="AL5" s="144">
        <f>F5*AG5</f>
        <v>0</v>
      </c>
      <c r="AM5" s="144">
        <f>E5*AH5</f>
        <v>0</v>
      </c>
      <c r="AN5" s="144">
        <f t="shared" ref="AN5:AN40" si="0">J5*AI5</f>
        <v>0</v>
      </c>
      <c r="AO5" s="144">
        <f>IF(AI5&gt;0,AN5*AF5,0)</f>
        <v>0</v>
      </c>
      <c r="AP5" s="144">
        <f>L5*AG5</f>
        <v>0</v>
      </c>
      <c r="AQ5" s="144">
        <f>K5*AH5</f>
        <v>0</v>
      </c>
      <c r="AR5" s="144">
        <f>R5*AI5</f>
        <v>0</v>
      </c>
      <c r="AS5" s="144">
        <f>IF(AI5&gt;0,AR5*AF5,0)</f>
        <v>0</v>
      </c>
      <c r="AT5" s="144">
        <f>T5*AG5</f>
        <v>0</v>
      </c>
      <c r="AU5" s="144">
        <f>S5*AH5</f>
        <v>0</v>
      </c>
      <c r="AV5" s="144">
        <f>AK5+AO5+AS5</f>
        <v>0</v>
      </c>
      <c r="AW5" s="144">
        <f>AL5+AP5+AT5</f>
        <v>0</v>
      </c>
      <c r="AX5" s="112">
        <f>AM5+AQ5+AU5</f>
        <v>0</v>
      </c>
    </row>
    <row r="6" spans="1:50">
      <c r="A6" s="109">
        <v>2</v>
      </c>
      <c r="B6" s="57" t="s">
        <v>1</v>
      </c>
      <c r="C6" s="112">
        <f>価格変換!J7</f>
        <v>0</v>
      </c>
      <c r="D6" s="112">
        <f>C6*各種係数!D5</f>
        <v>0</v>
      </c>
      <c r="E6" s="112">
        <f>D6*各種係数!E5</f>
        <v>0</v>
      </c>
      <c r="F6" s="112">
        <f>D6*各種係数!F5</f>
        <v>0</v>
      </c>
      <c r="G6" s="112">
        <f>投入係数!AM55</f>
        <v>0</v>
      </c>
      <c r="H6" s="112">
        <f>G6*各種係数!D5</f>
        <v>0</v>
      </c>
      <c r="I6" s="112">
        <f>G6*各種係数!C5</f>
        <v>0</v>
      </c>
      <c r="J6" s="112">
        <v>0</v>
      </c>
      <c r="K6" s="112">
        <f>J6*各種係数!E5</f>
        <v>0</v>
      </c>
      <c r="L6" s="112">
        <f>J6*各種係数!F5</f>
        <v>0</v>
      </c>
      <c r="M6" s="112"/>
      <c r="N6" s="112"/>
      <c r="O6" s="112">
        <f>+N$41*各種係数!G5</f>
        <v>0</v>
      </c>
      <c r="P6" s="112">
        <f>+O6*各種係数!D5</f>
        <v>0</v>
      </c>
      <c r="Q6" s="112">
        <f>+O6*各種係数!C5</f>
        <v>0</v>
      </c>
      <c r="R6" s="112">
        <v>0</v>
      </c>
      <c r="S6" s="112">
        <f>+R6*各種係数!E5</f>
        <v>0</v>
      </c>
      <c r="T6" s="112">
        <f>+R6*各種係数!F5</f>
        <v>0</v>
      </c>
      <c r="U6" s="112">
        <f t="shared" ref="U6:W40" si="1">+D6+J6+R6</f>
        <v>0</v>
      </c>
      <c r="V6" s="112">
        <f t="shared" si="1"/>
        <v>0</v>
      </c>
      <c r="W6" s="112">
        <f t="shared" si="1"/>
        <v>0</v>
      </c>
      <c r="X6" s="112">
        <f>$D6*各種係数!H5*各種係数!$L$5</f>
        <v>0</v>
      </c>
      <c r="Y6" s="112">
        <f>$J6*各種係数!H5*各種係数!$L$5</f>
        <v>0</v>
      </c>
      <c r="Z6" s="112">
        <f>$R6*各種係数!H5*各種係数!$L$5</f>
        <v>0</v>
      </c>
      <c r="AA6" s="112">
        <f t="shared" ref="AA6:AA40" si="2">SUM(X6:Z6)</f>
        <v>0</v>
      </c>
      <c r="AB6" s="112">
        <f>$D6*各種係数!I5*各種係数!$L$5</f>
        <v>0</v>
      </c>
      <c r="AC6" s="112">
        <f>$J6*各種係数!I5*各種係数!$L$5</f>
        <v>0</v>
      </c>
      <c r="AD6" s="112">
        <f>$R6*各種係数!I5*各種係数!$L$5</f>
        <v>0</v>
      </c>
      <c r="AE6" s="144">
        <f t="shared" ref="AE6:AE40" si="3">SUM(AB6:AD6)</f>
        <v>0</v>
      </c>
      <c r="AF6" s="511">
        <f>税収係数_直接税!Q$19</f>
        <v>0.15053835845015831</v>
      </c>
      <c r="AG6" s="511">
        <f>税収係数_直接税!P$19</f>
        <v>7.4427193283087043E-2</v>
      </c>
      <c r="AH6" s="511">
        <f>税収係数_間接税!D74</f>
        <v>-5.3821178821178824E-2</v>
      </c>
      <c r="AI6" s="511">
        <v>0.39095208174873508</v>
      </c>
      <c r="AJ6" s="144">
        <f t="shared" ref="AJ6:AJ40" si="4">D6*AI6</f>
        <v>0</v>
      </c>
      <c r="AK6" s="144">
        <f t="shared" ref="AK6:AK40" si="5">IF(AI6&gt;0,AJ6*AF6,0)</f>
        <v>0</v>
      </c>
      <c r="AL6" s="144">
        <f t="shared" ref="AL6:AL40" si="6">F6*AG6</f>
        <v>0</v>
      </c>
      <c r="AM6" s="144">
        <f t="shared" ref="AM6:AM40" si="7">E6*AH6</f>
        <v>0</v>
      </c>
      <c r="AN6" s="144">
        <f t="shared" si="0"/>
        <v>0</v>
      </c>
      <c r="AO6" s="144">
        <f t="shared" ref="AO6:AO40" si="8">IF(AI6&gt;0,AN6*AF6,0)</f>
        <v>0</v>
      </c>
      <c r="AP6" s="144">
        <f t="shared" ref="AP6:AP40" si="9">L6*AG6</f>
        <v>0</v>
      </c>
      <c r="AQ6" s="144">
        <f t="shared" ref="AQ6:AQ40" si="10">K6*AH6</f>
        <v>0</v>
      </c>
      <c r="AR6" s="144">
        <f t="shared" ref="AR6:AR40" si="11">R6*AI6</f>
        <v>0</v>
      </c>
      <c r="AS6" s="144">
        <f t="shared" ref="AS6:AS40" si="12">IF(AI6&gt;0,AR6*AF6,0)</f>
        <v>0</v>
      </c>
      <c r="AT6" s="144">
        <f t="shared" ref="AT6:AT40" si="13">T6*AG6</f>
        <v>0</v>
      </c>
      <c r="AU6" s="144">
        <f t="shared" ref="AU6:AU40" si="14">S6*AH6</f>
        <v>0</v>
      </c>
      <c r="AV6" s="144">
        <f t="shared" ref="AV6:AV40" si="15">AK6+AO6+AS6</f>
        <v>0</v>
      </c>
      <c r="AW6" s="144">
        <f t="shared" ref="AW6:AW40" si="16">AL6+AP6+AT6</f>
        <v>0</v>
      </c>
      <c r="AX6" s="112">
        <f t="shared" ref="AX6:AX40" si="17">AM6+AQ6+AU6</f>
        <v>0</v>
      </c>
    </row>
    <row r="7" spans="1:50">
      <c r="A7" s="109">
        <v>3</v>
      </c>
      <c r="B7" s="57" t="s">
        <v>2</v>
      </c>
      <c r="C7" s="112">
        <f>価格変換!J8</f>
        <v>0</v>
      </c>
      <c r="D7" s="112">
        <f>C7*各種係数!D6</f>
        <v>0</v>
      </c>
      <c r="E7" s="112">
        <f>D7*各種係数!E6</f>
        <v>0</v>
      </c>
      <c r="F7" s="112">
        <f>D7*各種係数!F6</f>
        <v>0</v>
      </c>
      <c r="G7" s="112">
        <f>投入係数!AM56</f>
        <v>0</v>
      </c>
      <c r="H7" s="112">
        <f>G7*各種係数!D6</f>
        <v>0</v>
      </c>
      <c r="I7" s="112">
        <f>G7*各種係数!C6</f>
        <v>0</v>
      </c>
      <c r="J7" s="112">
        <v>0</v>
      </c>
      <c r="K7" s="112">
        <f>J7*各種係数!E6</f>
        <v>0</v>
      </c>
      <c r="L7" s="112">
        <f>J7*各種係数!F6</f>
        <v>0</v>
      </c>
      <c r="M7" s="112"/>
      <c r="N7" s="112"/>
      <c r="O7" s="112">
        <f>+N$41*各種係数!G6</f>
        <v>0</v>
      </c>
      <c r="P7" s="112">
        <f>+O7*各種係数!D6</f>
        <v>0</v>
      </c>
      <c r="Q7" s="112">
        <f>+O7*各種係数!C6</f>
        <v>0</v>
      </c>
      <c r="R7" s="112">
        <v>0</v>
      </c>
      <c r="S7" s="112">
        <f>+R7*各種係数!E6</f>
        <v>0</v>
      </c>
      <c r="T7" s="112">
        <f>+R7*各種係数!F6</f>
        <v>0</v>
      </c>
      <c r="U7" s="112">
        <f t="shared" si="1"/>
        <v>0</v>
      </c>
      <c r="V7" s="112">
        <f t="shared" si="1"/>
        <v>0</v>
      </c>
      <c r="W7" s="112">
        <f t="shared" si="1"/>
        <v>0</v>
      </c>
      <c r="X7" s="112">
        <f>$D7*各種係数!H6*各種係数!$L$5</f>
        <v>0</v>
      </c>
      <c r="Y7" s="112">
        <f>$J7*各種係数!H6*各種係数!$L$5</f>
        <v>0</v>
      </c>
      <c r="Z7" s="112">
        <f>$R7*各種係数!H6*各種係数!$L$5</f>
        <v>0</v>
      </c>
      <c r="AA7" s="112">
        <f t="shared" si="2"/>
        <v>0</v>
      </c>
      <c r="AB7" s="112">
        <f>$D7*各種係数!I6*各種係数!$L$5</f>
        <v>0</v>
      </c>
      <c r="AC7" s="112">
        <f>$J7*各種係数!I6*各種係数!$L$5</f>
        <v>0</v>
      </c>
      <c r="AD7" s="112">
        <f>$R7*各種係数!I6*各種係数!$L$5</f>
        <v>0</v>
      </c>
      <c r="AE7" s="144">
        <f t="shared" si="3"/>
        <v>0</v>
      </c>
      <c r="AF7" s="511">
        <f>税収係数_直接税!Q$19</f>
        <v>0.15053835845015831</v>
      </c>
      <c r="AG7" s="511">
        <f>税収係数_直接税!P$19</f>
        <v>7.4427193283087043E-2</v>
      </c>
      <c r="AH7" s="511">
        <f>税収係数_間接税!E74</f>
        <v>8.0514365152919362E-3</v>
      </c>
      <c r="AI7" s="511">
        <v>0.1831309075491932</v>
      </c>
      <c r="AJ7" s="144">
        <f t="shared" si="4"/>
        <v>0</v>
      </c>
      <c r="AK7" s="144">
        <f t="shared" si="5"/>
        <v>0</v>
      </c>
      <c r="AL7" s="144">
        <f t="shared" si="6"/>
        <v>0</v>
      </c>
      <c r="AM7" s="144">
        <f t="shared" si="7"/>
        <v>0</v>
      </c>
      <c r="AN7" s="144">
        <f t="shared" si="0"/>
        <v>0</v>
      </c>
      <c r="AO7" s="144">
        <f t="shared" si="8"/>
        <v>0</v>
      </c>
      <c r="AP7" s="144">
        <f t="shared" si="9"/>
        <v>0</v>
      </c>
      <c r="AQ7" s="144">
        <f t="shared" si="10"/>
        <v>0</v>
      </c>
      <c r="AR7" s="144">
        <f t="shared" si="11"/>
        <v>0</v>
      </c>
      <c r="AS7" s="144">
        <f t="shared" si="12"/>
        <v>0</v>
      </c>
      <c r="AT7" s="144">
        <f t="shared" si="13"/>
        <v>0</v>
      </c>
      <c r="AU7" s="144">
        <f t="shared" si="14"/>
        <v>0</v>
      </c>
      <c r="AV7" s="144">
        <f t="shared" si="15"/>
        <v>0</v>
      </c>
      <c r="AW7" s="144">
        <f t="shared" si="16"/>
        <v>0</v>
      </c>
      <c r="AX7" s="112">
        <f t="shared" si="17"/>
        <v>0</v>
      </c>
    </row>
    <row r="8" spans="1:50">
      <c r="A8" s="109">
        <v>6</v>
      </c>
      <c r="B8" s="57" t="s">
        <v>3</v>
      </c>
      <c r="C8" s="112">
        <f>価格変換!J9</f>
        <v>0</v>
      </c>
      <c r="D8" s="112">
        <f>C8*各種係数!D7</f>
        <v>0</v>
      </c>
      <c r="E8" s="112">
        <f>D8*各種係数!E7</f>
        <v>0</v>
      </c>
      <c r="F8" s="112">
        <f>D8*各種係数!F7</f>
        <v>0</v>
      </c>
      <c r="G8" s="112">
        <f>投入係数!AM57</f>
        <v>0</v>
      </c>
      <c r="H8" s="112">
        <f>G8*各種係数!D7</f>
        <v>0</v>
      </c>
      <c r="I8" s="112">
        <f>G8*各種係数!C7</f>
        <v>0</v>
      </c>
      <c r="J8" s="112">
        <v>0</v>
      </c>
      <c r="K8" s="112">
        <f>J8*各種係数!E7</f>
        <v>0</v>
      </c>
      <c r="L8" s="112">
        <f>J8*各種係数!F7</f>
        <v>0</v>
      </c>
      <c r="M8" s="112"/>
      <c r="N8" s="112"/>
      <c r="O8" s="112">
        <f>+N$41*各種係数!G7</f>
        <v>0</v>
      </c>
      <c r="P8" s="112">
        <f>+O8*各種係数!D7</f>
        <v>0</v>
      </c>
      <c r="Q8" s="112">
        <f>+O8*各種係数!C7</f>
        <v>0</v>
      </c>
      <c r="R8" s="112">
        <v>0</v>
      </c>
      <c r="S8" s="112">
        <f>+R8*各種係数!E7</f>
        <v>0</v>
      </c>
      <c r="T8" s="112">
        <f>+R8*各種係数!F7</f>
        <v>0</v>
      </c>
      <c r="U8" s="112">
        <f t="shared" si="1"/>
        <v>0</v>
      </c>
      <c r="V8" s="112">
        <f t="shared" si="1"/>
        <v>0</v>
      </c>
      <c r="W8" s="112">
        <f t="shared" si="1"/>
        <v>0</v>
      </c>
      <c r="X8" s="112">
        <f>$D8*各種係数!H7*各種係数!$L$5</f>
        <v>0</v>
      </c>
      <c r="Y8" s="112">
        <f>$J8*各種係数!H7*各種係数!$L$5</f>
        <v>0</v>
      </c>
      <c r="Z8" s="112">
        <f>$R8*各種係数!H7*各種係数!$L$5</f>
        <v>0</v>
      </c>
      <c r="AA8" s="112">
        <f t="shared" si="2"/>
        <v>0</v>
      </c>
      <c r="AB8" s="112">
        <f>$D8*各種係数!I7*各種係数!$L$5</f>
        <v>0</v>
      </c>
      <c r="AC8" s="112">
        <f>$J8*各種係数!I7*各種係数!$L$5</f>
        <v>0</v>
      </c>
      <c r="AD8" s="112">
        <f>$R8*各種係数!I7*各種係数!$L$5</f>
        <v>0</v>
      </c>
      <c r="AE8" s="144">
        <f t="shared" si="3"/>
        <v>0</v>
      </c>
      <c r="AF8" s="511">
        <f>税収係数_直接税!Q$19</f>
        <v>0.15053835845015831</v>
      </c>
      <c r="AG8" s="511">
        <f>税収係数_直接税!P$19</f>
        <v>7.4427193283087043E-2</v>
      </c>
      <c r="AH8" s="511">
        <f>税収係数_間接税!F74</f>
        <v>0.12739094276857943</v>
      </c>
      <c r="AI8" s="511">
        <v>-8.3192716713102854E-2</v>
      </c>
      <c r="AJ8" s="144">
        <f t="shared" si="4"/>
        <v>0</v>
      </c>
      <c r="AK8" s="144">
        <f t="shared" si="5"/>
        <v>0</v>
      </c>
      <c r="AL8" s="144">
        <f t="shared" si="6"/>
        <v>0</v>
      </c>
      <c r="AM8" s="144">
        <f t="shared" si="7"/>
        <v>0</v>
      </c>
      <c r="AN8" s="144">
        <f t="shared" si="0"/>
        <v>0</v>
      </c>
      <c r="AO8" s="144">
        <f t="shared" si="8"/>
        <v>0</v>
      </c>
      <c r="AP8" s="144">
        <f t="shared" si="9"/>
        <v>0</v>
      </c>
      <c r="AQ8" s="144">
        <f t="shared" si="10"/>
        <v>0</v>
      </c>
      <c r="AR8" s="144">
        <f t="shared" si="11"/>
        <v>0</v>
      </c>
      <c r="AS8" s="144">
        <f t="shared" si="12"/>
        <v>0</v>
      </c>
      <c r="AT8" s="144">
        <f t="shared" si="13"/>
        <v>0</v>
      </c>
      <c r="AU8" s="144">
        <f t="shared" si="14"/>
        <v>0</v>
      </c>
      <c r="AV8" s="144">
        <f t="shared" si="15"/>
        <v>0</v>
      </c>
      <c r="AW8" s="144">
        <f t="shared" si="16"/>
        <v>0</v>
      </c>
      <c r="AX8" s="112">
        <f t="shared" si="17"/>
        <v>0</v>
      </c>
    </row>
    <row r="9" spans="1:50">
      <c r="A9" s="109">
        <v>11</v>
      </c>
      <c r="B9" s="57" t="s">
        <v>4</v>
      </c>
      <c r="C9" s="112">
        <f>価格変換!J10</f>
        <v>0</v>
      </c>
      <c r="D9" s="112">
        <f>C9*各種係数!D8</f>
        <v>0</v>
      </c>
      <c r="E9" s="112">
        <f>D9*各種係数!E8</f>
        <v>0</v>
      </c>
      <c r="F9" s="112">
        <f>D9*各種係数!F8</f>
        <v>0</v>
      </c>
      <c r="G9" s="112">
        <f>投入係数!AM58</f>
        <v>0</v>
      </c>
      <c r="H9" s="112">
        <f>G9*各種係数!D8</f>
        <v>0</v>
      </c>
      <c r="I9" s="112">
        <f>G9*各種係数!C8</f>
        <v>0</v>
      </c>
      <c r="J9" s="112">
        <v>0</v>
      </c>
      <c r="K9" s="112">
        <f>J9*各種係数!E8</f>
        <v>0</v>
      </c>
      <c r="L9" s="112">
        <f>J9*各種係数!F8</f>
        <v>0</v>
      </c>
      <c r="M9" s="112"/>
      <c r="N9" s="112"/>
      <c r="O9" s="112">
        <f>+N$41*各種係数!G8</f>
        <v>0</v>
      </c>
      <c r="P9" s="112">
        <f>+O9*各種係数!D8</f>
        <v>0</v>
      </c>
      <c r="Q9" s="112">
        <f>+O9*各種係数!C8</f>
        <v>0</v>
      </c>
      <c r="R9" s="112">
        <v>0</v>
      </c>
      <c r="S9" s="112">
        <f>+R9*各種係数!E8</f>
        <v>0</v>
      </c>
      <c r="T9" s="112">
        <f>+R9*各種係数!F8</f>
        <v>0</v>
      </c>
      <c r="U9" s="112">
        <f t="shared" si="1"/>
        <v>0</v>
      </c>
      <c r="V9" s="112">
        <f t="shared" si="1"/>
        <v>0</v>
      </c>
      <c r="W9" s="112">
        <f t="shared" si="1"/>
        <v>0</v>
      </c>
      <c r="X9" s="112">
        <f>$D9*各種係数!H8*各種係数!$L$5</f>
        <v>0</v>
      </c>
      <c r="Y9" s="112">
        <f>$J9*各種係数!H8*各種係数!$L$5</f>
        <v>0</v>
      </c>
      <c r="Z9" s="112">
        <f>$R9*各種係数!H8*各種係数!$L$5</f>
        <v>0</v>
      </c>
      <c r="AA9" s="112">
        <f t="shared" si="2"/>
        <v>0</v>
      </c>
      <c r="AB9" s="112">
        <f>$D9*各種係数!I8*各種係数!$L$5</f>
        <v>0</v>
      </c>
      <c r="AC9" s="112">
        <f>$J9*各種係数!I8*各種係数!$L$5</f>
        <v>0</v>
      </c>
      <c r="AD9" s="112">
        <f>$R9*各種係数!I8*各種係数!$L$5</f>
        <v>0</v>
      </c>
      <c r="AE9" s="144">
        <f t="shared" si="3"/>
        <v>0</v>
      </c>
      <c r="AF9" s="511">
        <f>税収係数_直接税!Q$19</f>
        <v>0.15053835845015831</v>
      </c>
      <c r="AG9" s="511">
        <f>税収係数_直接税!P$19</f>
        <v>7.4427193283087043E-2</v>
      </c>
      <c r="AH9" s="511">
        <f>税収係数_間接税!G$74</f>
        <v>0.19367201359311961</v>
      </c>
      <c r="AI9" s="511">
        <v>6.8369580877882849E-2</v>
      </c>
      <c r="AJ9" s="144">
        <f t="shared" si="4"/>
        <v>0</v>
      </c>
      <c r="AK9" s="144">
        <f t="shared" si="5"/>
        <v>0</v>
      </c>
      <c r="AL9" s="144">
        <f t="shared" si="6"/>
        <v>0</v>
      </c>
      <c r="AM9" s="144">
        <f t="shared" si="7"/>
        <v>0</v>
      </c>
      <c r="AN9" s="144">
        <f t="shared" si="0"/>
        <v>0</v>
      </c>
      <c r="AO9" s="144">
        <f t="shared" si="8"/>
        <v>0</v>
      </c>
      <c r="AP9" s="144">
        <f t="shared" si="9"/>
        <v>0</v>
      </c>
      <c r="AQ9" s="144">
        <f t="shared" si="10"/>
        <v>0</v>
      </c>
      <c r="AR9" s="144">
        <f t="shared" si="11"/>
        <v>0</v>
      </c>
      <c r="AS9" s="144">
        <f t="shared" si="12"/>
        <v>0</v>
      </c>
      <c r="AT9" s="144">
        <f t="shared" si="13"/>
        <v>0</v>
      </c>
      <c r="AU9" s="144">
        <f t="shared" si="14"/>
        <v>0</v>
      </c>
      <c r="AV9" s="144">
        <f t="shared" si="15"/>
        <v>0</v>
      </c>
      <c r="AW9" s="144">
        <f t="shared" si="16"/>
        <v>0</v>
      </c>
      <c r="AX9" s="112">
        <f t="shared" si="17"/>
        <v>0</v>
      </c>
    </row>
    <row r="10" spans="1:50">
      <c r="A10" s="81">
        <v>15</v>
      </c>
      <c r="B10" s="58" t="s">
        <v>5</v>
      </c>
      <c r="C10" s="113">
        <f>価格変換!J11</f>
        <v>0</v>
      </c>
      <c r="D10" s="113">
        <f>C10*各種係数!D9</f>
        <v>0</v>
      </c>
      <c r="E10" s="113">
        <f>D10*各種係数!E9</f>
        <v>0</v>
      </c>
      <c r="F10" s="113">
        <f>D10*各種係数!F9</f>
        <v>0</v>
      </c>
      <c r="G10" s="113">
        <f>投入係数!AM59</f>
        <v>0</v>
      </c>
      <c r="H10" s="113">
        <f>G10*各種係数!D9</f>
        <v>0</v>
      </c>
      <c r="I10" s="113">
        <f>G10*各種係数!C9</f>
        <v>0</v>
      </c>
      <c r="J10" s="113">
        <v>0</v>
      </c>
      <c r="K10" s="113">
        <f>J10*各種係数!E9</f>
        <v>0</v>
      </c>
      <c r="L10" s="113">
        <f>J10*各種係数!F9</f>
        <v>0</v>
      </c>
      <c r="M10" s="113"/>
      <c r="N10" s="113"/>
      <c r="O10" s="113">
        <f>+N$41*各種係数!G9</f>
        <v>0</v>
      </c>
      <c r="P10" s="113">
        <f>+O10*各種係数!D9</f>
        <v>0</v>
      </c>
      <c r="Q10" s="113">
        <f>+O10*各種係数!C9</f>
        <v>0</v>
      </c>
      <c r="R10" s="113">
        <v>0</v>
      </c>
      <c r="S10" s="113">
        <f>+R10*各種係数!E9</f>
        <v>0</v>
      </c>
      <c r="T10" s="113">
        <f>+R10*各種係数!F9</f>
        <v>0</v>
      </c>
      <c r="U10" s="113">
        <f t="shared" si="1"/>
        <v>0</v>
      </c>
      <c r="V10" s="113">
        <f t="shared" si="1"/>
        <v>0</v>
      </c>
      <c r="W10" s="113">
        <f t="shared" si="1"/>
        <v>0</v>
      </c>
      <c r="X10" s="113">
        <f>$D10*各種係数!H9*各種係数!$L$5</f>
        <v>0</v>
      </c>
      <c r="Y10" s="113">
        <f>$J10*各種係数!H9*各種係数!$L$5</f>
        <v>0</v>
      </c>
      <c r="Z10" s="113">
        <f>$R10*各種係数!H9*各種係数!$L$5</f>
        <v>0</v>
      </c>
      <c r="AA10" s="113">
        <f t="shared" si="2"/>
        <v>0</v>
      </c>
      <c r="AB10" s="113">
        <f>$D10*各種係数!I9*各種係数!$L$5</f>
        <v>0</v>
      </c>
      <c r="AC10" s="113">
        <f>$J10*各種係数!I9*各種係数!$L$5</f>
        <v>0</v>
      </c>
      <c r="AD10" s="113">
        <f>$R10*各種係数!I9*各種係数!$L$5</f>
        <v>0</v>
      </c>
      <c r="AE10" s="145">
        <f t="shared" si="3"/>
        <v>0</v>
      </c>
      <c r="AF10" s="512">
        <f>税収係数_直接税!Q$19</f>
        <v>0.15053835845015831</v>
      </c>
      <c r="AG10" s="512">
        <f>税収係数_直接税!P$19</f>
        <v>7.4427193283087043E-2</v>
      </c>
      <c r="AH10" s="512">
        <f>税収係数_間接税!G$74</f>
        <v>0.19367201359311961</v>
      </c>
      <c r="AI10" s="512">
        <v>0.11949912398227353</v>
      </c>
      <c r="AJ10" s="145">
        <f t="shared" si="4"/>
        <v>0</v>
      </c>
      <c r="AK10" s="145">
        <f t="shared" si="5"/>
        <v>0</v>
      </c>
      <c r="AL10" s="145">
        <f t="shared" si="6"/>
        <v>0</v>
      </c>
      <c r="AM10" s="145">
        <f t="shared" si="7"/>
        <v>0</v>
      </c>
      <c r="AN10" s="145">
        <f t="shared" si="0"/>
        <v>0</v>
      </c>
      <c r="AO10" s="145">
        <f t="shared" si="8"/>
        <v>0</v>
      </c>
      <c r="AP10" s="145">
        <f t="shared" si="9"/>
        <v>0</v>
      </c>
      <c r="AQ10" s="145">
        <f t="shared" si="10"/>
        <v>0</v>
      </c>
      <c r="AR10" s="145">
        <f t="shared" si="11"/>
        <v>0</v>
      </c>
      <c r="AS10" s="145">
        <f t="shared" si="12"/>
        <v>0</v>
      </c>
      <c r="AT10" s="145">
        <f t="shared" si="13"/>
        <v>0</v>
      </c>
      <c r="AU10" s="145">
        <f t="shared" si="14"/>
        <v>0</v>
      </c>
      <c r="AV10" s="113">
        <f t="shared" si="15"/>
        <v>0</v>
      </c>
      <c r="AW10" s="113">
        <f t="shared" si="16"/>
        <v>0</v>
      </c>
      <c r="AX10" s="113">
        <f t="shared" si="17"/>
        <v>0</v>
      </c>
    </row>
    <row r="11" spans="1:50">
      <c r="A11" s="109">
        <v>16</v>
      </c>
      <c r="B11" s="57" t="s">
        <v>6</v>
      </c>
      <c r="C11" s="112">
        <f>価格変換!J12</f>
        <v>0</v>
      </c>
      <c r="D11" s="112">
        <f>C11*各種係数!D10</f>
        <v>0</v>
      </c>
      <c r="E11" s="112">
        <f>D11*各種係数!E10</f>
        <v>0</v>
      </c>
      <c r="F11" s="112">
        <f>D11*各種係数!F10</f>
        <v>0</v>
      </c>
      <c r="G11" s="112">
        <f>投入係数!AM60</f>
        <v>0</v>
      </c>
      <c r="H11" s="112">
        <f>G11*各種係数!D10</f>
        <v>0</v>
      </c>
      <c r="I11" s="112">
        <f>G11*各種係数!C10</f>
        <v>0</v>
      </c>
      <c r="J11" s="112">
        <v>0</v>
      </c>
      <c r="K11" s="112">
        <f>J11*各種係数!E10</f>
        <v>0</v>
      </c>
      <c r="L11" s="112">
        <f>J11*各種係数!F10</f>
        <v>0</v>
      </c>
      <c r="M11" s="112"/>
      <c r="N11" s="112"/>
      <c r="O11" s="112">
        <f>+N$41*各種係数!G10</f>
        <v>0</v>
      </c>
      <c r="P11" s="112">
        <f>+O11*各種係数!D10</f>
        <v>0</v>
      </c>
      <c r="Q11" s="112">
        <f>+O11*各種係数!C10</f>
        <v>0</v>
      </c>
      <c r="R11" s="112">
        <v>0</v>
      </c>
      <c r="S11" s="112">
        <f>+R11*各種係数!E10</f>
        <v>0</v>
      </c>
      <c r="T11" s="112">
        <f>+R11*各種係数!F10</f>
        <v>0</v>
      </c>
      <c r="U11" s="112">
        <f t="shared" si="1"/>
        <v>0</v>
      </c>
      <c r="V11" s="112">
        <f t="shared" si="1"/>
        <v>0</v>
      </c>
      <c r="W11" s="112">
        <f t="shared" si="1"/>
        <v>0</v>
      </c>
      <c r="X11" s="112">
        <f>$D11*各種係数!H10*各種係数!$L$5</f>
        <v>0</v>
      </c>
      <c r="Y11" s="112">
        <f>$J11*各種係数!H10*各種係数!$L$5</f>
        <v>0</v>
      </c>
      <c r="Z11" s="112">
        <f>$R11*各種係数!H10*各種係数!$L$5</f>
        <v>0</v>
      </c>
      <c r="AA11" s="112">
        <f t="shared" si="2"/>
        <v>0</v>
      </c>
      <c r="AB11" s="112">
        <f>$D11*各種係数!I10*各種係数!$L$5</f>
        <v>0</v>
      </c>
      <c r="AC11" s="112">
        <f>$J11*各種係数!I10*各種係数!$L$5</f>
        <v>0</v>
      </c>
      <c r="AD11" s="112">
        <f>$R11*各種係数!I10*各種係数!$L$5</f>
        <v>0</v>
      </c>
      <c r="AE11" s="144">
        <f t="shared" si="3"/>
        <v>0</v>
      </c>
      <c r="AF11" s="511">
        <f>税収係数_直接税!Q$19</f>
        <v>0.15053835845015831</v>
      </c>
      <c r="AG11" s="511">
        <f>税収係数_直接税!P$19</f>
        <v>7.4427193283087043E-2</v>
      </c>
      <c r="AH11" s="511">
        <f>税収係数_間接税!G$74</f>
        <v>0.19367201359311961</v>
      </c>
      <c r="AI11" s="511">
        <v>0.11981956198808891</v>
      </c>
      <c r="AJ11" s="144">
        <f t="shared" si="4"/>
        <v>0</v>
      </c>
      <c r="AK11" s="144">
        <f t="shared" si="5"/>
        <v>0</v>
      </c>
      <c r="AL11" s="144">
        <f t="shared" si="6"/>
        <v>0</v>
      </c>
      <c r="AM11" s="144">
        <f t="shared" si="7"/>
        <v>0</v>
      </c>
      <c r="AN11" s="144">
        <f t="shared" si="0"/>
        <v>0</v>
      </c>
      <c r="AO11" s="144">
        <f t="shared" si="8"/>
        <v>0</v>
      </c>
      <c r="AP11" s="144">
        <f t="shared" si="9"/>
        <v>0</v>
      </c>
      <c r="AQ11" s="144">
        <f t="shared" si="10"/>
        <v>0</v>
      </c>
      <c r="AR11" s="144">
        <f t="shared" si="11"/>
        <v>0</v>
      </c>
      <c r="AS11" s="144">
        <f t="shared" si="12"/>
        <v>0</v>
      </c>
      <c r="AT11" s="144">
        <f t="shared" si="13"/>
        <v>0</v>
      </c>
      <c r="AU11" s="144">
        <f t="shared" si="14"/>
        <v>0</v>
      </c>
      <c r="AV11" s="144">
        <f t="shared" si="15"/>
        <v>0</v>
      </c>
      <c r="AW11" s="144">
        <f t="shared" si="16"/>
        <v>0</v>
      </c>
      <c r="AX11" s="112">
        <f t="shared" si="17"/>
        <v>0</v>
      </c>
    </row>
    <row r="12" spans="1:50">
      <c r="A12" s="109">
        <v>20</v>
      </c>
      <c r="B12" s="57" t="s">
        <v>7</v>
      </c>
      <c r="C12" s="112">
        <f>価格変換!J13</f>
        <v>0</v>
      </c>
      <c r="D12" s="112">
        <f>C12*各種係数!D11</f>
        <v>0</v>
      </c>
      <c r="E12" s="112">
        <f>D12*各種係数!E11</f>
        <v>0</v>
      </c>
      <c r="F12" s="112">
        <f>D12*各種係数!F11</f>
        <v>0</v>
      </c>
      <c r="G12" s="112">
        <f>投入係数!AM61</f>
        <v>0</v>
      </c>
      <c r="H12" s="112">
        <f>G12*各種係数!D11</f>
        <v>0</v>
      </c>
      <c r="I12" s="112">
        <f>G12*各種係数!C11</f>
        <v>0</v>
      </c>
      <c r="J12" s="112">
        <v>0</v>
      </c>
      <c r="K12" s="112">
        <f>J12*各種係数!E11</f>
        <v>0</v>
      </c>
      <c r="L12" s="112">
        <f>J12*各種係数!F11</f>
        <v>0</v>
      </c>
      <c r="M12" s="112"/>
      <c r="N12" s="112"/>
      <c r="O12" s="112">
        <f>+N$41*各種係数!G11</f>
        <v>0</v>
      </c>
      <c r="P12" s="112">
        <f>+O12*各種係数!D11</f>
        <v>0</v>
      </c>
      <c r="Q12" s="112">
        <f>+O12*各種係数!C11</f>
        <v>0</v>
      </c>
      <c r="R12" s="112">
        <v>0</v>
      </c>
      <c r="S12" s="112">
        <f>+R12*各種係数!E11</f>
        <v>0</v>
      </c>
      <c r="T12" s="112">
        <f>+R12*各種係数!F11</f>
        <v>0</v>
      </c>
      <c r="U12" s="112">
        <f t="shared" si="1"/>
        <v>0</v>
      </c>
      <c r="V12" s="112">
        <f t="shared" si="1"/>
        <v>0</v>
      </c>
      <c r="W12" s="112">
        <f t="shared" si="1"/>
        <v>0</v>
      </c>
      <c r="X12" s="112">
        <f>$D12*各種係数!H11*各種係数!$L$5</f>
        <v>0</v>
      </c>
      <c r="Y12" s="112">
        <f>$J12*各種係数!H11*各種係数!$L$5</f>
        <v>0</v>
      </c>
      <c r="Z12" s="112">
        <f>$R12*各種係数!H11*各種係数!$L$5</f>
        <v>0</v>
      </c>
      <c r="AA12" s="112">
        <f t="shared" si="2"/>
        <v>0</v>
      </c>
      <c r="AB12" s="112">
        <f>$D12*各種係数!I11*各種係数!$L$5</f>
        <v>0</v>
      </c>
      <c r="AC12" s="112">
        <f>$J12*各種係数!I11*各種係数!$L$5</f>
        <v>0</v>
      </c>
      <c r="AD12" s="112">
        <f>$R12*各種係数!I11*各種係数!$L$5</f>
        <v>0</v>
      </c>
      <c r="AE12" s="144">
        <f t="shared" si="3"/>
        <v>0</v>
      </c>
      <c r="AF12" s="511">
        <f>税収係数_直接税!Q$19</f>
        <v>0.15053835845015831</v>
      </c>
      <c r="AG12" s="511">
        <f>税収係数_直接税!P$19</f>
        <v>7.4427193283087043E-2</v>
      </c>
      <c r="AH12" s="511">
        <f>税収係数_間接税!G$74</f>
        <v>0.19367201359311961</v>
      </c>
      <c r="AI12" s="511">
        <v>8.6400920276082829E-2</v>
      </c>
      <c r="AJ12" s="144">
        <f t="shared" si="4"/>
        <v>0</v>
      </c>
      <c r="AK12" s="144">
        <f t="shared" si="5"/>
        <v>0</v>
      </c>
      <c r="AL12" s="144">
        <f t="shared" si="6"/>
        <v>0</v>
      </c>
      <c r="AM12" s="144">
        <f t="shared" si="7"/>
        <v>0</v>
      </c>
      <c r="AN12" s="144">
        <f t="shared" si="0"/>
        <v>0</v>
      </c>
      <c r="AO12" s="144">
        <f t="shared" si="8"/>
        <v>0</v>
      </c>
      <c r="AP12" s="144">
        <f t="shared" si="9"/>
        <v>0</v>
      </c>
      <c r="AQ12" s="144">
        <f t="shared" si="10"/>
        <v>0</v>
      </c>
      <c r="AR12" s="144">
        <f t="shared" si="11"/>
        <v>0</v>
      </c>
      <c r="AS12" s="144">
        <f t="shared" si="12"/>
        <v>0</v>
      </c>
      <c r="AT12" s="144">
        <f t="shared" si="13"/>
        <v>0</v>
      </c>
      <c r="AU12" s="144">
        <f t="shared" si="14"/>
        <v>0</v>
      </c>
      <c r="AV12" s="144">
        <f t="shared" si="15"/>
        <v>0</v>
      </c>
      <c r="AW12" s="144">
        <f t="shared" si="16"/>
        <v>0</v>
      </c>
      <c r="AX12" s="112">
        <f t="shared" si="17"/>
        <v>0</v>
      </c>
    </row>
    <row r="13" spans="1:50">
      <c r="A13" s="109">
        <v>21</v>
      </c>
      <c r="B13" s="57" t="s">
        <v>8</v>
      </c>
      <c r="C13" s="112">
        <f>価格変換!J14</f>
        <v>0</v>
      </c>
      <c r="D13" s="112">
        <f>C13*各種係数!D12</f>
        <v>0</v>
      </c>
      <c r="E13" s="112">
        <f>D13*各種係数!E12</f>
        <v>0</v>
      </c>
      <c r="F13" s="112">
        <f>D13*各種係数!F12</f>
        <v>0</v>
      </c>
      <c r="G13" s="112">
        <f>投入係数!AM62</f>
        <v>0</v>
      </c>
      <c r="H13" s="112">
        <f>G13*各種係数!D12</f>
        <v>0</v>
      </c>
      <c r="I13" s="112">
        <f>G13*各種係数!C12</f>
        <v>0</v>
      </c>
      <c r="J13" s="112">
        <v>0</v>
      </c>
      <c r="K13" s="112">
        <f>J13*各種係数!E12</f>
        <v>0</v>
      </c>
      <c r="L13" s="112">
        <f>J13*各種係数!F12</f>
        <v>0</v>
      </c>
      <c r="M13" s="112"/>
      <c r="N13" s="112"/>
      <c r="O13" s="112">
        <f>+N$41*各種係数!G12</f>
        <v>0</v>
      </c>
      <c r="P13" s="112">
        <f>+O13*各種係数!D12</f>
        <v>0</v>
      </c>
      <c r="Q13" s="112">
        <f>+O13*各種係数!C12</f>
        <v>0</v>
      </c>
      <c r="R13" s="112">
        <v>0</v>
      </c>
      <c r="S13" s="112">
        <f>+R13*各種係数!E12</f>
        <v>0</v>
      </c>
      <c r="T13" s="112">
        <f>+R13*各種係数!F12</f>
        <v>0</v>
      </c>
      <c r="U13" s="112">
        <f t="shared" si="1"/>
        <v>0</v>
      </c>
      <c r="V13" s="112">
        <f t="shared" si="1"/>
        <v>0</v>
      </c>
      <c r="W13" s="112">
        <f t="shared" si="1"/>
        <v>0</v>
      </c>
      <c r="X13" s="112">
        <f>$D13*各種係数!H12*各種係数!$L$5</f>
        <v>0</v>
      </c>
      <c r="Y13" s="112">
        <f>$J13*各種係数!H12*各種係数!$L$5</f>
        <v>0</v>
      </c>
      <c r="Z13" s="112">
        <f>$R13*各種係数!H12*各種係数!$L$5</f>
        <v>0</v>
      </c>
      <c r="AA13" s="112">
        <f t="shared" si="2"/>
        <v>0</v>
      </c>
      <c r="AB13" s="112">
        <f>$D13*各種係数!I12*各種係数!$L$5</f>
        <v>0</v>
      </c>
      <c r="AC13" s="112">
        <f>$J13*各種係数!I12*各種係数!$L$5</f>
        <v>0</v>
      </c>
      <c r="AD13" s="112">
        <f>$R13*各種係数!I12*各種係数!$L$5</f>
        <v>0</v>
      </c>
      <c r="AE13" s="144">
        <f t="shared" si="3"/>
        <v>0</v>
      </c>
      <c r="AF13" s="511">
        <f>税収係数_直接税!Q$19</f>
        <v>0.15053835845015831</v>
      </c>
      <c r="AG13" s="511">
        <f>税収係数_直接税!P$19</f>
        <v>7.4427193283087043E-2</v>
      </c>
      <c r="AH13" s="511">
        <f>税収係数_間接税!G$74</f>
        <v>0.19367201359311961</v>
      </c>
      <c r="AI13" s="511">
        <v>-1.234379517491728E-2</v>
      </c>
      <c r="AJ13" s="144">
        <f t="shared" si="4"/>
        <v>0</v>
      </c>
      <c r="AK13" s="144">
        <f t="shared" si="5"/>
        <v>0</v>
      </c>
      <c r="AL13" s="144">
        <f t="shared" si="6"/>
        <v>0</v>
      </c>
      <c r="AM13" s="144">
        <f t="shared" si="7"/>
        <v>0</v>
      </c>
      <c r="AN13" s="144">
        <f t="shared" si="0"/>
        <v>0</v>
      </c>
      <c r="AO13" s="144">
        <f t="shared" si="8"/>
        <v>0</v>
      </c>
      <c r="AP13" s="144">
        <f t="shared" si="9"/>
        <v>0</v>
      </c>
      <c r="AQ13" s="144">
        <f t="shared" si="10"/>
        <v>0</v>
      </c>
      <c r="AR13" s="144">
        <f t="shared" si="11"/>
        <v>0</v>
      </c>
      <c r="AS13" s="144">
        <f t="shared" si="12"/>
        <v>0</v>
      </c>
      <c r="AT13" s="144">
        <f t="shared" si="13"/>
        <v>0</v>
      </c>
      <c r="AU13" s="144">
        <f t="shared" si="14"/>
        <v>0</v>
      </c>
      <c r="AV13" s="144">
        <f t="shared" si="15"/>
        <v>0</v>
      </c>
      <c r="AW13" s="144">
        <f t="shared" si="16"/>
        <v>0</v>
      </c>
      <c r="AX13" s="112">
        <f t="shared" si="17"/>
        <v>0</v>
      </c>
    </row>
    <row r="14" spans="1:50">
      <c r="A14" s="82">
        <v>25</v>
      </c>
      <c r="B14" s="59" t="s">
        <v>9</v>
      </c>
      <c r="C14" s="114">
        <f>価格変換!J15</f>
        <v>0</v>
      </c>
      <c r="D14" s="114">
        <f>C14*各種係数!D13</f>
        <v>0</v>
      </c>
      <c r="E14" s="114">
        <f>D14*各種係数!E13</f>
        <v>0</v>
      </c>
      <c r="F14" s="114">
        <f>D14*各種係数!F13</f>
        <v>0</v>
      </c>
      <c r="G14" s="114">
        <f>投入係数!AM63</f>
        <v>0</v>
      </c>
      <c r="H14" s="114">
        <f>G14*各種係数!D13</f>
        <v>0</v>
      </c>
      <c r="I14" s="114">
        <f>G14*各種係数!C13</f>
        <v>0</v>
      </c>
      <c r="J14" s="114">
        <v>0</v>
      </c>
      <c r="K14" s="114">
        <f>J14*各種係数!E13</f>
        <v>0</v>
      </c>
      <c r="L14" s="114">
        <f>J14*各種係数!F13</f>
        <v>0</v>
      </c>
      <c r="M14" s="114"/>
      <c r="N14" s="114"/>
      <c r="O14" s="114">
        <f>+N$41*各種係数!G13</f>
        <v>0</v>
      </c>
      <c r="P14" s="114">
        <f>+O14*各種係数!D13</f>
        <v>0</v>
      </c>
      <c r="Q14" s="114">
        <f>+O14*各種係数!C13</f>
        <v>0</v>
      </c>
      <c r="R14" s="114">
        <v>0</v>
      </c>
      <c r="S14" s="114">
        <f>+R14*各種係数!E13</f>
        <v>0</v>
      </c>
      <c r="T14" s="114">
        <f>+R14*各種係数!F13</f>
        <v>0</v>
      </c>
      <c r="U14" s="114">
        <f t="shared" si="1"/>
        <v>0</v>
      </c>
      <c r="V14" s="114">
        <f t="shared" si="1"/>
        <v>0</v>
      </c>
      <c r="W14" s="114">
        <f t="shared" si="1"/>
        <v>0</v>
      </c>
      <c r="X14" s="114">
        <f>$D14*各種係数!H13*各種係数!$L$5</f>
        <v>0</v>
      </c>
      <c r="Y14" s="114">
        <f>$J14*各種係数!H13*各種係数!$L$5</f>
        <v>0</v>
      </c>
      <c r="Z14" s="114">
        <f>$R14*各種係数!H13*各種係数!$L$5</f>
        <v>0</v>
      </c>
      <c r="AA14" s="114">
        <f t="shared" si="2"/>
        <v>0</v>
      </c>
      <c r="AB14" s="114">
        <f>$D14*各種係数!I13*各種係数!$L$5</f>
        <v>0</v>
      </c>
      <c r="AC14" s="114">
        <f>$J14*各種係数!I13*各種係数!$L$5</f>
        <v>0</v>
      </c>
      <c r="AD14" s="114">
        <f>$R14*各種係数!I13*各種係数!$L$5</f>
        <v>0</v>
      </c>
      <c r="AE14" s="146">
        <f t="shared" si="3"/>
        <v>0</v>
      </c>
      <c r="AF14" s="513">
        <f>税収係数_直接税!Q$19</f>
        <v>0.15053835845015831</v>
      </c>
      <c r="AG14" s="513">
        <f>税収係数_直接税!P$19</f>
        <v>7.4427193283087043E-2</v>
      </c>
      <c r="AH14" s="513">
        <f>税収係数_間接税!G$74</f>
        <v>0.19367201359311961</v>
      </c>
      <c r="AI14" s="513">
        <v>0.12246047307162822</v>
      </c>
      <c r="AJ14" s="146">
        <f t="shared" si="4"/>
        <v>0</v>
      </c>
      <c r="AK14" s="146">
        <f t="shared" si="5"/>
        <v>0</v>
      </c>
      <c r="AL14" s="146">
        <f t="shared" si="6"/>
        <v>0</v>
      </c>
      <c r="AM14" s="146">
        <f t="shared" si="7"/>
        <v>0</v>
      </c>
      <c r="AN14" s="146">
        <f t="shared" si="0"/>
        <v>0</v>
      </c>
      <c r="AO14" s="146">
        <f t="shared" si="8"/>
        <v>0</v>
      </c>
      <c r="AP14" s="146">
        <f t="shared" si="9"/>
        <v>0</v>
      </c>
      <c r="AQ14" s="146">
        <f t="shared" si="10"/>
        <v>0</v>
      </c>
      <c r="AR14" s="146">
        <f t="shared" si="11"/>
        <v>0</v>
      </c>
      <c r="AS14" s="146">
        <f t="shared" si="12"/>
        <v>0</v>
      </c>
      <c r="AT14" s="146">
        <f t="shared" si="13"/>
        <v>0</v>
      </c>
      <c r="AU14" s="146">
        <f t="shared" si="14"/>
        <v>0</v>
      </c>
      <c r="AV14" s="114">
        <f t="shared" si="15"/>
        <v>0</v>
      </c>
      <c r="AW14" s="112">
        <f t="shared" si="16"/>
        <v>0</v>
      </c>
      <c r="AX14" s="112">
        <f t="shared" si="17"/>
        <v>0</v>
      </c>
    </row>
    <row r="15" spans="1:50">
      <c r="A15" s="109">
        <v>26</v>
      </c>
      <c r="B15" s="57" t="s">
        <v>10</v>
      </c>
      <c r="C15" s="112">
        <f>価格変換!J16</f>
        <v>0</v>
      </c>
      <c r="D15" s="112">
        <f>C15*各種係数!D14</f>
        <v>0</v>
      </c>
      <c r="E15" s="112">
        <f>D15*各種係数!E14</f>
        <v>0</v>
      </c>
      <c r="F15" s="112">
        <f>D15*各種係数!F14</f>
        <v>0</v>
      </c>
      <c r="G15" s="112">
        <f>投入係数!AM64</f>
        <v>0</v>
      </c>
      <c r="H15" s="112">
        <f>G15*各種係数!D14</f>
        <v>0</v>
      </c>
      <c r="I15" s="112">
        <f>G15*各種係数!C14</f>
        <v>0</v>
      </c>
      <c r="J15" s="112">
        <v>0</v>
      </c>
      <c r="K15" s="112">
        <f>J15*各種係数!E14</f>
        <v>0</v>
      </c>
      <c r="L15" s="112">
        <f>J15*各種係数!F14</f>
        <v>0</v>
      </c>
      <c r="M15" s="112"/>
      <c r="N15" s="112"/>
      <c r="O15" s="112">
        <f>+N$41*各種係数!G14</f>
        <v>0</v>
      </c>
      <c r="P15" s="112">
        <f>+O15*各種係数!D14</f>
        <v>0</v>
      </c>
      <c r="Q15" s="112">
        <f>+O15*各種係数!C14</f>
        <v>0</v>
      </c>
      <c r="R15" s="112">
        <v>0</v>
      </c>
      <c r="S15" s="112">
        <f>+R15*各種係数!E14</f>
        <v>0</v>
      </c>
      <c r="T15" s="112">
        <f>+R15*各種係数!F14</f>
        <v>0</v>
      </c>
      <c r="U15" s="112">
        <f t="shared" si="1"/>
        <v>0</v>
      </c>
      <c r="V15" s="112">
        <f t="shared" si="1"/>
        <v>0</v>
      </c>
      <c r="W15" s="112">
        <f t="shared" si="1"/>
        <v>0</v>
      </c>
      <c r="X15" s="112">
        <f>$D15*各種係数!H14*各種係数!$L$5</f>
        <v>0</v>
      </c>
      <c r="Y15" s="112">
        <f>$J15*各種係数!H14*各種係数!$L$5</f>
        <v>0</v>
      </c>
      <c r="Z15" s="112">
        <f>$R15*各種係数!H14*各種係数!$L$5</f>
        <v>0</v>
      </c>
      <c r="AA15" s="112">
        <f t="shared" si="2"/>
        <v>0</v>
      </c>
      <c r="AB15" s="112">
        <f>$D15*各種係数!I14*各種係数!$L$5</f>
        <v>0</v>
      </c>
      <c r="AC15" s="112">
        <f>$J15*各種係数!I14*各種係数!$L$5</f>
        <v>0</v>
      </c>
      <c r="AD15" s="112">
        <f>$R15*各種係数!I14*各種係数!$L$5</f>
        <v>0</v>
      </c>
      <c r="AE15" s="144">
        <f t="shared" si="3"/>
        <v>0</v>
      </c>
      <c r="AF15" s="511">
        <f>税収係数_直接税!Q$19</f>
        <v>0.15053835845015831</v>
      </c>
      <c r="AG15" s="511">
        <f>税収係数_直接税!P$19</f>
        <v>7.4427193283087043E-2</v>
      </c>
      <c r="AH15" s="511">
        <f>税収係数_間接税!G$74</f>
        <v>0.19367201359311961</v>
      </c>
      <c r="AI15" s="511">
        <v>8.0729117440527826E-2</v>
      </c>
      <c r="AJ15" s="144">
        <f t="shared" si="4"/>
        <v>0</v>
      </c>
      <c r="AK15" s="144">
        <f t="shared" si="5"/>
        <v>0</v>
      </c>
      <c r="AL15" s="144">
        <f t="shared" si="6"/>
        <v>0</v>
      </c>
      <c r="AM15" s="144">
        <f t="shared" si="7"/>
        <v>0</v>
      </c>
      <c r="AN15" s="144">
        <f t="shared" si="0"/>
        <v>0</v>
      </c>
      <c r="AO15" s="144">
        <f t="shared" si="8"/>
        <v>0</v>
      </c>
      <c r="AP15" s="144">
        <f t="shared" si="9"/>
        <v>0</v>
      </c>
      <c r="AQ15" s="144">
        <f t="shared" si="10"/>
        <v>0</v>
      </c>
      <c r="AR15" s="144">
        <f t="shared" si="11"/>
        <v>0</v>
      </c>
      <c r="AS15" s="144">
        <f t="shared" si="12"/>
        <v>0</v>
      </c>
      <c r="AT15" s="144">
        <f t="shared" si="13"/>
        <v>0</v>
      </c>
      <c r="AU15" s="144">
        <f t="shared" si="14"/>
        <v>0</v>
      </c>
      <c r="AV15" s="144">
        <f t="shared" si="15"/>
        <v>0</v>
      </c>
      <c r="AW15" s="113">
        <f t="shared" si="16"/>
        <v>0</v>
      </c>
      <c r="AX15" s="113">
        <f t="shared" si="17"/>
        <v>0</v>
      </c>
    </row>
    <row r="16" spans="1:50">
      <c r="A16" s="109">
        <v>27</v>
      </c>
      <c r="B16" s="57" t="s">
        <v>11</v>
      </c>
      <c r="C16" s="112">
        <f>価格変換!J17</f>
        <v>0</v>
      </c>
      <c r="D16" s="112">
        <f>C16*各種係数!D15</f>
        <v>0</v>
      </c>
      <c r="E16" s="112">
        <f>D16*各種係数!E15</f>
        <v>0</v>
      </c>
      <c r="F16" s="112">
        <f>D16*各種係数!F15</f>
        <v>0</v>
      </c>
      <c r="G16" s="112">
        <f>投入係数!AM65</f>
        <v>0</v>
      </c>
      <c r="H16" s="112">
        <f>G16*各種係数!D15</f>
        <v>0</v>
      </c>
      <c r="I16" s="112">
        <f>G16*各種係数!C15</f>
        <v>0</v>
      </c>
      <c r="J16" s="112">
        <v>0</v>
      </c>
      <c r="K16" s="112">
        <f>J16*各種係数!E15</f>
        <v>0</v>
      </c>
      <c r="L16" s="112">
        <f>J16*各種係数!F15</f>
        <v>0</v>
      </c>
      <c r="M16" s="112"/>
      <c r="N16" s="112"/>
      <c r="O16" s="112">
        <f>+N$41*各種係数!G15</f>
        <v>0</v>
      </c>
      <c r="P16" s="112">
        <f>+O16*各種係数!D15</f>
        <v>0</v>
      </c>
      <c r="Q16" s="112">
        <f>+O16*各種係数!C15</f>
        <v>0</v>
      </c>
      <c r="R16" s="112">
        <v>0</v>
      </c>
      <c r="S16" s="112">
        <f>+R16*各種係数!E15</f>
        <v>0</v>
      </c>
      <c r="T16" s="112">
        <f>+R16*各種係数!F15</f>
        <v>0</v>
      </c>
      <c r="U16" s="112">
        <f t="shared" si="1"/>
        <v>0</v>
      </c>
      <c r="V16" s="112">
        <f t="shared" si="1"/>
        <v>0</v>
      </c>
      <c r="W16" s="112">
        <f t="shared" si="1"/>
        <v>0</v>
      </c>
      <c r="X16" s="112">
        <f>$D16*各種係数!H15*各種係数!$L$5</f>
        <v>0</v>
      </c>
      <c r="Y16" s="112">
        <f>$J16*各種係数!H15*各種係数!$L$5</f>
        <v>0</v>
      </c>
      <c r="Z16" s="112">
        <f>$R16*各種係数!H15*各種係数!$L$5</f>
        <v>0</v>
      </c>
      <c r="AA16" s="112">
        <f t="shared" si="2"/>
        <v>0</v>
      </c>
      <c r="AB16" s="112">
        <f>$D16*各種係数!I15*各種係数!$L$5</f>
        <v>0</v>
      </c>
      <c r="AC16" s="112">
        <f>$J16*各種係数!I15*各種係数!$L$5</f>
        <v>0</v>
      </c>
      <c r="AD16" s="112">
        <f>$R16*各種係数!I15*各種係数!$L$5</f>
        <v>0</v>
      </c>
      <c r="AE16" s="144">
        <f t="shared" si="3"/>
        <v>0</v>
      </c>
      <c r="AF16" s="511">
        <f>税収係数_直接税!Q$19</f>
        <v>0.15053835845015831</v>
      </c>
      <c r="AG16" s="511">
        <f>税収係数_直接税!P$19</f>
        <v>7.4427193283087043E-2</v>
      </c>
      <c r="AH16" s="511">
        <f>税収係数_間接税!G$74</f>
        <v>0.19367201359311961</v>
      </c>
      <c r="AI16" s="511">
        <v>0.14022788870291128</v>
      </c>
      <c r="AJ16" s="144">
        <f t="shared" si="4"/>
        <v>0</v>
      </c>
      <c r="AK16" s="144">
        <f t="shared" si="5"/>
        <v>0</v>
      </c>
      <c r="AL16" s="144">
        <f t="shared" si="6"/>
        <v>0</v>
      </c>
      <c r="AM16" s="144">
        <f t="shared" si="7"/>
        <v>0</v>
      </c>
      <c r="AN16" s="144">
        <f t="shared" si="0"/>
        <v>0</v>
      </c>
      <c r="AO16" s="144">
        <f t="shared" si="8"/>
        <v>0</v>
      </c>
      <c r="AP16" s="144">
        <f t="shared" si="9"/>
        <v>0</v>
      </c>
      <c r="AQ16" s="144">
        <f t="shared" si="10"/>
        <v>0</v>
      </c>
      <c r="AR16" s="144">
        <f t="shared" si="11"/>
        <v>0</v>
      </c>
      <c r="AS16" s="144">
        <f t="shared" si="12"/>
        <v>0</v>
      </c>
      <c r="AT16" s="144">
        <f t="shared" si="13"/>
        <v>0</v>
      </c>
      <c r="AU16" s="144">
        <f t="shared" si="14"/>
        <v>0</v>
      </c>
      <c r="AV16" s="144">
        <f t="shared" si="15"/>
        <v>0</v>
      </c>
      <c r="AW16" s="144">
        <f t="shared" si="16"/>
        <v>0</v>
      </c>
      <c r="AX16" s="112">
        <f t="shared" si="17"/>
        <v>0</v>
      </c>
    </row>
    <row r="17" spans="1:50">
      <c r="A17" s="109">
        <v>28</v>
      </c>
      <c r="B17" s="57" t="s">
        <v>12</v>
      </c>
      <c r="C17" s="112">
        <f>価格変換!J18</f>
        <v>0</v>
      </c>
      <c r="D17" s="112">
        <f>C17*各種係数!D16</f>
        <v>0</v>
      </c>
      <c r="E17" s="112">
        <f>D17*各種係数!E16</f>
        <v>0</v>
      </c>
      <c r="F17" s="112">
        <f>D17*各種係数!F16</f>
        <v>0</v>
      </c>
      <c r="G17" s="112">
        <f>投入係数!AM66</f>
        <v>0</v>
      </c>
      <c r="H17" s="112">
        <f>G17*各種係数!D16</f>
        <v>0</v>
      </c>
      <c r="I17" s="112">
        <f>G17*各種係数!C16</f>
        <v>0</v>
      </c>
      <c r="J17" s="112">
        <v>0</v>
      </c>
      <c r="K17" s="112">
        <f>J17*各種係数!E16</f>
        <v>0</v>
      </c>
      <c r="L17" s="112">
        <f>J17*各種係数!F16</f>
        <v>0</v>
      </c>
      <c r="M17" s="112"/>
      <c r="N17" s="112"/>
      <c r="O17" s="112">
        <f>+N$41*各種係数!G16</f>
        <v>0</v>
      </c>
      <c r="P17" s="112">
        <f>+O17*各種係数!D16</f>
        <v>0</v>
      </c>
      <c r="Q17" s="112">
        <f>+O17*各種係数!C16</f>
        <v>0</v>
      </c>
      <c r="R17" s="112">
        <v>0</v>
      </c>
      <c r="S17" s="112">
        <f>+R17*各種係数!E16</f>
        <v>0</v>
      </c>
      <c r="T17" s="112">
        <f>+R17*各種係数!F16</f>
        <v>0</v>
      </c>
      <c r="U17" s="112">
        <f t="shared" si="1"/>
        <v>0</v>
      </c>
      <c r="V17" s="112">
        <f t="shared" si="1"/>
        <v>0</v>
      </c>
      <c r="W17" s="112">
        <f t="shared" si="1"/>
        <v>0</v>
      </c>
      <c r="X17" s="112">
        <f>$D17*各種係数!H16*各種係数!$L$5</f>
        <v>0</v>
      </c>
      <c r="Y17" s="112">
        <f>$J17*各種係数!H16*各種係数!$L$5</f>
        <v>0</v>
      </c>
      <c r="Z17" s="112">
        <f>$R17*各種係数!H16*各種係数!$L$5</f>
        <v>0</v>
      </c>
      <c r="AA17" s="112">
        <f t="shared" si="2"/>
        <v>0</v>
      </c>
      <c r="AB17" s="112">
        <f>$D17*各種係数!I16*各種係数!$L$5</f>
        <v>0</v>
      </c>
      <c r="AC17" s="112">
        <f>$J17*各種係数!I16*各種係数!$L$5</f>
        <v>0</v>
      </c>
      <c r="AD17" s="112">
        <f>$R17*各種係数!I16*各種係数!$L$5</f>
        <v>0</v>
      </c>
      <c r="AE17" s="144">
        <f t="shared" si="3"/>
        <v>0</v>
      </c>
      <c r="AF17" s="511">
        <f>税収係数_直接税!Q$19</f>
        <v>0.15053835845015831</v>
      </c>
      <c r="AG17" s="511">
        <f>税収係数_直接税!P$19</f>
        <v>7.4427193283087043E-2</v>
      </c>
      <c r="AH17" s="511">
        <f>税収係数_間接税!G$74</f>
        <v>0.19367201359311961</v>
      </c>
      <c r="AI17" s="511">
        <v>-6.814382541564086E-2</v>
      </c>
      <c r="AJ17" s="144">
        <f t="shared" si="4"/>
        <v>0</v>
      </c>
      <c r="AK17" s="144">
        <f t="shared" si="5"/>
        <v>0</v>
      </c>
      <c r="AL17" s="144">
        <f t="shared" si="6"/>
        <v>0</v>
      </c>
      <c r="AM17" s="144">
        <f t="shared" si="7"/>
        <v>0</v>
      </c>
      <c r="AN17" s="144">
        <f t="shared" si="0"/>
        <v>0</v>
      </c>
      <c r="AO17" s="144">
        <f t="shared" si="8"/>
        <v>0</v>
      </c>
      <c r="AP17" s="144">
        <f t="shared" si="9"/>
        <v>0</v>
      </c>
      <c r="AQ17" s="144">
        <f t="shared" si="10"/>
        <v>0</v>
      </c>
      <c r="AR17" s="144">
        <f t="shared" si="11"/>
        <v>0</v>
      </c>
      <c r="AS17" s="144">
        <f t="shared" si="12"/>
        <v>0</v>
      </c>
      <c r="AT17" s="144">
        <f t="shared" si="13"/>
        <v>0</v>
      </c>
      <c r="AU17" s="144">
        <f t="shared" si="14"/>
        <v>0</v>
      </c>
      <c r="AV17" s="144">
        <f t="shared" si="15"/>
        <v>0</v>
      </c>
      <c r="AW17" s="144">
        <f t="shared" si="16"/>
        <v>0</v>
      </c>
      <c r="AX17" s="112">
        <f t="shared" si="17"/>
        <v>0</v>
      </c>
    </row>
    <row r="18" spans="1:50">
      <c r="A18" s="109">
        <v>29</v>
      </c>
      <c r="B18" s="57" t="s">
        <v>13</v>
      </c>
      <c r="C18" s="112">
        <f>価格変換!J19</f>
        <v>0</v>
      </c>
      <c r="D18" s="112">
        <f>C18*各種係数!D17</f>
        <v>0</v>
      </c>
      <c r="E18" s="112">
        <f>D18*各種係数!E17</f>
        <v>0</v>
      </c>
      <c r="F18" s="112">
        <f>D18*各種係数!F17</f>
        <v>0</v>
      </c>
      <c r="G18" s="112">
        <f>投入係数!AM67</f>
        <v>0</v>
      </c>
      <c r="H18" s="112">
        <f>G18*各種係数!D17</f>
        <v>0</v>
      </c>
      <c r="I18" s="112">
        <f>G18*各種係数!C17</f>
        <v>0</v>
      </c>
      <c r="J18" s="112">
        <v>0</v>
      </c>
      <c r="K18" s="112">
        <f>J18*各種係数!E17</f>
        <v>0</v>
      </c>
      <c r="L18" s="112">
        <f>J18*各種係数!F17</f>
        <v>0</v>
      </c>
      <c r="M18" s="112"/>
      <c r="N18" s="112"/>
      <c r="O18" s="112">
        <f>+N$41*各種係数!G17</f>
        <v>0</v>
      </c>
      <c r="P18" s="112">
        <f>+O18*各種係数!D17</f>
        <v>0</v>
      </c>
      <c r="Q18" s="112">
        <f>+O18*各種係数!C17</f>
        <v>0</v>
      </c>
      <c r="R18" s="112">
        <v>0</v>
      </c>
      <c r="S18" s="112">
        <f>+R18*各種係数!E17</f>
        <v>0</v>
      </c>
      <c r="T18" s="112">
        <f>+R18*各種係数!F17</f>
        <v>0</v>
      </c>
      <c r="U18" s="112">
        <f t="shared" si="1"/>
        <v>0</v>
      </c>
      <c r="V18" s="112">
        <f t="shared" si="1"/>
        <v>0</v>
      </c>
      <c r="W18" s="112">
        <f t="shared" si="1"/>
        <v>0</v>
      </c>
      <c r="X18" s="112">
        <f>$D18*各種係数!H17*各種係数!$L$5</f>
        <v>0</v>
      </c>
      <c r="Y18" s="112">
        <f>$J18*各種係数!H17*各種係数!$L$5</f>
        <v>0</v>
      </c>
      <c r="Z18" s="112">
        <f>$R18*各種係数!H17*各種係数!$L$5</f>
        <v>0</v>
      </c>
      <c r="AA18" s="112">
        <f t="shared" si="2"/>
        <v>0</v>
      </c>
      <c r="AB18" s="112">
        <f>$D18*各種係数!I17*各種係数!$L$5</f>
        <v>0</v>
      </c>
      <c r="AC18" s="112">
        <f>$J18*各種係数!I17*各種係数!$L$5</f>
        <v>0</v>
      </c>
      <c r="AD18" s="112">
        <f>$R18*各種係数!I17*各種係数!$L$5</f>
        <v>0</v>
      </c>
      <c r="AE18" s="144">
        <f t="shared" si="3"/>
        <v>0</v>
      </c>
      <c r="AF18" s="511">
        <f>税収係数_直接税!Q$19</f>
        <v>0.15053835845015831</v>
      </c>
      <c r="AG18" s="511">
        <f>税収係数_直接税!P$19</f>
        <v>7.4427193283087043E-2</v>
      </c>
      <c r="AH18" s="511">
        <f>税収係数_間接税!G$74</f>
        <v>0.19367201359311961</v>
      </c>
      <c r="AI18" s="511">
        <v>0.16081840121307905</v>
      </c>
      <c r="AJ18" s="144">
        <f t="shared" si="4"/>
        <v>0</v>
      </c>
      <c r="AK18" s="144">
        <f t="shared" si="5"/>
        <v>0</v>
      </c>
      <c r="AL18" s="144">
        <f t="shared" si="6"/>
        <v>0</v>
      </c>
      <c r="AM18" s="144">
        <f t="shared" si="7"/>
        <v>0</v>
      </c>
      <c r="AN18" s="144">
        <f t="shared" si="0"/>
        <v>0</v>
      </c>
      <c r="AO18" s="144">
        <f t="shared" si="8"/>
        <v>0</v>
      </c>
      <c r="AP18" s="144">
        <f t="shared" si="9"/>
        <v>0</v>
      </c>
      <c r="AQ18" s="144">
        <f t="shared" si="10"/>
        <v>0</v>
      </c>
      <c r="AR18" s="144">
        <f t="shared" si="11"/>
        <v>0</v>
      </c>
      <c r="AS18" s="144">
        <f t="shared" si="12"/>
        <v>0</v>
      </c>
      <c r="AT18" s="144">
        <f t="shared" si="13"/>
        <v>0</v>
      </c>
      <c r="AU18" s="144">
        <f t="shared" si="14"/>
        <v>0</v>
      </c>
      <c r="AV18" s="144">
        <f t="shared" si="15"/>
        <v>0</v>
      </c>
      <c r="AW18" s="144">
        <f t="shared" si="16"/>
        <v>0</v>
      </c>
      <c r="AX18" s="112">
        <f t="shared" si="17"/>
        <v>0</v>
      </c>
    </row>
    <row r="19" spans="1:50">
      <c r="A19" s="109">
        <v>32</v>
      </c>
      <c r="B19" s="57" t="s">
        <v>16</v>
      </c>
      <c r="C19" s="112">
        <f>価格変換!J20</f>
        <v>0</v>
      </c>
      <c r="D19" s="112">
        <f>C19*各種係数!D18</f>
        <v>0</v>
      </c>
      <c r="E19" s="112">
        <f>D19*各種係数!E18</f>
        <v>0</v>
      </c>
      <c r="F19" s="112">
        <f>D19*各種係数!F18</f>
        <v>0</v>
      </c>
      <c r="G19" s="112">
        <f>投入係数!AM68</f>
        <v>0</v>
      </c>
      <c r="H19" s="112">
        <f>G19*各種係数!D18</f>
        <v>0</v>
      </c>
      <c r="I19" s="112">
        <f>G19*各種係数!C18</f>
        <v>0</v>
      </c>
      <c r="J19" s="112">
        <v>0</v>
      </c>
      <c r="K19" s="112">
        <f>J19*各種係数!E18</f>
        <v>0</v>
      </c>
      <c r="L19" s="112">
        <f>J19*各種係数!F18</f>
        <v>0</v>
      </c>
      <c r="M19" s="112"/>
      <c r="N19" s="112"/>
      <c r="O19" s="112">
        <f>+N$41*各種係数!G18</f>
        <v>0</v>
      </c>
      <c r="P19" s="112">
        <f>+O19*各種係数!D18</f>
        <v>0</v>
      </c>
      <c r="Q19" s="112">
        <f>+O19*各種係数!C18</f>
        <v>0</v>
      </c>
      <c r="R19" s="112">
        <v>0</v>
      </c>
      <c r="S19" s="112">
        <f>+R19*各種係数!E18</f>
        <v>0</v>
      </c>
      <c r="T19" s="112">
        <f>+R19*各種係数!F18</f>
        <v>0</v>
      </c>
      <c r="U19" s="112">
        <f t="shared" si="1"/>
        <v>0</v>
      </c>
      <c r="V19" s="112">
        <f t="shared" si="1"/>
        <v>0</v>
      </c>
      <c r="W19" s="112">
        <f t="shared" si="1"/>
        <v>0</v>
      </c>
      <c r="X19" s="112">
        <f>$D19*各種係数!H18*各種係数!$L$5</f>
        <v>0</v>
      </c>
      <c r="Y19" s="112">
        <f>$J19*各種係数!H18*各種係数!$L$5</f>
        <v>0</v>
      </c>
      <c r="Z19" s="112">
        <f>$R19*各種係数!H18*各種係数!$L$5</f>
        <v>0</v>
      </c>
      <c r="AA19" s="112">
        <f t="shared" si="2"/>
        <v>0</v>
      </c>
      <c r="AB19" s="112">
        <f>$D19*各種係数!I18*各種係数!$L$5</f>
        <v>0</v>
      </c>
      <c r="AC19" s="112">
        <f>$J19*各種係数!I18*各種係数!$L$5</f>
        <v>0</v>
      </c>
      <c r="AD19" s="112">
        <f>$R19*各種係数!I18*各種係数!$L$5</f>
        <v>0</v>
      </c>
      <c r="AE19" s="144">
        <f t="shared" si="3"/>
        <v>0</v>
      </c>
      <c r="AF19" s="511">
        <f>税収係数_直接税!Q$19</f>
        <v>0.15053835845015831</v>
      </c>
      <c r="AG19" s="511">
        <f>税収係数_直接税!P$19</f>
        <v>7.4427193283087043E-2</v>
      </c>
      <c r="AH19" s="511">
        <f>税収係数_間接税!G$74</f>
        <v>0.19367201359311961</v>
      </c>
      <c r="AI19" s="511">
        <v>-8.6868024832960106E-2</v>
      </c>
      <c r="AJ19" s="144">
        <f t="shared" si="4"/>
        <v>0</v>
      </c>
      <c r="AK19" s="144">
        <f t="shared" si="5"/>
        <v>0</v>
      </c>
      <c r="AL19" s="144">
        <f t="shared" si="6"/>
        <v>0</v>
      </c>
      <c r="AM19" s="144">
        <f t="shared" si="7"/>
        <v>0</v>
      </c>
      <c r="AN19" s="144">
        <f t="shared" si="0"/>
        <v>0</v>
      </c>
      <c r="AO19" s="144">
        <f t="shared" si="8"/>
        <v>0</v>
      </c>
      <c r="AP19" s="144">
        <f t="shared" si="9"/>
        <v>0</v>
      </c>
      <c r="AQ19" s="144">
        <f t="shared" si="10"/>
        <v>0</v>
      </c>
      <c r="AR19" s="144">
        <f t="shared" si="11"/>
        <v>0</v>
      </c>
      <c r="AS19" s="144">
        <f t="shared" si="12"/>
        <v>0</v>
      </c>
      <c r="AT19" s="144">
        <f t="shared" si="13"/>
        <v>0</v>
      </c>
      <c r="AU19" s="144">
        <f t="shared" si="14"/>
        <v>0</v>
      </c>
      <c r="AV19" s="144">
        <f t="shared" si="15"/>
        <v>0</v>
      </c>
      <c r="AW19" s="144">
        <f t="shared" si="16"/>
        <v>0</v>
      </c>
      <c r="AX19" s="112">
        <f t="shared" si="17"/>
        <v>0</v>
      </c>
    </row>
    <row r="20" spans="1:50">
      <c r="A20" s="81">
        <v>33</v>
      </c>
      <c r="B20" s="58" t="s">
        <v>14</v>
      </c>
      <c r="C20" s="113">
        <f>価格変換!J21</f>
        <v>0</v>
      </c>
      <c r="D20" s="113">
        <f>C20*各種係数!D19</f>
        <v>0</v>
      </c>
      <c r="E20" s="113">
        <f>D20*各種係数!E19</f>
        <v>0</v>
      </c>
      <c r="F20" s="113">
        <f>D20*各種係数!F19</f>
        <v>0</v>
      </c>
      <c r="G20" s="113">
        <f>投入係数!AM69</f>
        <v>0</v>
      </c>
      <c r="H20" s="113">
        <f>G20*各種係数!D19</f>
        <v>0</v>
      </c>
      <c r="I20" s="113">
        <f>G20*各種係数!C19</f>
        <v>0</v>
      </c>
      <c r="J20" s="113">
        <v>0</v>
      </c>
      <c r="K20" s="113">
        <f>J20*各種係数!E19</f>
        <v>0</v>
      </c>
      <c r="L20" s="113">
        <f>J20*各種係数!F19</f>
        <v>0</v>
      </c>
      <c r="M20" s="113"/>
      <c r="N20" s="113"/>
      <c r="O20" s="113">
        <f>+N$41*各種係数!G19</f>
        <v>0</v>
      </c>
      <c r="P20" s="113">
        <f>+O20*各種係数!D19</f>
        <v>0</v>
      </c>
      <c r="Q20" s="113">
        <f>+O20*各種係数!C19</f>
        <v>0</v>
      </c>
      <c r="R20" s="113">
        <v>0</v>
      </c>
      <c r="S20" s="113">
        <f>+R20*各種係数!E19</f>
        <v>0</v>
      </c>
      <c r="T20" s="113">
        <f>+R20*各種係数!F19</f>
        <v>0</v>
      </c>
      <c r="U20" s="113">
        <f t="shared" si="1"/>
        <v>0</v>
      </c>
      <c r="V20" s="113">
        <f t="shared" si="1"/>
        <v>0</v>
      </c>
      <c r="W20" s="113">
        <f t="shared" si="1"/>
        <v>0</v>
      </c>
      <c r="X20" s="113">
        <f>$D20*各種係数!H19*各種係数!$L$5</f>
        <v>0</v>
      </c>
      <c r="Y20" s="113">
        <f>$J20*各種係数!H19*各種係数!$L$5</f>
        <v>0</v>
      </c>
      <c r="Z20" s="113">
        <f>$R20*各種係数!H19*各種係数!$L$5</f>
        <v>0</v>
      </c>
      <c r="AA20" s="113">
        <f t="shared" si="2"/>
        <v>0</v>
      </c>
      <c r="AB20" s="113">
        <f>$D20*各種係数!I19*各種係数!$L$5</f>
        <v>0</v>
      </c>
      <c r="AC20" s="113">
        <f>$J20*各種係数!I19*各種係数!$L$5</f>
        <v>0</v>
      </c>
      <c r="AD20" s="113">
        <f>$R20*各種係数!I19*各種係数!$L$5</f>
        <v>0</v>
      </c>
      <c r="AE20" s="145">
        <f t="shared" si="3"/>
        <v>0</v>
      </c>
      <c r="AF20" s="512">
        <f>税収係数_直接税!Q$19</f>
        <v>0.15053835845015831</v>
      </c>
      <c r="AG20" s="512">
        <f>税収係数_直接税!P$19</f>
        <v>7.4427193283087043E-2</v>
      </c>
      <c r="AH20" s="512">
        <f>税収係数_間接税!G$74</f>
        <v>0.19367201359311961</v>
      </c>
      <c r="AI20" s="512">
        <v>3.7329850130620103E-2</v>
      </c>
      <c r="AJ20" s="145">
        <f t="shared" si="4"/>
        <v>0</v>
      </c>
      <c r="AK20" s="145">
        <f t="shared" si="5"/>
        <v>0</v>
      </c>
      <c r="AL20" s="145">
        <f t="shared" si="6"/>
        <v>0</v>
      </c>
      <c r="AM20" s="145">
        <f t="shared" si="7"/>
        <v>0</v>
      </c>
      <c r="AN20" s="145">
        <f t="shared" si="0"/>
        <v>0</v>
      </c>
      <c r="AO20" s="145">
        <f t="shared" si="8"/>
        <v>0</v>
      </c>
      <c r="AP20" s="145">
        <f t="shared" si="9"/>
        <v>0</v>
      </c>
      <c r="AQ20" s="145">
        <f t="shared" si="10"/>
        <v>0</v>
      </c>
      <c r="AR20" s="145">
        <f t="shared" si="11"/>
        <v>0</v>
      </c>
      <c r="AS20" s="145">
        <f t="shared" si="12"/>
        <v>0</v>
      </c>
      <c r="AT20" s="145">
        <f t="shared" si="13"/>
        <v>0</v>
      </c>
      <c r="AU20" s="145">
        <f t="shared" si="14"/>
        <v>0</v>
      </c>
      <c r="AV20" s="113">
        <f t="shared" si="15"/>
        <v>0</v>
      </c>
      <c r="AW20" s="113">
        <f t="shared" si="16"/>
        <v>0</v>
      </c>
      <c r="AX20" s="113">
        <f t="shared" si="17"/>
        <v>0</v>
      </c>
    </row>
    <row r="21" spans="1:50">
      <c r="A21" s="109">
        <v>34</v>
      </c>
      <c r="B21" s="57" t="s">
        <v>15</v>
      </c>
      <c r="C21" s="112">
        <f>価格変換!J22</f>
        <v>0</v>
      </c>
      <c r="D21" s="112">
        <f>C21*各種係数!D20</f>
        <v>0</v>
      </c>
      <c r="E21" s="112">
        <f>D21*各種係数!E20</f>
        <v>0</v>
      </c>
      <c r="F21" s="112">
        <f>D21*各種係数!F20</f>
        <v>0</v>
      </c>
      <c r="G21" s="112">
        <f>投入係数!AM70</f>
        <v>0</v>
      </c>
      <c r="H21" s="112">
        <f>G21*各種係数!D20</f>
        <v>0</v>
      </c>
      <c r="I21" s="112">
        <f>G21*各種係数!C20</f>
        <v>0</v>
      </c>
      <c r="J21" s="112">
        <v>0</v>
      </c>
      <c r="K21" s="112">
        <f>J21*各種係数!E20</f>
        <v>0</v>
      </c>
      <c r="L21" s="112">
        <f>J21*各種係数!F20</f>
        <v>0</v>
      </c>
      <c r="M21" s="112"/>
      <c r="N21" s="112"/>
      <c r="O21" s="112">
        <f>+N$41*各種係数!G20</f>
        <v>0</v>
      </c>
      <c r="P21" s="112">
        <f>+O21*各種係数!D20</f>
        <v>0</v>
      </c>
      <c r="Q21" s="112">
        <f>+O21*各種係数!C20</f>
        <v>0</v>
      </c>
      <c r="R21" s="112">
        <v>0</v>
      </c>
      <c r="S21" s="112">
        <f>+R21*各種係数!E20</f>
        <v>0</v>
      </c>
      <c r="T21" s="112">
        <f>+R21*各種係数!F20</f>
        <v>0</v>
      </c>
      <c r="U21" s="112">
        <f t="shared" si="1"/>
        <v>0</v>
      </c>
      <c r="V21" s="112">
        <f t="shared" si="1"/>
        <v>0</v>
      </c>
      <c r="W21" s="112">
        <f t="shared" si="1"/>
        <v>0</v>
      </c>
      <c r="X21" s="112">
        <f>$D21*各種係数!H20*各種係数!$L$5</f>
        <v>0</v>
      </c>
      <c r="Y21" s="112">
        <f>$J21*各種係数!H20*各種係数!$L$5</f>
        <v>0</v>
      </c>
      <c r="Z21" s="112">
        <f>$R21*各種係数!H20*各種係数!$L$5</f>
        <v>0</v>
      </c>
      <c r="AA21" s="112">
        <f t="shared" si="2"/>
        <v>0</v>
      </c>
      <c r="AB21" s="112">
        <f>$D21*各種係数!I20*各種係数!$L$5</f>
        <v>0</v>
      </c>
      <c r="AC21" s="112">
        <f>$J21*各種係数!I20*各種係数!$L$5</f>
        <v>0</v>
      </c>
      <c r="AD21" s="112">
        <f>$R21*各種係数!I20*各種係数!$L$5</f>
        <v>0</v>
      </c>
      <c r="AE21" s="144">
        <f t="shared" si="3"/>
        <v>0</v>
      </c>
      <c r="AF21" s="511">
        <f>税収係数_直接税!Q$19</f>
        <v>0.15053835845015831</v>
      </c>
      <c r="AG21" s="511">
        <f>税収係数_直接税!P$19</f>
        <v>7.4427193283087043E-2</v>
      </c>
      <c r="AH21" s="511">
        <f>税収係数_間接税!G$74</f>
        <v>0.19367201359311961</v>
      </c>
      <c r="AI21" s="511">
        <v>-4.9925553440630911E-2</v>
      </c>
      <c r="AJ21" s="144">
        <f t="shared" si="4"/>
        <v>0</v>
      </c>
      <c r="AK21" s="144">
        <f t="shared" si="5"/>
        <v>0</v>
      </c>
      <c r="AL21" s="144">
        <f t="shared" si="6"/>
        <v>0</v>
      </c>
      <c r="AM21" s="144">
        <f t="shared" si="7"/>
        <v>0</v>
      </c>
      <c r="AN21" s="144">
        <f t="shared" si="0"/>
        <v>0</v>
      </c>
      <c r="AO21" s="144">
        <f t="shared" si="8"/>
        <v>0</v>
      </c>
      <c r="AP21" s="144">
        <f t="shared" si="9"/>
        <v>0</v>
      </c>
      <c r="AQ21" s="144">
        <f t="shared" si="10"/>
        <v>0</v>
      </c>
      <c r="AR21" s="144">
        <f t="shared" si="11"/>
        <v>0</v>
      </c>
      <c r="AS21" s="144">
        <f t="shared" si="12"/>
        <v>0</v>
      </c>
      <c r="AT21" s="144">
        <f t="shared" si="13"/>
        <v>0</v>
      </c>
      <c r="AU21" s="144">
        <f t="shared" si="14"/>
        <v>0</v>
      </c>
      <c r="AV21" s="144">
        <f t="shared" si="15"/>
        <v>0</v>
      </c>
      <c r="AW21" s="144">
        <f t="shared" si="16"/>
        <v>0</v>
      </c>
      <c r="AX21" s="112">
        <f t="shared" si="17"/>
        <v>0</v>
      </c>
    </row>
    <row r="22" spans="1:50">
      <c r="A22" s="109">
        <v>35</v>
      </c>
      <c r="B22" s="57" t="s">
        <v>17</v>
      </c>
      <c r="C22" s="112">
        <f>価格変換!J23</f>
        <v>0</v>
      </c>
      <c r="D22" s="112">
        <f>C22*各種係数!D21</f>
        <v>0</v>
      </c>
      <c r="E22" s="112">
        <f>D22*各種係数!E21</f>
        <v>0</v>
      </c>
      <c r="F22" s="112">
        <f>D22*各種係数!F21</f>
        <v>0</v>
      </c>
      <c r="G22" s="112">
        <f>投入係数!AM71</f>
        <v>0</v>
      </c>
      <c r="H22" s="112">
        <f>G22*各種係数!D21</f>
        <v>0</v>
      </c>
      <c r="I22" s="112">
        <f>G22*各種係数!C21</f>
        <v>0</v>
      </c>
      <c r="J22" s="112">
        <v>0</v>
      </c>
      <c r="K22" s="112">
        <f>J22*各種係数!E21</f>
        <v>0</v>
      </c>
      <c r="L22" s="112">
        <f>J22*各種係数!F21</f>
        <v>0</v>
      </c>
      <c r="M22" s="112"/>
      <c r="N22" s="112"/>
      <c r="O22" s="112">
        <f>+N$41*各種係数!G21</f>
        <v>0</v>
      </c>
      <c r="P22" s="112">
        <f>+O22*各種係数!D21</f>
        <v>0</v>
      </c>
      <c r="Q22" s="112">
        <f>+O22*各種係数!C21</f>
        <v>0</v>
      </c>
      <c r="R22" s="112">
        <v>0</v>
      </c>
      <c r="S22" s="112">
        <f>+R22*各種係数!E21</f>
        <v>0</v>
      </c>
      <c r="T22" s="112">
        <f>+R22*各種係数!F21</f>
        <v>0</v>
      </c>
      <c r="U22" s="112">
        <f t="shared" si="1"/>
        <v>0</v>
      </c>
      <c r="V22" s="112">
        <f t="shared" si="1"/>
        <v>0</v>
      </c>
      <c r="W22" s="112">
        <f t="shared" si="1"/>
        <v>0</v>
      </c>
      <c r="X22" s="112">
        <f>$D22*各種係数!H21*各種係数!$L$5</f>
        <v>0</v>
      </c>
      <c r="Y22" s="112">
        <f>$J22*各種係数!H21*各種係数!$L$5</f>
        <v>0</v>
      </c>
      <c r="Z22" s="112">
        <f>$R22*各種係数!H21*各種係数!$L$5</f>
        <v>0</v>
      </c>
      <c r="AA22" s="112">
        <f t="shared" si="2"/>
        <v>0</v>
      </c>
      <c r="AB22" s="112">
        <f>$D22*各種係数!I21*各種係数!$L$5</f>
        <v>0</v>
      </c>
      <c r="AC22" s="112">
        <f>$J22*各種係数!I21*各種係数!$L$5</f>
        <v>0</v>
      </c>
      <c r="AD22" s="112">
        <f>$R22*各種係数!I21*各種係数!$L$5</f>
        <v>0</v>
      </c>
      <c r="AE22" s="144">
        <f t="shared" si="3"/>
        <v>0</v>
      </c>
      <c r="AF22" s="511">
        <f>税収係数_直接税!Q$19</f>
        <v>0.15053835845015831</v>
      </c>
      <c r="AG22" s="511">
        <f>税収係数_直接税!P$19</f>
        <v>7.4427193283087043E-2</v>
      </c>
      <c r="AH22" s="511">
        <f>税収係数_間接税!G$74</f>
        <v>0.19367201359311961</v>
      </c>
      <c r="AI22" s="511">
        <v>1.5747557774886629E-2</v>
      </c>
      <c r="AJ22" s="144">
        <f t="shared" si="4"/>
        <v>0</v>
      </c>
      <c r="AK22" s="144">
        <f t="shared" si="5"/>
        <v>0</v>
      </c>
      <c r="AL22" s="144">
        <f t="shared" si="6"/>
        <v>0</v>
      </c>
      <c r="AM22" s="144">
        <f t="shared" si="7"/>
        <v>0</v>
      </c>
      <c r="AN22" s="144">
        <f t="shared" si="0"/>
        <v>0</v>
      </c>
      <c r="AO22" s="144">
        <f t="shared" si="8"/>
        <v>0</v>
      </c>
      <c r="AP22" s="144">
        <f t="shared" si="9"/>
        <v>0</v>
      </c>
      <c r="AQ22" s="144">
        <f t="shared" si="10"/>
        <v>0</v>
      </c>
      <c r="AR22" s="144">
        <f t="shared" si="11"/>
        <v>0</v>
      </c>
      <c r="AS22" s="144">
        <f t="shared" si="12"/>
        <v>0</v>
      </c>
      <c r="AT22" s="144">
        <f t="shared" si="13"/>
        <v>0</v>
      </c>
      <c r="AU22" s="144">
        <f t="shared" si="14"/>
        <v>0</v>
      </c>
      <c r="AV22" s="144">
        <f t="shared" si="15"/>
        <v>0</v>
      </c>
      <c r="AW22" s="144">
        <f t="shared" si="16"/>
        <v>0</v>
      </c>
      <c r="AX22" s="112">
        <f t="shared" si="17"/>
        <v>0</v>
      </c>
    </row>
    <row r="23" spans="1:50">
      <c r="A23" s="109">
        <v>39</v>
      </c>
      <c r="B23" s="57" t="s">
        <v>18</v>
      </c>
      <c r="C23" s="112">
        <f>価格変換!J24</f>
        <v>0</v>
      </c>
      <c r="D23" s="112">
        <f>C23*各種係数!D22</f>
        <v>0</v>
      </c>
      <c r="E23" s="112">
        <f>D23*各種係数!E22</f>
        <v>0</v>
      </c>
      <c r="F23" s="112">
        <f>D23*各種係数!F22</f>
        <v>0</v>
      </c>
      <c r="G23" s="112">
        <f>投入係数!AM72</f>
        <v>0</v>
      </c>
      <c r="H23" s="112">
        <f>G23*各種係数!D22</f>
        <v>0</v>
      </c>
      <c r="I23" s="112">
        <f>G23*各種係数!C22</f>
        <v>0</v>
      </c>
      <c r="J23" s="112">
        <v>0</v>
      </c>
      <c r="K23" s="112">
        <f>J23*各種係数!E22</f>
        <v>0</v>
      </c>
      <c r="L23" s="112">
        <f>J23*各種係数!F22</f>
        <v>0</v>
      </c>
      <c r="M23" s="112"/>
      <c r="N23" s="112"/>
      <c r="O23" s="112">
        <f>+N$41*各種係数!G22</f>
        <v>0</v>
      </c>
      <c r="P23" s="112">
        <f>+O23*各種係数!D22</f>
        <v>0</v>
      </c>
      <c r="Q23" s="112">
        <f>+O23*各種係数!C22</f>
        <v>0</v>
      </c>
      <c r="R23" s="112">
        <v>0</v>
      </c>
      <c r="S23" s="112">
        <f>+R23*各種係数!E22</f>
        <v>0</v>
      </c>
      <c r="T23" s="112">
        <f>+R23*各種係数!F22</f>
        <v>0</v>
      </c>
      <c r="U23" s="112">
        <f t="shared" si="1"/>
        <v>0</v>
      </c>
      <c r="V23" s="112">
        <f t="shared" si="1"/>
        <v>0</v>
      </c>
      <c r="W23" s="112">
        <f t="shared" si="1"/>
        <v>0</v>
      </c>
      <c r="X23" s="112">
        <f>$D23*各種係数!H22*各種係数!$L$5</f>
        <v>0</v>
      </c>
      <c r="Y23" s="112">
        <f>$J23*各種係数!H22*各種係数!$L$5</f>
        <v>0</v>
      </c>
      <c r="Z23" s="112">
        <f>$R23*各種係数!H22*各種係数!$L$5</f>
        <v>0</v>
      </c>
      <c r="AA23" s="112">
        <f t="shared" si="2"/>
        <v>0</v>
      </c>
      <c r="AB23" s="112">
        <f>$D23*各種係数!I22*各種係数!$L$5</f>
        <v>0</v>
      </c>
      <c r="AC23" s="112">
        <f>$J23*各種係数!I22*各種係数!$L$5</f>
        <v>0</v>
      </c>
      <c r="AD23" s="112">
        <f>$R23*各種係数!I22*各種係数!$L$5</f>
        <v>0</v>
      </c>
      <c r="AE23" s="144">
        <f t="shared" si="3"/>
        <v>0</v>
      </c>
      <c r="AF23" s="511">
        <f>税収係数_直接税!Q$19</f>
        <v>0.15053835845015831</v>
      </c>
      <c r="AG23" s="511">
        <f>税収係数_直接税!P$19</f>
        <v>7.4427193283087043E-2</v>
      </c>
      <c r="AH23" s="511">
        <f>税収係数_間接税!G$74</f>
        <v>0.19367201359311961</v>
      </c>
      <c r="AI23" s="511">
        <v>1.8767720548555373E-2</v>
      </c>
      <c r="AJ23" s="144">
        <f t="shared" si="4"/>
        <v>0</v>
      </c>
      <c r="AK23" s="144">
        <f t="shared" si="5"/>
        <v>0</v>
      </c>
      <c r="AL23" s="144">
        <f t="shared" si="6"/>
        <v>0</v>
      </c>
      <c r="AM23" s="144">
        <f t="shared" si="7"/>
        <v>0</v>
      </c>
      <c r="AN23" s="144">
        <f t="shared" si="0"/>
        <v>0</v>
      </c>
      <c r="AO23" s="144">
        <f t="shared" si="8"/>
        <v>0</v>
      </c>
      <c r="AP23" s="144">
        <f t="shared" si="9"/>
        <v>0</v>
      </c>
      <c r="AQ23" s="144">
        <f t="shared" si="10"/>
        <v>0</v>
      </c>
      <c r="AR23" s="144">
        <f t="shared" si="11"/>
        <v>0</v>
      </c>
      <c r="AS23" s="144">
        <f t="shared" si="12"/>
        <v>0</v>
      </c>
      <c r="AT23" s="144">
        <f t="shared" si="13"/>
        <v>0</v>
      </c>
      <c r="AU23" s="144">
        <f t="shared" si="14"/>
        <v>0</v>
      </c>
      <c r="AV23" s="144">
        <f t="shared" si="15"/>
        <v>0</v>
      </c>
      <c r="AW23" s="144">
        <f t="shared" si="16"/>
        <v>0</v>
      </c>
      <c r="AX23" s="112">
        <f t="shared" si="17"/>
        <v>0</v>
      </c>
    </row>
    <row r="24" spans="1:50">
      <c r="A24" s="82">
        <v>41</v>
      </c>
      <c r="B24" s="59" t="s">
        <v>19</v>
      </c>
      <c r="C24" s="114">
        <f>価格変換!J25</f>
        <v>0</v>
      </c>
      <c r="D24" s="114">
        <f>C24*各種係数!D23</f>
        <v>0</v>
      </c>
      <c r="E24" s="114">
        <f>D24*各種係数!E23</f>
        <v>0</v>
      </c>
      <c r="F24" s="114">
        <f>D24*各種係数!F23</f>
        <v>0</v>
      </c>
      <c r="G24" s="114">
        <f>投入係数!AM73</f>
        <v>0</v>
      </c>
      <c r="H24" s="114">
        <f>G24*各種係数!D23</f>
        <v>0</v>
      </c>
      <c r="I24" s="114">
        <f>G24*各種係数!C23</f>
        <v>0</v>
      </c>
      <c r="J24" s="114">
        <v>0</v>
      </c>
      <c r="K24" s="114">
        <f>J24*各種係数!E23</f>
        <v>0</v>
      </c>
      <c r="L24" s="114">
        <f>J24*各種係数!F23</f>
        <v>0</v>
      </c>
      <c r="M24" s="114"/>
      <c r="N24" s="114"/>
      <c r="O24" s="114">
        <f>+N$41*各種係数!G23</f>
        <v>0</v>
      </c>
      <c r="P24" s="114">
        <f>+O24*各種係数!D23</f>
        <v>0</v>
      </c>
      <c r="Q24" s="114">
        <f>+O24*各種係数!C23</f>
        <v>0</v>
      </c>
      <c r="R24" s="114">
        <v>0</v>
      </c>
      <c r="S24" s="114">
        <f>+R24*各種係数!E23</f>
        <v>0</v>
      </c>
      <c r="T24" s="114">
        <f>+R24*各種係数!F23</f>
        <v>0</v>
      </c>
      <c r="U24" s="114">
        <f t="shared" si="1"/>
        <v>0</v>
      </c>
      <c r="V24" s="114">
        <f t="shared" si="1"/>
        <v>0</v>
      </c>
      <c r="W24" s="114">
        <f t="shared" si="1"/>
        <v>0</v>
      </c>
      <c r="X24" s="114">
        <f>$D24*各種係数!H23*各種係数!$L$5</f>
        <v>0</v>
      </c>
      <c r="Y24" s="114">
        <f>$J24*各種係数!H23*各種係数!$L$5</f>
        <v>0</v>
      </c>
      <c r="Z24" s="114">
        <f>$R24*各種係数!H23*各種係数!$L$5</f>
        <v>0</v>
      </c>
      <c r="AA24" s="114">
        <f t="shared" si="2"/>
        <v>0</v>
      </c>
      <c r="AB24" s="114">
        <f>$D24*各種係数!I23*各種係数!$L$5</f>
        <v>0</v>
      </c>
      <c r="AC24" s="114">
        <f>$J24*各種係数!I23*各種係数!$L$5</f>
        <v>0</v>
      </c>
      <c r="AD24" s="114">
        <f>$R24*各種係数!I23*各種係数!$L$5</f>
        <v>0</v>
      </c>
      <c r="AE24" s="146">
        <f t="shared" si="3"/>
        <v>0</v>
      </c>
      <c r="AF24" s="513">
        <f>税収係数_直接税!Q$19</f>
        <v>0.15053835845015831</v>
      </c>
      <c r="AG24" s="513">
        <f>税収係数_直接税!P$19</f>
        <v>7.4427193283087043E-2</v>
      </c>
      <c r="AH24" s="513">
        <f>税収係数_間接税!H74</f>
        <v>4.507344260715232E-2</v>
      </c>
      <c r="AI24" s="513">
        <v>1.9432045019109046E-2</v>
      </c>
      <c r="AJ24" s="146">
        <f t="shared" si="4"/>
        <v>0</v>
      </c>
      <c r="AK24" s="146">
        <f t="shared" si="5"/>
        <v>0</v>
      </c>
      <c r="AL24" s="146">
        <f t="shared" si="6"/>
        <v>0</v>
      </c>
      <c r="AM24" s="146">
        <f t="shared" si="7"/>
        <v>0</v>
      </c>
      <c r="AN24" s="146">
        <f t="shared" si="0"/>
        <v>0</v>
      </c>
      <c r="AO24" s="146">
        <f t="shared" si="8"/>
        <v>0</v>
      </c>
      <c r="AP24" s="146">
        <f t="shared" si="9"/>
        <v>0</v>
      </c>
      <c r="AQ24" s="146">
        <f t="shared" si="10"/>
        <v>0</v>
      </c>
      <c r="AR24" s="146">
        <f t="shared" si="11"/>
        <v>0</v>
      </c>
      <c r="AS24" s="146">
        <f t="shared" si="12"/>
        <v>0</v>
      </c>
      <c r="AT24" s="146">
        <f t="shared" si="13"/>
        <v>0</v>
      </c>
      <c r="AU24" s="146">
        <f t="shared" si="14"/>
        <v>0</v>
      </c>
      <c r="AV24" s="114">
        <f t="shared" si="15"/>
        <v>0</v>
      </c>
      <c r="AW24" s="114">
        <f t="shared" si="16"/>
        <v>0</v>
      </c>
      <c r="AX24" s="114">
        <f t="shared" si="17"/>
        <v>0</v>
      </c>
    </row>
    <row r="25" spans="1:50">
      <c r="A25" s="109">
        <v>46</v>
      </c>
      <c r="B25" s="57" t="s">
        <v>20</v>
      </c>
      <c r="C25" s="112">
        <f>価格変換!J26</f>
        <v>0</v>
      </c>
      <c r="D25" s="112">
        <f>C25*各種係数!D24</f>
        <v>0</v>
      </c>
      <c r="E25" s="112">
        <f>D25*各種係数!E24</f>
        <v>0</v>
      </c>
      <c r="F25" s="112">
        <f>D25*各種係数!F24</f>
        <v>0</v>
      </c>
      <c r="G25" s="112">
        <f>投入係数!AM74</f>
        <v>0</v>
      </c>
      <c r="H25" s="112">
        <f>G25*各種係数!D24</f>
        <v>0</v>
      </c>
      <c r="I25" s="112">
        <f>G25*各種係数!C24</f>
        <v>0</v>
      </c>
      <c r="J25" s="112">
        <v>0</v>
      </c>
      <c r="K25" s="112">
        <f>J25*各種係数!E24</f>
        <v>0</v>
      </c>
      <c r="L25" s="112">
        <f>J25*各種係数!F24</f>
        <v>0</v>
      </c>
      <c r="M25" s="112"/>
      <c r="N25" s="112"/>
      <c r="O25" s="112">
        <f>+N$41*各種係数!G24</f>
        <v>0</v>
      </c>
      <c r="P25" s="112">
        <f>+O25*各種係数!D24</f>
        <v>0</v>
      </c>
      <c r="Q25" s="112">
        <f>+O25*各種係数!C24</f>
        <v>0</v>
      </c>
      <c r="R25" s="112">
        <v>0</v>
      </c>
      <c r="S25" s="112">
        <f>+R25*各種係数!E24</f>
        <v>0</v>
      </c>
      <c r="T25" s="112">
        <f>+R25*各種係数!F24</f>
        <v>0</v>
      </c>
      <c r="U25" s="112">
        <f t="shared" si="1"/>
        <v>0</v>
      </c>
      <c r="V25" s="112">
        <f t="shared" si="1"/>
        <v>0</v>
      </c>
      <c r="W25" s="112">
        <f t="shared" si="1"/>
        <v>0</v>
      </c>
      <c r="X25" s="112">
        <f>$D25*各種係数!H24*各種係数!$L$5</f>
        <v>0</v>
      </c>
      <c r="Y25" s="112">
        <f>$J25*各種係数!H24*各種係数!$L$5</f>
        <v>0</v>
      </c>
      <c r="Z25" s="112">
        <f>$R25*各種係数!H24*各種係数!$L$5</f>
        <v>0</v>
      </c>
      <c r="AA25" s="112">
        <f t="shared" si="2"/>
        <v>0</v>
      </c>
      <c r="AB25" s="112">
        <f>$D25*各種係数!I24*各種係数!$L$5</f>
        <v>0</v>
      </c>
      <c r="AC25" s="112">
        <f>$J25*各種係数!I24*各種係数!$L$5</f>
        <v>0</v>
      </c>
      <c r="AD25" s="112">
        <f>$R25*各種係数!I24*各種係数!$L$5</f>
        <v>0</v>
      </c>
      <c r="AE25" s="144">
        <f t="shared" si="3"/>
        <v>0</v>
      </c>
      <c r="AF25" s="511">
        <f>税収係数_直接税!Q$19</f>
        <v>0.15053835845015831</v>
      </c>
      <c r="AG25" s="511">
        <f>税収係数_直接税!P$19</f>
        <v>7.4427193283087043E-2</v>
      </c>
      <c r="AH25" s="511">
        <f>税収係数_間接税!I$74</f>
        <v>2.7511570518220469E-2</v>
      </c>
      <c r="AI25" s="511">
        <v>-0.13666001755365834</v>
      </c>
      <c r="AJ25" s="144">
        <f t="shared" si="4"/>
        <v>0</v>
      </c>
      <c r="AK25" s="144">
        <f t="shared" si="5"/>
        <v>0</v>
      </c>
      <c r="AL25" s="144">
        <f t="shared" si="6"/>
        <v>0</v>
      </c>
      <c r="AM25" s="144">
        <f t="shared" si="7"/>
        <v>0</v>
      </c>
      <c r="AN25" s="144">
        <f t="shared" si="0"/>
        <v>0</v>
      </c>
      <c r="AO25" s="144">
        <f t="shared" si="8"/>
        <v>0</v>
      </c>
      <c r="AP25" s="144">
        <f t="shared" si="9"/>
        <v>0</v>
      </c>
      <c r="AQ25" s="144">
        <f t="shared" si="10"/>
        <v>0</v>
      </c>
      <c r="AR25" s="144">
        <f t="shared" si="11"/>
        <v>0</v>
      </c>
      <c r="AS25" s="144">
        <f t="shared" si="12"/>
        <v>0</v>
      </c>
      <c r="AT25" s="144">
        <f t="shared" si="13"/>
        <v>0</v>
      </c>
      <c r="AU25" s="144">
        <f t="shared" si="14"/>
        <v>0</v>
      </c>
      <c r="AV25" s="144">
        <f t="shared" si="15"/>
        <v>0</v>
      </c>
      <c r="AW25" s="144">
        <f t="shared" si="16"/>
        <v>0</v>
      </c>
      <c r="AX25" s="112">
        <f t="shared" si="17"/>
        <v>0</v>
      </c>
    </row>
    <row r="26" spans="1:50">
      <c r="A26" s="109">
        <v>47</v>
      </c>
      <c r="B26" s="57" t="s">
        <v>171</v>
      </c>
      <c r="C26" s="112">
        <f>価格変換!J27</f>
        <v>0</v>
      </c>
      <c r="D26" s="112">
        <f>C26*各種係数!D25</f>
        <v>0</v>
      </c>
      <c r="E26" s="112">
        <f>D26*各種係数!E25</f>
        <v>0</v>
      </c>
      <c r="F26" s="112">
        <f>D26*各種係数!F25</f>
        <v>0</v>
      </c>
      <c r="G26" s="112">
        <f>投入係数!AM75</f>
        <v>0</v>
      </c>
      <c r="H26" s="112">
        <f>G26*各種係数!D25</f>
        <v>0</v>
      </c>
      <c r="I26" s="112">
        <f>G26*各種係数!C25</f>
        <v>0</v>
      </c>
      <c r="J26" s="112">
        <v>0</v>
      </c>
      <c r="K26" s="112">
        <f>J26*各種係数!E25</f>
        <v>0</v>
      </c>
      <c r="L26" s="112">
        <f>J26*各種係数!F25</f>
        <v>0</v>
      </c>
      <c r="M26" s="112"/>
      <c r="N26" s="112"/>
      <c r="O26" s="112">
        <f>+N$41*各種係数!G25</f>
        <v>0</v>
      </c>
      <c r="P26" s="112">
        <f>+O26*各種係数!D25</f>
        <v>0</v>
      </c>
      <c r="Q26" s="112">
        <f>+O26*各種係数!C25</f>
        <v>0</v>
      </c>
      <c r="R26" s="112">
        <v>0</v>
      </c>
      <c r="S26" s="112">
        <f>+R26*各種係数!E25</f>
        <v>0</v>
      </c>
      <c r="T26" s="112">
        <f>+R26*各種係数!F25</f>
        <v>0</v>
      </c>
      <c r="U26" s="112">
        <f t="shared" si="1"/>
        <v>0</v>
      </c>
      <c r="V26" s="112">
        <f t="shared" si="1"/>
        <v>0</v>
      </c>
      <c r="W26" s="112">
        <f t="shared" si="1"/>
        <v>0</v>
      </c>
      <c r="X26" s="112">
        <f>$D26*各種係数!H25*各種係数!$L$5</f>
        <v>0</v>
      </c>
      <c r="Y26" s="112">
        <f>$J26*各種係数!H25*各種係数!$L$5</f>
        <v>0</v>
      </c>
      <c r="Z26" s="112">
        <f>$R26*各種係数!H25*各種係数!$L$5</f>
        <v>0</v>
      </c>
      <c r="AA26" s="112">
        <f t="shared" si="2"/>
        <v>0</v>
      </c>
      <c r="AB26" s="112">
        <f>$D26*各種係数!I25*各種係数!$L$5</f>
        <v>0</v>
      </c>
      <c r="AC26" s="112">
        <f>$J26*各種係数!I25*各種係数!$L$5</f>
        <v>0</v>
      </c>
      <c r="AD26" s="112">
        <f>$R26*各種係数!I25*各種係数!$L$5</f>
        <v>0</v>
      </c>
      <c r="AE26" s="144">
        <f t="shared" si="3"/>
        <v>0</v>
      </c>
      <c r="AF26" s="511">
        <f>税収係数_直接税!Q$19</f>
        <v>0.15053835845015831</v>
      </c>
      <c r="AG26" s="511">
        <f>税収係数_直接税!P$19</f>
        <v>7.4427193283087043E-2</v>
      </c>
      <c r="AH26" s="511">
        <f>税収係数_間接税!I$74</f>
        <v>2.7511570518220469E-2</v>
      </c>
      <c r="AI26" s="511">
        <v>0.13232535995614161</v>
      </c>
      <c r="AJ26" s="144">
        <f t="shared" si="4"/>
        <v>0</v>
      </c>
      <c r="AK26" s="144">
        <f t="shared" si="5"/>
        <v>0</v>
      </c>
      <c r="AL26" s="144">
        <f t="shared" si="6"/>
        <v>0</v>
      </c>
      <c r="AM26" s="144">
        <f t="shared" si="7"/>
        <v>0</v>
      </c>
      <c r="AN26" s="144">
        <f t="shared" si="0"/>
        <v>0</v>
      </c>
      <c r="AO26" s="144">
        <f t="shared" si="8"/>
        <v>0</v>
      </c>
      <c r="AP26" s="144">
        <f t="shared" si="9"/>
        <v>0</v>
      </c>
      <c r="AQ26" s="144">
        <f t="shared" si="10"/>
        <v>0</v>
      </c>
      <c r="AR26" s="144">
        <f t="shared" si="11"/>
        <v>0</v>
      </c>
      <c r="AS26" s="144">
        <f t="shared" si="12"/>
        <v>0</v>
      </c>
      <c r="AT26" s="144">
        <f t="shared" si="13"/>
        <v>0</v>
      </c>
      <c r="AU26" s="144">
        <f t="shared" si="14"/>
        <v>0</v>
      </c>
      <c r="AV26" s="144">
        <f t="shared" si="15"/>
        <v>0</v>
      </c>
      <c r="AW26" s="144">
        <f t="shared" si="16"/>
        <v>0</v>
      </c>
      <c r="AX26" s="112">
        <f t="shared" si="17"/>
        <v>0</v>
      </c>
    </row>
    <row r="27" spans="1:50">
      <c r="A27" s="109">
        <v>48</v>
      </c>
      <c r="B27" s="57" t="s">
        <v>172</v>
      </c>
      <c r="C27" s="112">
        <f>価格変換!J28</f>
        <v>0</v>
      </c>
      <c r="D27" s="112">
        <f>C27*各種係数!D26</f>
        <v>0</v>
      </c>
      <c r="E27" s="112">
        <f>D27*各種係数!E26</f>
        <v>0</v>
      </c>
      <c r="F27" s="112">
        <f>D27*各種係数!F26</f>
        <v>0</v>
      </c>
      <c r="G27" s="112">
        <f>投入係数!AM76</f>
        <v>0</v>
      </c>
      <c r="H27" s="112">
        <f>G27*各種係数!D26</f>
        <v>0</v>
      </c>
      <c r="I27" s="112">
        <f>G27*各種係数!C26</f>
        <v>0</v>
      </c>
      <c r="J27" s="112">
        <v>0</v>
      </c>
      <c r="K27" s="112">
        <f>J27*各種係数!E26</f>
        <v>0</v>
      </c>
      <c r="L27" s="112">
        <f>J27*各種係数!F26</f>
        <v>0</v>
      </c>
      <c r="M27" s="112"/>
      <c r="N27" s="112"/>
      <c r="O27" s="112">
        <f>+N$41*各種係数!G26</f>
        <v>0</v>
      </c>
      <c r="P27" s="112">
        <f>+O27*各種係数!D26</f>
        <v>0</v>
      </c>
      <c r="Q27" s="112">
        <f>+O27*各種係数!C26</f>
        <v>0</v>
      </c>
      <c r="R27" s="112">
        <v>0</v>
      </c>
      <c r="S27" s="112">
        <f>+R27*各種係数!E26</f>
        <v>0</v>
      </c>
      <c r="T27" s="112">
        <f>+R27*各種係数!F26</f>
        <v>0</v>
      </c>
      <c r="U27" s="112">
        <f t="shared" si="1"/>
        <v>0</v>
      </c>
      <c r="V27" s="112">
        <f t="shared" si="1"/>
        <v>0</v>
      </c>
      <c r="W27" s="112">
        <f t="shared" si="1"/>
        <v>0</v>
      </c>
      <c r="X27" s="112">
        <f>$D27*各種係数!H26*各種係数!$L$5</f>
        <v>0</v>
      </c>
      <c r="Y27" s="112">
        <f>$J27*各種係数!H26*各種係数!$L$5</f>
        <v>0</v>
      </c>
      <c r="Z27" s="112">
        <f>$R27*各種係数!H26*各種係数!$L$5</f>
        <v>0</v>
      </c>
      <c r="AA27" s="112">
        <f t="shared" si="2"/>
        <v>0</v>
      </c>
      <c r="AB27" s="112">
        <f>$D27*各種係数!I26*各種係数!$L$5</f>
        <v>0</v>
      </c>
      <c r="AC27" s="112">
        <f>$J27*各種係数!I26*各種係数!$L$5</f>
        <v>0</v>
      </c>
      <c r="AD27" s="112">
        <f>$R27*各種係数!I26*各種係数!$L$5</f>
        <v>0</v>
      </c>
      <c r="AE27" s="144">
        <f t="shared" si="3"/>
        <v>0</v>
      </c>
      <c r="AF27" s="511">
        <f>税収係数_直接税!Q$19</f>
        <v>0.15053835845015831</v>
      </c>
      <c r="AG27" s="511">
        <f>税収係数_直接税!P$19</f>
        <v>7.4427193283087043E-2</v>
      </c>
      <c r="AH27" s="511">
        <f>税収係数_間接税!I$74</f>
        <v>2.7511570518220469E-2</v>
      </c>
      <c r="AI27" s="511">
        <v>0.33096652178240815</v>
      </c>
      <c r="AJ27" s="144">
        <f t="shared" si="4"/>
        <v>0</v>
      </c>
      <c r="AK27" s="144">
        <f t="shared" si="5"/>
        <v>0</v>
      </c>
      <c r="AL27" s="144">
        <f t="shared" si="6"/>
        <v>0</v>
      </c>
      <c r="AM27" s="144">
        <f t="shared" si="7"/>
        <v>0</v>
      </c>
      <c r="AN27" s="144">
        <f t="shared" si="0"/>
        <v>0</v>
      </c>
      <c r="AO27" s="144">
        <f t="shared" si="8"/>
        <v>0</v>
      </c>
      <c r="AP27" s="144">
        <f t="shared" si="9"/>
        <v>0</v>
      </c>
      <c r="AQ27" s="144">
        <f t="shared" si="10"/>
        <v>0</v>
      </c>
      <c r="AR27" s="144">
        <f t="shared" si="11"/>
        <v>0</v>
      </c>
      <c r="AS27" s="144">
        <f t="shared" si="12"/>
        <v>0</v>
      </c>
      <c r="AT27" s="144">
        <f t="shared" si="13"/>
        <v>0</v>
      </c>
      <c r="AU27" s="144">
        <f t="shared" si="14"/>
        <v>0</v>
      </c>
      <c r="AV27" s="144">
        <f t="shared" si="15"/>
        <v>0</v>
      </c>
      <c r="AW27" s="144">
        <f t="shared" si="16"/>
        <v>0</v>
      </c>
      <c r="AX27" s="112">
        <f t="shared" si="17"/>
        <v>0</v>
      </c>
    </row>
    <row r="28" spans="1:50">
      <c r="A28" s="109">
        <v>51</v>
      </c>
      <c r="B28" s="57" t="s">
        <v>21</v>
      </c>
      <c r="C28" s="112">
        <f>価格変換!J29</f>
        <v>0</v>
      </c>
      <c r="D28" s="112">
        <f>C28*各種係数!D27</f>
        <v>0</v>
      </c>
      <c r="E28" s="112">
        <f>D28*各種係数!E27</f>
        <v>0</v>
      </c>
      <c r="F28" s="112">
        <f>D28*各種係数!F27</f>
        <v>0</v>
      </c>
      <c r="G28" s="112">
        <f>投入係数!AM77</f>
        <v>0</v>
      </c>
      <c r="H28" s="112">
        <f>G28*各種係数!D27</f>
        <v>0</v>
      </c>
      <c r="I28" s="112">
        <f>G28*各種係数!C27</f>
        <v>0</v>
      </c>
      <c r="J28" s="112">
        <v>0</v>
      </c>
      <c r="K28" s="112">
        <f>J28*各種係数!E27</f>
        <v>0</v>
      </c>
      <c r="L28" s="112">
        <f>J28*各種係数!F27</f>
        <v>0</v>
      </c>
      <c r="M28" s="112"/>
      <c r="N28" s="112"/>
      <c r="O28" s="112">
        <f>+N$41*各種係数!G27</f>
        <v>0</v>
      </c>
      <c r="P28" s="112">
        <f>+O28*各種係数!D27</f>
        <v>0</v>
      </c>
      <c r="Q28" s="112">
        <f>+O28*各種係数!C27</f>
        <v>0</v>
      </c>
      <c r="R28" s="112">
        <v>0</v>
      </c>
      <c r="S28" s="112">
        <f>+R28*各種係数!E27</f>
        <v>0</v>
      </c>
      <c r="T28" s="112">
        <f>+R28*各種係数!F27</f>
        <v>0</v>
      </c>
      <c r="U28" s="112">
        <f t="shared" si="1"/>
        <v>0</v>
      </c>
      <c r="V28" s="112">
        <f t="shared" si="1"/>
        <v>0</v>
      </c>
      <c r="W28" s="112">
        <f t="shared" si="1"/>
        <v>0</v>
      </c>
      <c r="X28" s="112">
        <f>$D28*各種係数!H27*各種係数!$L$5</f>
        <v>0</v>
      </c>
      <c r="Y28" s="112">
        <f>$J28*各種係数!H27*各種係数!$L$5</f>
        <v>0</v>
      </c>
      <c r="Z28" s="112">
        <f>$R28*各種係数!H27*各種係数!$L$5</f>
        <v>0</v>
      </c>
      <c r="AA28" s="112">
        <f t="shared" si="2"/>
        <v>0</v>
      </c>
      <c r="AB28" s="112">
        <f>$D28*各種係数!I27*各種係数!$L$5</f>
        <v>0</v>
      </c>
      <c r="AC28" s="112">
        <f>$J28*各種係数!I27*各種係数!$L$5</f>
        <v>0</v>
      </c>
      <c r="AD28" s="112">
        <f>$R28*各種係数!I27*各種係数!$L$5</f>
        <v>0</v>
      </c>
      <c r="AE28" s="144">
        <f t="shared" si="3"/>
        <v>0</v>
      </c>
      <c r="AF28" s="511">
        <f>税収係数_直接税!Q$19</f>
        <v>0.15053835845015831</v>
      </c>
      <c r="AG28" s="511">
        <f>税収係数_直接税!P$19</f>
        <v>7.4427193283087043E-2</v>
      </c>
      <c r="AH28" s="511">
        <f>税収係数_間接税!J74</f>
        <v>0.13333520541405747</v>
      </c>
      <c r="AI28" s="511">
        <v>0.11514874332162235</v>
      </c>
      <c r="AJ28" s="144">
        <f t="shared" si="4"/>
        <v>0</v>
      </c>
      <c r="AK28" s="144">
        <f t="shared" si="5"/>
        <v>0</v>
      </c>
      <c r="AL28" s="144">
        <f t="shared" si="6"/>
        <v>0</v>
      </c>
      <c r="AM28" s="144">
        <f t="shared" si="7"/>
        <v>0</v>
      </c>
      <c r="AN28" s="144">
        <f t="shared" si="0"/>
        <v>0</v>
      </c>
      <c r="AO28" s="144">
        <f t="shared" si="8"/>
        <v>0</v>
      </c>
      <c r="AP28" s="144">
        <f t="shared" si="9"/>
        <v>0</v>
      </c>
      <c r="AQ28" s="144">
        <f t="shared" si="10"/>
        <v>0</v>
      </c>
      <c r="AR28" s="144">
        <f t="shared" si="11"/>
        <v>0</v>
      </c>
      <c r="AS28" s="144">
        <f t="shared" si="12"/>
        <v>0</v>
      </c>
      <c r="AT28" s="144">
        <f t="shared" si="13"/>
        <v>0</v>
      </c>
      <c r="AU28" s="144">
        <f t="shared" si="14"/>
        <v>0</v>
      </c>
      <c r="AV28" s="144">
        <f t="shared" si="15"/>
        <v>0</v>
      </c>
      <c r="AW28" s="144">
        <f t="shared" si="16"/>
        <v>0</v>
      </c>
      <c r="AX28" s="112">
        <f t="shared" si="17"/>
        <v>0</v>
      </c>
    </row>
    <row r="29" spans="1:50">
      <c r="A29" s="109">
        <v>53</v>
      </c>
      <c r="B29" s="57" t="s">
        <v>22</v>
      </c>
      <c r="C29" s="112">
        <f>価格変換!J30</f>
        <v>0</v>
      </c>
      <c r="D29" s="112">
        <f>C29*各種係数!D28</f>
        <v>0</v>
      </c>
      <c r="E29" s="112">
        <f>D29*各種係数!E28</f>
        <v>0</v>
      </c>
      <c r="F29" s="112">
        <f>D29*各種係数!F28</f>
        <v>0</v>
      </c>
      <c r="G29" s="112">
        <f>投入係数!AM78</f>
        <v>0</v>
      </c>
      <c r="H29" s="112">
        <f>G29*各種係数!D28</f>
        <v>0</v>
      </c>
      <c r="I29" s="112">
        <f>G29*各種係数!C28</f>
        <v>0</v>
      </c>
      <c r="J29" s="112">
        <v>0</v>
      </c>
      <c r="K29" s="112">
        <f>J29*各種係数!E28</f>
        <v>0</v>
      </c>
      <c r="L29" s="112">
        <f>J29*各種係数!F28</f>
        <v>0</v>
      </c>
      <c r="M29" s="112"/>
      <c r="N29" s="112"/>
      <c r="O29" s="112">
        <f>+N$41*各種係数!G28</f>
        <v>0</v>
      </c>
      <c r="P29" s="112">
        <f>+O29*各種係数!D28</f>
        <v>0</v>
      </c>
      <c r="Q29" s="112">
        <f>+O29*各種係数!C28</f>
        <v>0</v>
      </c>
      <c r="R29" s="112">
        <v>0</v>
      </c>
      <c r="S29" s="112">
        <f>+R29*各種係数!E28</f>
        <v>0</v>
      </c>
      <c r="T29" s="112">
        <f>+R29*各種係数!F28</f>
        <v>0</v>
      </c>
      <c r="U29" s="112">
        <f t="shared" si="1"/>
        <v>0</v>
      </c>
      <c r="V29" s="112">
        <f t="shared" si="1"/>
        <v>0</v>
      </c>
      <c r="W29" s="112">
        <f t="shared" si="1"/>
        <v>0</v>
      </c>
      <c r="X29" s="112">
        <f>$D29*各種係数!H28*各種係数!$L$5</f>
        <v>0</v>
      </c>
      <c r="Y29" s="112">
        <f>$J29*各種係数!H28*各種係数!$L$5</f>
        <v>0</v>
      </c>
      <c r="Z29" s="112">
        <f>$R29*各種係数!H28*各種係数!$L$5</f>
        <v>0</v>
      </c>
      <c r="AA29" s="112">
        <f t="shared" si="2"/>
        <v>0</v>
      </c>
      <c r="AB29" s="112">
        <f>$D29*各種係数!I28*各種係数!$L$5</f>
        <v>0</v>
      </c>
      <c r="AC29" s="112">
        <f>$J29*各種係数!I28*各種係数!$L$5</f>
        <v>0</v>
      </c>
      <c r="AD29" s="112">
        <f>$R29*各種係数!I28*各種係数!$L$5</f>
        <v>0</v>
      </c>
      <c r="AE29" s="144">
        <f t="shared" si="3"/>
        <v>0</v>
      </c>
      <c r="AF29" s="513">
        <f>税収係数_直接税!Q$19</f>
        <v>0.15053835845015831</v>
      </c>
      <c r="AG29" s="513">
        <f>税収係数_直接税!P$19</f>
        <v>7.4427193283087043E-2</v>
      </c>
      <c r="AH29" s="513">
        <f>税収係数_間接税!K74</f>
        <v>1.0972137115668818E-2</v>
      </c>
      <c r="AI29" s="513">
        <v>0.20874083276752908</v>
      </c>
      <c r="AJ29" s="146">
        <f t="shared" si="4"/>
        <v>0</v>
      </c>
      <c r="AK29" s="146">
        <f t="shared" si="5"/>
        <v>0</v>
      </c>
      <c r="AL29" s="146">
        <f t="shared" si="6"/>
        <v>0</v>
      </c>
      <c r="AM29" s="146">
        <f t="shared" si="7"/>
        <v>0</v>
      </c>
      <c r="AN29" s="146">
        <f t="shared" si="0"/>
        <v>0</v>
      </c>
      <c r="AO29" s="146">
        <f t="shared" si="8"/>
        <v>0</v>
      </c>
      <c r="AP29" s="146">
        <f t="shared" si="9"/>
        <v>0</v>
      </c>
      <c r="AQ29" s="146">
        <f t="shared" si="10"/>
        <v>0</v>
      </c>
      <c r="AR29" s="146">
        <f t="shared" si="11"/>
        <v>0</v>
      </c>
      <c r="AS29" s="146">
        <f t="shared" si="12"/>
        <v>0</v>
      </c>
      <c r="AT29" s="114">
        <f t="shared" si="13"/>
        <v>0</v>
      </c>
      <c r="AU29" s="114">
        <f t="shared" si="14"/>
        <v>0</v>
      </c>
      <c r="AV29" s="114">
        <f t="shared" si="15"/>
        <v>0</v>
      </c>
      <c r="AW29" s="114">
        <f t="shared" si="16"/>
        <v>0</v>
      </c>
      <c r="AX29" s="114">
        <f t="shared" si="17"/>
        <v>0</v>
      </c>
    </row>
    <row r="30" spans="1:50">
      <c r="A30" s="81">
        <v>55</v>
      </c>
      <c r="B30" s="58" t="s">
        <v>23</v>
      </c>
      <c r="C30" s="113">
        <f>価格変換!J31</f>
        <v>0</v>
      </c>
      <c r="D30" s="113">
        <f>C30*各種係数!D29</f>
        <v>0</v>
      </c>
      <c r="E30" s="113">
        <f>D30*各種係数!E29</f>
        <v>0</v>
      </c>
      <c r="F30" s="113">
        <f>D30*各種係数!F29</f>
        <v>0</v>
      </c>
      <c r="G30" s="113">
        <f>投入係数!AM79</f>
        <v>0</v>
      </c>
      <c r="H30" s="113">
        <f>G30*各種係数!D29</f>
        <v>0</v>
      </c>
      <c r="I30" s="113">
        <f>G30*各種係数!C29</f>
        <v>0</v>
      </c>
      <c r="J30" s="113">
        <v>0</v>
      </c>
      <c r="K30" s="113">
        <f>J30*各種係数!E29</f>
        <v>0</v>
      </c>
      <c r="L30" s="113">
        <f>J30*各種係数!F29</f>
        <v>0</v>
      </c>
      <c r="M30" s="113"/>
      <c r="N30" s="113"/>
      <c r="O30" s="113">
        <f>+N$41*各種係数!G29</f>
        <v>0</v>
      </c>
      <c r="P30" s="113">
        <f>+O30*各種係数!D29</f>
        <v>0</v>
      </c>
      <c r="Q30" s="113">
        <f>+O30*各種係数!C29</f>
        <v>0</v>
      </c>
      <c r="R30" s="113">
        <v>0</v>
      </c>
      <c r="S30" s="113">
        <f>+R30*各種係数!E29</f>
        <v>0</v>
      </c>
      <c r="T30" s="113">
        <f>+R30*各種係数!F29</f>
        <v>0</v>
      </c>
      <c r="U30" s="113">
        <f t="shared" si="1"/>
        <v>0</v>
      </c>
      <c r="V30" s="113">
        <f t="shared" si="1"/>
        <v>0</v>
      </c>
      <c r="W30" s="113">
        <f t="shared" si="1"/>
        <v>0</v>
      </c>
      <c r="X30" s="113">
        <f>$D30*各種係数!H29*各種係数!$L$5</f>
        <v>0</v>
      </c>
      <c r="Y30" s="113">
        <f>$J30*各種係数!H29*各種係数!$L$5</f>
        <v>0</v>
      </c>
      <c r="Z30" s="113">
        <f>$R30*各種係数!H29*各種係数!$L$5</f>
        <v>0</v>
      </c>
      <c r="AA30" s="113">
        <f t="shared" si="2"/>
        <v>0</v>
      </c>
      <c r="AB30" s="113">
        <f>$D30*各種係数!I29*各種係数!$L$5</f>
        <v>0</v>
      </c>
      <c r="AC30" s="113">
        <f>$J30*各種係数!I29*各種係数!$L$5</f>
        <v>0</v>
      </c>
      <c r="AD30" s="113">
        <f>$R30*各種係数!I29*各種係数!$L$5</f>
        <v>0</v>
      </c>
      <c r="AE30" s="145">
        <f t="shared" si="3"/>
        <v>0</v>
      </c>
      <c r="AF30" s="511">
        <f>税収係数_直接税!Q$19</f>
        <v>0.15053835845015831</v>
      </c>
      <c r="AG30" s="511">
        <f>税収係数_直接税!P$19</f>
        <v>7.4427193283087043E-2</v>
      </c>
      <c r="AH30" s="511">
        <f>税収係数_間接税!L74</f>
        <v>7.8641557384372549E-2</v>
      </c>
      <c r="AI30" s="511">
        <v>0.44338407758474274</v>
      </c>
      <c r="AJ30" s="144">
        <f t="shared" si="4"/>
        <v>0</v>
      </c>
      <c r="AK30" s="144">
        <f t="shared" si="5"/>
        <v>0</v>
      </c>
      <c r="AL30" s="144">
        <f t="shared" si="6"/>
        <v>0</v>
      </c>
      <c r="AM30" s="144">
        <f t="shared" si="7"/>
        <v>0</v>
      </c>
      <c r="AN30" s="144">
        <f t="shared" si="0"/>
        <v>0</v>
      </c>
      <c r="AO30" s="144">
        <f t="shared" si="8"/>
        <v>0</v>
      </c>
      <c r="AP30" s="144">
        <f t="shared" si="9"/>
        <v>0</v>
      </c>
      <c r="AQ30" s="144">
        <f t="shared" si="10"/>
        <v>0</v>
      </c>
      <c r="AR30" s="144">
        <f t="shared" si="11"/>
        <v>0</v>
      </c>
      <c r="AS30" s="144">
        <f t="shared" si="12"/>
        <v>0</v>
      </c>
      <c r="AT30" s="144">
        <f t="shared" si="13"/>
        <v>0</v>
      </c>
      <c r="AU30" s="144">
        <f t="shared" si="14"/>
        <v>0</v>
      </c>
      <c r="AV30" s="144">
        <f t="shared" si="15"/>
        <v>0</v>
      </c>
      <c r="AW30" s="144">
        <f t="shared" si="16"/>
        <v>0</v>
      </c>
      <c r="AX30" s="112">
        <f t="shared" si="17"/>
        <v>0</v>
      </c>
    </row>
    <row r="31" spans="1:50">
      <c r="A31" s="109">
        <v>57</v>
      </c>
      <c r="B31" s="57" t="s">
        <v>183</v>
      </c>
      <c r="C31" s="112">
        <f>価格変換!J32</f>
        <v>0</v>
      </c>
      <c r="D31" s="112">
        <f>C31*各種係数!D30</f>
        <v>0</v>
      </c>
      <c r="E31" s="112">
        <f>D31*各種係数!E30</f>
        <v>0</v>
      </c>
      <c r="F31" s="112">
        <f>D31*各種係数!F30</f>
        <v>0</v>
      </c>
      <c r="G31" s="112">
        <f>投入係数!AM80</f>
        <v>0</v>
      </c>
      <c r="H31" s="112">
        <f>G31*各種係数!D30</f>
        <v>0</v>
      </c>
      <c r="I31" s="112">
        <f>G31*各種係数!C30</f>
        <v>0</v>
      </c>
      <c r="J31" s="112">
        <v>0</v>
      </c>
      <c r="K31" s="112">
        <f>J31*各種係数!E30</f>
        <v>0</v>
      </c>
      <c r="L31" s="112">
        <f>J31*各種係数!F30</f>
        <v>0</v>
      </c>
      <c r="M31" s="112"/>
      <c r="N31" s="112"/>
      <c r="O31" s="112">
        <f>+N$41*各種係数!G30</f>
        <v>0</v>
      </c>
      <c r="P31" s="112">
        <f>+O31*各種係数!D30</f>
        <v>0</v>
      </c>
      <c r="Q31" s="112">
        <f>+O31*各種係数!C30</f>
        <v>0</v>
      </c>
      <c r="R31" s="112">
        <v>0</v>
      </c>
      <c r="S31" s="112">
        <f>+R31*各種係数!E30</f>
        <v>0</v>
      </c>
      <c r="T31" s="112">
        <f>+R31*各種係数!F30</f>
        <v>0</v>
      </c>
      <c r="U31" s="112">
        <f t="shared" si="1"/>
        <v>0</v>
      </c>
      <c r="V31" s="112">
        <f t="shared" si="1"/>
        <v>0</v>
      </c>
      <c r="W31" s="112">
        <f t="shared" si="1"/>
        <v>0</v>
      </c>
      <c r="X31" s="112">
        <f>$D31*各種係数!H30*各種係数!$L$5</f>
        <v>0</v>
      </c>
      <c r="Y31" s="112">
        <f>$J31*各種係数!H30*各種係数!$L$5</f>
        <v>0</v>
      </c>
      <c r="Z31" s="112">
        <f>$R31*各種係数!H30*各種係数!$L$5</f>
        <v>0</v>
      </c>
      <c r="AA31" s="112">
        <f t="shared" si="2"/>
        <v>0</v>
      </c>
      <c r="AB31" s="112">
        <f>$D31*各種係数!I30*各種係数!$L$5</f>
        <v>0</v>
      </c>
      <c r="AC31" s="112">
        <f>$J31*各種係数!I30*各種係数!$L$5</f>
        <v>0</v>
      </c>
      <c r="AD31" s="112">
        <f>$R31*各種係数!I30*各種係数!$L$5</f>
        <v>0</v>
      </c>
      <c r="AE31" s="144">
        <f t="shared" si="3"/>
        <v>0</v>
      </c>
      <c r="AF31" s="511">
        <f>税収係数_直接税!Q$19</f>
        <v>0.15053835845015831</v>
      </c>
      <c r="AG31" s="511">
        <f>税収係数_直接税!P$19</f>
        <v>7.4427193283087043E-2</v>
      </c>
      <c r="AH31" s="511">
        <f>税収係数_間接税!M74</f>
        <v>5.484080497755088E-2</v>
      </c>
      <c r="AI31" s="511">
        <v>6.2422845183495612E-2</v>
      </c>
      <c r="AJ31" s="144">
        <f t="shared" si="4"/>
        <v>0</v>
      </c>
      <c r="AK31" s="144">
        <f t="shared" si="5"/>
        <v>0</v>
      </c>
      <c r="AL31" s="144">
        <f t="shared" si="6"/>
        <v>0</v>
      </c>
      <c r="AM31" s="144">
        <f t="shared" si="7"/>
        <v>0</v>
      </c>
      <c r="AN31" s="144">
        <f t="shared" si="0"/>
        <v>0</v>
      </c>
      <c r="AO31" s="144">
        <f t="shared" si="8"/>
        <v>0</v>
      </c>
      <c r="AP31" s="144">
        <f t="shared" si="9"/>
        <v>0</v>
      </c>
      <c r="AQ31" s="144">
        <f t="shared" si="10"/>
        <v>0</v>
      </c>
      <c r="AR31" s="144">
        <f t="shared" si="11"/>
        <v>0</v>
      </c>
      <c r="AS31" s="144">
        <f t="shared" si="12"/>
        <v>0</v>
      </c>
      <c r="AT31" s="144">
        <f t="shared" si="13"/>
        <v>0</v>
      </c>
      <c r="AU31" s="144">
        <f t="shared" si="14"/>
        <v>0</v>
      </c>
      <c r="AV31" s="144">
        <f t="shared" si="15"/>
        <v>0</v>
      </c>
      <c r="AW31" s="144">
        <f t="shared" si="16"/>
        <v>0</v>
      </c>
      <c r="AX31" s="112">
        <f t="shared" si="17"/>
        <v>0</v>
      </c>
    </row>
    <row r="32" spans="1:50">
      <c r="A32" s="109">
        <v>59</v>
      </c>
      <c r="B32" s="57" t="s">
        <v>25</v>
      </c>
      <c r="C32" s="112">
        <f>価格変換!J33</f>
        <v>0</v>
      </c>
      <c r="D32" s="112">
        <f>C32*各種係数!D31</f>
        <v>0</v>
      </c>
      <c r="E32" s="112">
        <f>D32*各種係数!E31</f>
        <v>0</v>
      </c>
      <c r="F32" s="112">
        <f>D32*各種係数!F31</f>
        <v>0</v>
      </c>
      <c r="G32" s="112">
        <f>投入係数!AM81</f>
        <v>0</v>
      </c>
      <c r="H32" s="112">
        <f>G32*各種係数!D31</f>
        <v>0</v>
      </c>
      <c r="I32" s="112">
        <f>G32*各種係数!C31</f>
        <v>0</v>
      </c>
      <c r="J32" s="112">
        <v>0</v>
      </c>
      <c r="K32" s="112">
        <f>J32*各種係数!E31</f>
        <v>0</v>
      </c>
      <c r="L32" s="112">
        <f>J32*各種係数!F31</f>
        <v>0</v>
      </c>
      <c r="M32" s="112"/>
      <c r="N32" s="112"/>
      <c r="O32" s="112">
        <f>+N$41*各種係数!G31</f>
        <v>0</v>
      </c>
      <c r="P32" s="112">
        <f>+O32*各種係数!D31</f>
        <v>0</v>
      </c>
      <c r="Q32" s="112">
        <f>+O32*各種係数!C31</f>
        <v>0</v>
      </c>
      <c r="R32" s="112">
        <v>0</v>
      </c>
      <c r="S32" s="112">
        <f>+R32*各種係数!E31</f>
        <v>0</v>
      </c>
      <c r="T32" s="112">
        <f>+R32*各種係数!F31</f>
        <v>0</v>
      </c>
      <c r="U32" s="112">
        <f t="shared" si="1"/>
        <v>0</v>
      </c>
      <c r="V32" s="112">
        <f t="shared" si="1"/>
        <v>0</v>
      </c>
      <c r="W32" s="112">
        <f t="shared" si="1"/>
        <v>0</v>
      </c>
      <c r="X32" s="112">
        <f>$D32*各種係数!H31*各種係数!$L$5</f>
        <v>0</v>
      </c>
      <c r="Y32" s="112">
        <f>$J32*各種係数!H31*各種係数!$L$5</f>
        <v>0</v>
      </c>
      <c r="Z32" s="112">
        <f>$R32*各種係数!H31*各種係数!$L$5</f>
        <v>0</v>
      </c>
      <c r="AA32" s="112">
        <f t="shared" si="2"/>
        <v>0</v>
      </c>
      <c r="AB32" s="112">
        <f>$D32*各種係数!I31*各種係数!$L$5</f>
        <v>0</v>
      </c>
      <c r="AC32" s="112">
        <f>$J32*各種係数!I31*各種係数!$L$5</f>
        <v>0</v>
      </c>
      <c r="AD32" s="112">
        <f>$R32*各種係数!I31*各種係数!$L$5</f>
        <v>0</v>
      </c>
      <c r="AE32" s="144">
        <f t="shared" si="3"/>
        <v>0</v>
      </c>
      <c r="AF32" s="511">
        <f>税収係数_直接税!Q$19</f>
        <v>0.15053835845015831</v>
      </c>
      <c r="AG32" s="511">
        <f>税収係数_直接税!P$19</f>
        <v>7.4427193283087043E-2</v>
      </c>
      <c r="AH32" s="511">
        <f>税収係数_間接税!N74</f>
        <v>7.3399168105033816E-2</v>
      </c>
      <c r="AI32" s="511">
        <v>0.20759981802032107</v>
      </c>
      <c r="AJ32" s="144">
        <f t="shared" si="4"/>
        <v>0</v>
      </c>
      <c r="AK32" s="144">
        <f t="shared" si="5"/>
        <v>0</v>
      </c>
      <c r="AL32" s="144">
        <f t="shared" si="6"/>
        <v>0</v>
      </c>
      <c r="AM32" s="144">
        <f t="shared" si="7"/>
        <v>0</v>
      </c>
      <c r="AN32" s="144">
        <f t="shared" si="0"/>
        <v>0</v>
      </c>
      <c r="AO32" s="144">
        <f t="shared" si="8"/>
        <v>0</v>
      </c>
      <c r="AP32" s="144">
        <f t="shared" si="9"/>
        <v>0</v>
      </c>
      <c r="AQ32" s="144">
        <f t="shared" si="10"/>
        <v>0</v>
      </c>
      <c r="AR32" s="144">
        <f t="shared" si="11"/>
        <v>0</v>
      </c>
      <c r="AS32" s="144">
        <f t="shared" si="12"/>
        <v>0</v>
      </c>
      <c r="AT32" s="144">
        <f t="shared" si="13"/>
        <v>0</v>
      </c>
      <c r="AU32" s="144">
        <f t="shared" si="14"/>
        <v>0</v>
      </c>
      <c r="AV32" s="144">
        <f t="shared" si="15"/>
        <v>0</v>
      </c>
      <c r="AW32" s="144">
        <f t="shared" si="16"/>
        <v>0</v>
      </c>
      <c r="AX32" s="112">
        <f t="shared" si="17"/>
        <v>0</v>
      </c>
    </row>
    <row r="33" spans="1:50">
      <c r="A33" s="109">
        <v>61</v>
      </c>
      <c r="B33" s="57" t="s">
        <v>26</v>
      </c>
      <c r="C33" s="112">
        <f>価格変換!J34</f>
        <v>0</v>
      </c>
      <c r="D33" s="112">
        <f>C33*各種係数!D32</f>
        <v>0</v>
      </c>
      <c r="E33" s="112">
        <f>D33*各種係数!E32</f>
        <v>0</v>
      </c>
      <c r="F33" s="112">
        <f>D33*各種係数!F32</f>
        <v>0</v>
      </c>
      <c r="G33" s="112">
        <f>投入係数!AM82</f>
        <v>0</v>
      </c>
      <c r="H33" s="112">
        <f>G33*各種係数!D32</f>
        <v>0</v>
      </c>
      <c r="I33" s="112">
        <f>G33*各種係数!C32</f>
        <v>0</v>
      </c>
      <c r="J33" s="112">
        <v>0</v>
      </c>
      <c r="K33" s="112">
        <f>J33*各種係数!E32</f>
        <v>0</v>
      </c>
      <c r="L33" s="112">
        <f>J33*各種係数!F32</f>
        <v>0</v>
      </c>
      <c r="M33" s="112"/>
      <c r="N33" s="112"/>
      <c r="O33" s="112">
        <f>+N$41*各種係数!G32</f>
        <v>0</v>
      </c>
      <c r="P33" s="112">
        <f>+O33*各種係数!D32</f>
        <v>0</v>
      </c>
      <c r="Q33" s="112">
        <f>+O33*各種係数!C32</f>
        <v>0</v>
      </c>
      <c r="R33" s="112">
        <v>0</v>
      </c>
      <c r="S33" s="112">
        <f>+R33*各種係数!E32</f>
        <v>0</v>
      </c>
      <c r="T33" s="112">
        <f>+R33*各種係数!F32</f>
        <v>0</v>
      </c>
      <c r="U33" s="112">
        <f t="shared" si="1"/>
        <v>0</v>
      </c>
      <c r="V33" s="112">
        <f t="shared" si="1"/>
        <v>0</v>
      </c>
      <c r="W33" s="112">
        <f t="shared" si="1"/>
        <v>0</v>
      </c>
      <c r="X33" s="112">
        <f>$D33*各種係数!H32*各種係数!$L$5</f>
        <v>0</v>
      </c>
      <c r="Y33" s="112">
        <f>$J33*各種係数!H32*各種係数!$L$5</f>
        <v>0</v>
      </c>
      <c r="Z33" s="112">
        <f>$R33*各種係数!H32*各種係数!$L$5</f>
        <v>0</v>
      </c>
      <c r="AA33" s="112">
        <f t="shared" si="2"/>
        <v>0</v>
      </c>
      <c r="AB33" s="112">
        <f>$D33*各種係数!I32*各種係数!$L$5</f>
        <v>0</v>
      </c>
      <c r="AC33" s="112">
        <f>$J33*各種係数!I32*各種係数!$L$5</f>
        <v>0</v>
      </c>
      <c r="AD33" s="112">
        <f>$R33*各種係数!I32*各種係数!$L$5</f>
        <v>0</v>
      </c>
      <c r="AE33" s="144">
        <f t="shared" si="3"/>
        <v>0</v>
      </c>
      <c r="AF33" s="511">
        <f>税収係数_直接税!Q$19</f>
        <v>0.15053835845015831</v>
      </c>
      <c r="AG33" s="511">
        <f>税収係数_直接税!P$19</f>
        <v>7.4427193283087043E-2</v>
      </c>
      <c r="AH33" s="511">
        <f>税収係数_間接税!P74</f>
        <v>1.1583188352714952E-3</v>
      </c>
      <c r="AI33" s="511">
        <v>0</v>
      </c>
      <c r="AJ33" s="144">
        <f t="shared" si="4"/>
        <v>0</v>
      </c>
      <c r="AK33" s="144">
        <f t="shared" si="5"/>
        <v>0</v>
      </c>
      <c r="AL33" s="144">
        <f t="shared" si="6"/>
        <v>0</v>
      </c>
      <c r="AM33" s="144">
        <f t="shared" si="7"/>
        <v>0</v>
      </c>
      <c r="AN33" s="144">
        <f t="shared" si="0"/>
        <v>0</v>
      </c>
      <c r="AO33" s="144">
        <f t="shared" si="8"/>
        <v>0</v>
      </c>
      <c r="AP33" s="144">
        <f t="shared" si="9"/>
        <v>0</v>
      </c>
      <c r="AQ33" s="144">
        <f t="shared" si="10"/>
        <v>0</v>
      </c>
      <c r="AR33" s="144">
        <f t="shared" si="11"/>
        <v>0</v>
      </c>
      <c r="AS33" s="144">
        <f t="shared" si="12"/>
        <v>0</v>
      </c>
      <c r="AT33" s="144">
        <f t="shared" si="13"/>
        <v>0</v>
      </c>
      <c r="AU33" s="144">
        <f t="shared" si="14"/>
        <v>0</v>
      </c>
      <c r="AV33" s="144">
        <f t="shared" si="15"/>
        <v>0</v>
      </c>
      <c r="AW33" s="144">
        <f t="shared" si="16"/>
        <v>0</v>
      </c>
      <c r="AX33" s="112">
        <f t="shared" si="17"/>
        <v>0</v>
      </c>
    </row>
    <row r="34" spans="1:50">
      <c r="A34" s="82">
        <v>63</v>
      </c>
      <c r="B34" s="59" t="s">
        <v>27</v>
      </c>
      <c r="C34" s="114">
        <f>価格変換!J35</f>
        <v>0</v>
      </c>
      <c r="D34" s="114">
        <f>C34*各種係数!D33</f>
        <v>0</v>
      </c>
      <c r="E34" s="114">
        <f>D34*各種係数!E33</f>
        <v>0</v>
      </c>
      <c r="F34" s="114">
        <f>D34*各種係数!F33</f>
        <v>0</v>
      </c>
      <c r="G34" s="114">
        <f>投入係数!AM83</f>
        <v>0</v>
      </c>
      <c r="H34" s="114">
        <f>G34*各種係数!D33</f>
        <v>0</v>
      </c>
      <c r="I34" s="114">
        <f>G34*各種係数!C33</f>
        <v>0</v>
      </c>
      <c r="J34" s="114">
        <v>0</v>
      </c>
      <c r="K34" s="114">
        <f>J34*各種係数!E33</f>
        <v>0</v>
      </c>
      <c r="L34" s="114">
        <f>J34*各種係数!F33</f>
        <v>0</v>
      </c>
      <c r="M34" s="114"/>
      <c r="N34" s="114"/>
      <c r="O34" s="114">
        <f>+N$41*各種係数!G33</f>
        <v>0</v>
      </c>
      <c r="P34" s="114">
        <f>+O34*各種係数!D33</f>
        <v>0</v>
      </c>
      <c r="Q34" s="114">
        <f>+O34*各種係数!C33</f>
        <v>0</v>
      </c>
      <c r="R34" s="114">
        <v>0</v>
      </c>
      <c r="S34" s="114">
        <f>+R34*各種係数!E33</f>
        <v>0</v>
      </c>
      <c r="T34" s="114">
        <f>+R34*各種係数!F33</f>
        <v>0</v>
      </c>
      <c r="U34" s="114">
        <f t="shared" si="1"/>
        <v>0</v>
      </c>
      <c r="V34" s="114">
        <f t="shared" si="1"/>
        <v>0</v>
      </c>
      <c r="W34" s="114">
        <f t="shared" si="1"/>
        <v>0</v>
      </c>
      <c r="X34" s="114">
        <f>$D34*各種係数!H33*各種係数!$L$5</f>
        <v>0</v>
      </c>
      <c r="Y34" s="114">
        <f>$J34*各種係数!H33*各種係数!$L$5</f>
        <v>0</v>
      </c>
      <c r="Z34" s="114">
        <f>$R34*各種係数!H33*各種係数!$L$5</f>
        <v>0</v>
      </c>
      <c r="AA34" s="114">
        <f t="shared" si="2"/>
        <v>0</v>
      </c>
      <c r="AB34" s="114">
        <f>$D34*各種係数!I33*各種係数!$L$5</f>
        <v>0</v>
      </c>
      <c r="AC34" s="114">
        <f>$J34*各種係数!I33*各種係数!$L$5</f>
        <v>0</v>
      </c>
      <c r="AD34" s="114">
        <f>$R34*各種係数!I33*各種係数!$L$5</f>
        <v>0</v>
      </c>
      <c r="AE34" s="146">
        <f t="shared" si="3"/>
        <v>0</v>
      </c>
      <c r="AF34" s="513">
        <f>税収係数_直接税!Q$19</f>
        <v>0.15053835845015831</v>
      </c>
      <c r="AG34" s="513">
        <f>税収係数_直接税!P$19</f>
        <v>7.4427193283087043E-2</v>
      </c>
      <c r="AH34" s="513">
        <f>税収係数_間接税!O$74</f>
        <v>2.1501156992471401E-2</v>
      </c>
      <c r="AI34" s="513">
        <v>2.5219955803465074E-3</v>
      </c>
      <c r="AJ34" s="146">
        <f t="shared" si="4"/>
        <v>0</v>
      </c>
      <c r="AK34" s="146">
        <f t="shared" si="5"/>
        <v>0</v>
      </c>
      <c r="AL34" s="146">
        <f t="shared" si="6"/>
        <v>0</v>
      </c>
      <c r="AM34" s="146">
        <f t="shared" si="7"/>
        <v>0</v>
      </c>
      <c r="AN34" s="146">
        <f t="shared" si="0"/>
        <v>0</v>
      </c>
      <c r="AO34" s="146">
        <f t="shared" si="8"/>
        <v>0</v>
      </c>
      <c r="AP34" s="146">
        <f t="shared" si="9"/>
        <v>0</v>
      </c>
      <c r="AQ34" s="146">
        <f t="shared" si="10"/>
        <v>0</v>
      </c>
      <c r="AR34" s="146">
        <f t="shared" si="11"/>
        <v>0</v>
      </c>
      <c r="AS34" s="146">
        <f t="shared" si="12"/>
        <v>0</v>
      </c>
      <c r="AT34" s="146">
        <f t="shared" si="13"/>
        <v>0</v>
      </c>
      <c r="AU34" s="146">
        <f t="shared" si="14"/>
        <v>0</v>
      </c>
      <c r="AV34" s="114">
        <f t="shared" si="15"/>
        <v>0</v>
      </c>
      <c r="AW34" s="114">
        <f t="shared" si="16"/>
        <v>0</v>
      </c>
      <c r="AX34" s="112">
        <f t="shared" si="17"/>
        <v>0</v>
      </c>
    </row>
    <row r="35" spans="1:50">
      <c r="A35" s="81">
        <v>64</v>
      </c>
      <c r="B35" s="58" t="s">
        <v>176</v>
      </c>
      <c r="C35" s="113">
        <f>価格変換!J36</f>
        <v>0</v>
      </c>
      <c r="D35" s="113">
        <f>C35*各種係数!D34</f>
        <v>0</v>
      </c>
      <c r="E35" s="113">
        <f>D35*各種係数!E34</f>
        <v>0</v>
      </c>
      <c r="F35" s="113">
        <f>D35*各種係数!F34</f>
        <v>0</v>
      </c>
      <c r="G35" s="113">
        <f>投入係数!AM84</f>
        <v>0</v>
      </c>
      <c r="H35" s="113">
        <f>G35*各種係数!D34</f>
        <v>0</v>
      </c>
      <c r="I35" s="113">
        <f>G35*各種係数!C34</f>
        <v>0</v>
      </c>
      <c r="J35" s="113">
        <v>0</v>
      </c>
      <c r="K35" s="113">
        <f>J35*各種係数!E34</f>
        <v>0</v>
      </c>
      <c r="L35" s="113">
        <f>J35*各種係数!F34</f>
        <v>0</v>
      </c>
      <c r="M35" s="113"/>
      <c r="N35" s="113"/>
      <c r="O35" s="113">
        <f>+N$41*各種係数!G34</f>
        <v>0</v>
      </c>
      <c r="P35" s="113">
        <f>+O35*各種係数!D34</f>
        <v>0</v>
      </c>
      <c r="Q35" s="113">
        <f>+O35*各種係数!C34</f>
        <v>0</v>
      </c>
      <c r="R35" s="113">
        <v>0</v>
      </c>
      <c r="S35" s="113">
        <f>+R35*各種係数!E34</f>
        <v>0</v>
      </c>
      <c r="T35" s="113">
        <f>+R35*各種係数!F34</f>
        <v>0</v>
      </c>
      <c r="U35" s="113">
        <f t="shared" si="1"/>
        <v>0</v>
      </c>
      <c r="V35" s="113">
        <f t="shared" si="1"/>
        <v>0</v>
      </c>
      <c r="W35" s="113">
        <f t="shared" si="1"/>
        <v>0</v>
      </c>
      <c r="X35" s="113">
        <f>$D35*各種係数!H34*各種係数!$L$5</f>
        <v>0</v>
      </c>
      <c r="Y35" s="113">
        <f>$J35*各種係数!H34*各種係数!$L$5</f>
        <v>0</v>
      </c>
      <c r="Z35" s="113">
        <f>$R35*各種係数!H34*各種係数!$L$5</f>
        <v>0</v>
      </c>
      <c r="AA35" s="113">
        <f t="shared" si="2"/>
        <v>0</v>
      </c>
      <c r="AB35" s="113">
        <f>$D35*各種係数!I34*各種係数!$L$5</f>
        <v>0</v>
      </c>
      <c r="AC35" s="113">
        <f>$J35*各種係数!I34*各種係数!$L$5</f>
        <v>0</v>
      </c>
      <c r="AD35" s="113">
        <f>$R35*各種係数!I34*各種係数!$L$5</f>
        <v>0</v>
      </c>
      <c r="AE35" s="145">
        <f t="shared" si="3"/>
        <v>0</v>
      </c>
      <c r="AF35" s="511">
        <f>税収係数_直接税!Q$19</f>
        <v>0.15053835845015831</v>
      </c>
      <c r="AG35" s="511">
        <f>税収係数_直接税!P$19</f>
        <v>7.4427193283087043E-2</v>
      </c>
      <c r="AH35" s="511">
        <f>税収係数_間接税!O$74</f>
        <v>2.1501156992471401E-2</v>
      </c>
      <c r="AI35" s="511">
        <v>1.7834366197183097E-2</v>
      </c>
      <c r="AJ35" s="144">
        <f t="shared" si="4"/>
        <v>0</v>
      </c>
      <c r="AK35" s="144">
        <f t="shared" si="5"/>
        <v>0</v>
      </c>
      <c r="AL35" s="144">
        <f t="shared" si="6"/>
        <v>0</v>
      </c>
      <c r="AM35" s="144">
        <f t="shared" si="7"/>
        <v>0</v>
      </c>
      <c r="AN35" s="144">
        <f t="shared" si="0"/>
        <v>0</v>
      </c>
      <c r="AO35" s="144">
        <f t="shared" si="8"/>
        <v>0</v>
      </c>
      <c r="AP35" s="144">
        <f t="shared" si="9"/>
        <v>0</v>
      </c>
      <c r="AQ35" s="144">
        <f t="shared" si="10"/>
        <v>0</v>
      </c>
      <c r="AR35" s="144">
        <f t="shared" si="11"/>
        <v>0</v>
      </c>
      <c r="AS35" s="144">
        <f t="shared" si="12"/>
        <v>0</v>
      </c>
      <c r="AT35" s="144">
        <f t="shared" si="13"/>
        <v>0</v>
      </c>
      <c r="AU35" s="144">
        <f t="shared" si="14"/>
        <v>0</v>
      </c>
      <c r="AV35" s="144">
        <f t="shared" si="15"/>
        <v>0</v>
      </c>
      <c r="AW35" s="144">
        <f t="shared" si="16"/>
        <v>0</v>
      </c>
      <c r="AX35" s="113">
        <f t="shared" si="17"/>
        <v>0</v>
      </c>
    </row>
    <row r="36" spans="1:50">
      <c r="A36" s="109">
        <v>65</v>
      </c>
      <c r="B36" s="57" t="s">
        <v>177</v>
      </c>
      <c r="C36" s="112">
        <f>価格変換!J37</f>
        <v>0</v>
      </c>
      <c r="D36" s="112">
        <f>C36*各種係数!D35</f>
        <v>0</v>
      </c>
      <c r="E36" s="112">
        <f>D36*各種係数!E35</f>
        <v>0</v>
      </c>
      <c r="F36" s="112">
        <f>D36*各種係数!F35</f>
        <v>0</v>
      </c>
      <c r="G36" s="112">
        <f>投入係数!AM85</f>
        <v>0</v>
      </c>
      <c r="H36" s="112">
        <f>G36*各種係数!D35</f>
        <v>0</v>
      </c>
      <c r="I36" s="112">
        <f>G36*各種係数!C35</f>
        <v>0</v>
      </c>
      <c r="J36" s="112">
        <v>0</v>
      </c>
      <c r="K36" s="112">
        <f>J36*各種係数!E35</f>
        <v>0</v>
      </c>
      <c r="L36" s="112">
        <f>J36*各種係数!F35</f>
        <v>0</v>
      </c>
      <c r="M36" s="112"/>
      <c r="N36" s="112"/>
      <c r="O36" s="112">
        <f>+N$41*各種係数!G35</f>
        <v>0</v>
      </c>
      <c r="P36" s="112">
        <f>+O36*各種係数!D35</f>
        <v>0</v>
      </c>
      <c r="Q36" s="112">
        <f>+O36*各種係数!C35</f>
        <v>0</v>
      </c>
      <c r="R36" s="112">
        <v>0</v>
      </c>
      <c r="S36" s="112">
        <f>+R36*各種係数!E35</f>
        <v>0</v>
      </c>
      <c r="T36" s="112">
        <f>+R36*各種係数!F35</f>
        <v>0</v>
      </c>
      <c r="U36" s="112">
        <f t="shared" si="1"/>
        <v>0</v>
      </c>
      <c r="V36" s="112">
        <f t="shared" si="1"/>
        <v>0</v>
      </c>
      <c r="W36" s="112">
        <f t="shared" si="1"/>
        <v>0</v>
      </c>
      <c r="X36" s="112">
        <f>$D36*各種係数!H35*各種係数!$L$5</f>
        <v>0</v>
      </c>
      <c r="Y36" s="112">
        <f>$J36*各種係数!H35*各種係数!$L$5</f>
        <v>0</v>
      </c>
      <c r="Z36" s="112">
        <f>$R36*各種係数!H35*各種係数!$L$5</f>
        <v>0</v>
      </c>
      <c r="AA36" s="112">
        <f t="shared" si="2"/>
        <v>0</v>
      </c>
      <c r="AB36" s="112">
        <f>$D36*各種係数!I35*各種係数!$L$5</f>
        <v>0</v>
      </c>
      <c r="AC36" s="112">
        <f>$J36*各種係数!I35*各種係数!$L$5</f>
        <v>0</v>
      </c>
      <c r="AD36" s="112">
        <f>$R36*各種係数!I35*各種係数!$L$5</f>
        <v>0</v>
      </c>
      <c r="AE36" s="144">
        <f t="shared" si="3"/>
        <v>0</v>
      </c>
      <c r="AF36" s="511">
        <f>税収係数_直接税!Q$19</f>
        <v>0.15053835845015831</v>
      </c>
      <c r="AG36" s="511">
        <f>税収係数_直接税!P$19</f>
        <v>7.4427193283087043E-2</v>
      </c>
      <c r="AH36" s="511">
        <f>税収係数_間接税!Q74</f>
        <v>2.3015081772479479E-3</v>
      </c>
      <c r="AI36" s="511">
        <v>3.4547530477698797E-2</v>
      </c>
      <c r="AJ36" s="144">
        <f t="shared" si="4"/>
        <v>0</v>
      </c>
      <c r="AK36" s="144">
        <f t="shared" si="5"/>
        <v>0</v>
      </c>
      <c r="AL36" s="144">
        <f t="shared" si="6"/>
        <v>0</v>
      </c>
      <c r="AM36" s="144">
        <f t="shared" si="7"/>
        <v>0</v>
      </c>
      <c r="AN36" s="144">
        <f t="shared" si="0"/>
        <v>0</v>
      </c>
      <c r="AO36" s="144">
        <f t="shared" si="8"/>
        <v>0</v>
      </c>
      <c r="AP36" s="144">
        <f t="shared" si="9"/>
        <v>0</v>
      </c>
      <c r="AQ36" s="144">
        <f t="shared" si="10"/>
        <v>0</v>
      </c>
      <c r="AR36" s="144">
        <f t="shared" si="11"/>
        <v>0</v>
      </c>
      <c r="AS36" s="144">
        <f t="shared" si="12"/>
        <v>0</v>
      </c>
      <c r="AT36" s="144">
        <f t="shared" si="13"/>
        <v>0</v>
      </c>
      <c r="AU36" s="144">
        <f t="shared" si="14"/>
        <v>0</v>
      </c>
      <c r="AV36" s="144">
        <f t="shared" si="15"/>
        <v>0</v>
      </c>
      <c r="AW36" s="144">
        <f t="shared" si="16"/>
        <v>0</v>
      </c>
      <c r="AX36" s="112">
        <f t="shared" si="17"/>
        <v>0</v>
      </c>
    </row>
    <row r="37" spans="1:50">
      <c r="A37" s="109">
        <v>66</v>
      </c>
      <c r="B37" s="57" t="s">
        <v>28</v>
      </c>
      <c r="C37" s="112">
        <f>価格変換!J38</f>
        <v>0</v>
      </c>
      <c r="D37" s="112">
        <f>C37*各種係数!D36</f>
        <v>0</v>
      </c>
      <c r="E37" s="112">
        <f>D37*各種係数!E36</f>
        <v>0</v>
      </c>
      <c r="F37" s="112">
        <f>D37*各種係数!F36</f>
        <v>0</v>
      </c>
      <c r="G37" s="112">
        <f>投入係数!AM86</f>
        <v>0</v>
      </c>
      <c r="H37" s="112">
        <f>G37*各種係数!D36</f>
        <v>0</v>
      </c>
      <c r="I37" s="112">
        <f>G37*各種係数!C36</f>
        <v>0</v>
      </c>
      <c r="J37" s="112">
        <v>0</v>
      </c>
      <c r="K37" s="112">
        <f>J37*各種係数!E36</f>
        <v>0</v>
      </c>
      <c r="L37" s="112">
        <f>J37*各種係数!F36</f>
        <v>0</v>
      </c>
      <c r="M37" s="112"/>
      <c r="N37" s="112"/>
      <c r="O37" s="112">
        <f>+N$41*各種係数!G36</f>
        <v>0</v>
      </c>
      <c r="P37" s="112">
        <f>+O37*各種係数!D36</f>
        <v>0</v>
      </c>
      <c r="Q37" s="112">
        <f>+O37*各種係数!C36</f>
        <v>0</v>
      </c>
      <c r="R37" s="112">
        <v>0</v>
      </c>
      <c r="S37" s="112">
        <f>+R37*各種係数!E36</f>
        <v>0</v>
      </c>
      <c r="T37" s="112">
        <f>+R37*各種係数!F36</f>
        <v>0</v>
      </c>
      <c r="U37" s="112">
        <f t="shared" si="1"/>
        <v>0</v>
      </c>
      <c r="V37" s="112">
        <f t="shared" si="1"/>
        <v>0</v>
      </c>
      <c r="W37" s="112">
        <f t="shared" si="1"/>
        <v>0</v>
      </c>
      <c r="X37" s="112">
        <f>$D37*各種係数!H36*各種係数!$L$5</f>
        <v>0</v>
      </c>
      <c r="Y37" s="112">
        <f>$J37*各種係数!H36*各種係数!$L$5</f>
        <v>0</v>
      </c>
      <c r="Z37" s="112">
        <f>$R37*各種係数!H36*各種係数!$L$5</f>
        <v>0</v>
      </c>
      <c r="AA37" s="112">
        <f t="shared" si="2"/>
        <v>0</v>
      </c>
      <c r="AB37" s="112">
        <f>$D37*各種係数!I36*各種係数!$L$5</f>
        <v>0</v>
      </c>
      <c r="AC37" s="112">
        <f>$J37*各種係数!I36*各種係数!$L$5</f>
        <v>0</v>
      </c>
      <c r="AD37" s="112">
        <f>$R37*各種係数!I36*各種係数!$L$5</f>
        <v>0</v>
      </c>
      <c r="AE37" s="144">
        <f t="shared" si="3"/>
        <v>0</v>
      </c>
      <c r="AF37" s="511">
        <f>税収係数_直接税!Q$19</f>
        <v>0.15053835845015831</v>
      </c>
      <c r="AG37" s="511">
        <f>税収係数_直接税!P$19</f>
        <v>7.4427193283087043E-2</v>
      </c>
      <c r="AH37" s="511">
        <f>税収係数_間接税!O$74</f>
        <v>2.1501156992471401E-2</v>
      </c>
      <c r="AI37" s="511">
        <v>-1.7832009447850777E-2</v>
      </c>
      <c r="AJ37" s="144">
        <f t="shared" si="4"/>
        <v>0</v>
      </c>
      <c r="AK37" s="144">
        <f t="shared" si="5"/>
        <v>0</v>
      </c>
      <c r="AL37" s="144">
        <f t="shared" si="6"/>
        <v>0</v>
      </c>
      <c r="AM37" s="144">
        <f t="shared" si="7"/>
        <v>0</v>
      </c>
      <c r="AN37" s="144">
        <f t="shared" si="0"/>
        <v>0</v>
      </c>
      <c r="AO37" s="144">
        <f t="shared" si="8"/>
        <v>0</v>
      </c>
      <c r="AP37" s="144">
        <f t="shared" si="9"/>
        <v>0</v>
      </c>
      <c r="AQ37" s="144">
        <f t="shared" si="10"/>
        <v>0</v>
      </c>
      <c r="AR37" s="144">
        <f t="shared" si="11"/>
        <v>0</v>
      </c>
      <c r="AS37" s="144">
        <f t="shared" si="12"/>
        <v>0</v>
      </c>
      <c r="AT37" s="144">
        <f t="shared" si="13"/>
        <v>0</v>
      </c>
      <c r="AU37" s="144">
        <f t="shared" si="14"/>
        <v>0</v>
      </c>
      <c r="AV37" s="144">
        <f t="shared" si="15"/>
        <v>0</v>
      </c>
      <c r="AW37" s="144">
        <f t="shared" si="16"/>
        <v>0</v>
      </c>
      <c r="AX37" s="112">
        <f t="shared" si="17"/>
        <v>0</v>
      </c>
    </row>
    <row r="38" spans="1:50">
      <c r="A38" s="109">
        <v>67</v>
      </c>
      <c r="B38" s="57" t="s">
        <v>29</v>
      </c>
      <c r="C38" s="112">
        <f>価格変換!J39</f>
        <v>0</v>
      </c>
      <c r="D38" s="112">
        <f>C38*各種係数!D37</f>
        <v>0</v>
      </c>
      <c r="E38" s="112">
        <f>D38*各種係数!E37</f>
        <v>0</v>
      </c>
      <c r="F38" s="112">
        <f>D38*各種係数!F37</f>
        <v>0</v>
      </c>
      <c r="G38" s="112">
        <f>投入係数!AM87</f>
        <v>0</v>
      </c>
      <c r="H38" s="112">
        <f>G38*各種係数!D37</f>
        <v>0</v>
      </c>
      <c r="I38" s="112">
        <f>G38*各種係数!C37</f>
        <v>0</v>
      </c>
      <c r="J38" s="112">
        <v>0</v>
      </c>
      <c r="K38" s="112">
        <f>J38*各種係数!E37</f>
        <v>0</v>
      </c>
      <c r="L38" s="112">
        <f>J38*各種係数!F37</f>
        <v>0</v>
      </c>
      <c r="M38" s="112"/>
      <c r="N38" s="112"/>
      <c r="O38" s="112">
        <f>+N$41*各種係数!G37</f>
        <v>0</v>
      </c>
      <c r="P38" s="112">
        <f>+O38*各種係数!D37</f>
        <v>0</v>
      </c>
      <c r="Q38" s="112">
        <f>+O38*各種係数!C37</f>
        <v>0</v>
      </c>
      <c r="R38" s="112">
        <v>0</v>
      </c>
      <c r="S38" s="112">
        <f>+R38*各種係数!E37</f>
        <v>0</v>
      </c>
      <c r="T38" s="112">
        <f>+R38*各種係数!F37</f>
        <v>0</v>
      </c>
      <c r="U38" s="112">
        <f t="shared" si="1"/>
        <v>0</v>
      </c>
      <c r="V38" s="112">
        <f t="shared" si="1"/>
        <v>0</v>
      </c>
      <c r="W38" s="112">
        <f t="shared" si="1"/>
        <v>0</v>
      </c>
      <c r="X38" s="112">
        <f>$D38*各種係数!H37*各種係数!$L$5</f>
        <v>0</v>
      </c>
      <c r="Y38" s="112">
        <f>$J38*各種係数!H37*各種係数!$L$5</f>
        <v>0</v>
      </c>
      <c r="Z38" s="112">
        <f>$R38*各種係数!H37*各種係数!$L$5</f>
        <v>0</v>
      </c>
      <c r="AA38" s="112">
        <f t="shared" si="2"/>
        <v>0</v>
      </c>
      <c r="AB38" s="112">
        <f>$D38*各種係数!I37*各種係数!$L$5</f>
        <v>0</v>
      </c>
      <c r="AC38" s="112">
        <f>$J38*各種係数!I37*各種係数!$L$5</f>
        <v>0</v>
      </c>
      <c r="AD38" s="112">
        <f>$R38*各種係数!I37*各種係数!$L$5</f>
        <v>0</v>
      </c>
      <c r="AE38" s="144">
        <f t="shared" si="3"/>
        <v>0</v>
      </c>
      <c r="AF38" s="511">
        <f>税収係数_直接税!Q$19</f>
        <v>0.15053835845015831</v>
      </c>
      <c r="AG38" s="511">
        <f>税収係数_直接税!P$19</f>
        <v>7.4427193283087043E-2</v>
      </c>
      <c r="AH38" s="511">
        <f>税収係数_間接税!O$74</f>
        <v>2.1501156992471401E-2</v>
      </c>
      <c r="AI38" s="511">
        <v>0.30029268551878252</v>
      </c>
      <c r="AJ38" s="144">
        <f t="shared" si="4"/>
        <v>0</v>
      </c>
      <c r="AK38" s="144">
        <f t="shared" si="5"/>
        <v>0</v>
      </c>
      <c r="AL38" s="144">
        <f t="shared" si="6"/>
        <v>0</v>
      </c>
      <c r="AM38" s="144">
        <f t="shared" si="7"/>
        <v>0</v>
      </c>
      <c r="AN38" s="144">
        <f t="shared" si="0"/>
        <v>0</v>
      </c>
      <c r="AO38" s="144">
        <f t="shared" si="8"/>
        <v>0</v>
      </c>
      <c r="AP38" s="144">
        <f t="shared" si="9"/>
        <v>0</v>
      </c>
      <c r="AQ38" s="144">
        <f t="shared" si="10"/>
        <v>0</v>
      </c>
      <c r="AR38" s="144">
        <f t="shared" si="11"/>
        <v>0</v>
      </c>
      <c r="AS38" s="144">
        <f t="shared" si="12"/>
        <v>0</v>
      </c>
      <c r="AT38" s="144">
        <f t="shared" si="13"/>
        <v>0</v>
      </c>
      <c r="AU38" s="144">
        <f t="shared" si="14"/>
        <v>0</v>
      </c>
      <c r="AV38" s="144">
        <f t="shared" si="15"/>
        <v>0</v>
      </c>
      <c r="AW38" s="144">
        <f t="shared" si="16"/>
        <v>0</v>
      </c>
      <c r="AX38" s="112">
        <f t="shared" si="17"/>
        <v>0</v>
      </c>
    </row>
    <row r="39" spans="1:50">
      <c r="A39" s="82">
        <v>68</v>
      </c>
      <c r="B39" s="59" t="s">
        <v>30</v>
      </c>
      <c r="C39" s="114">
        <f>価格変換!J40</f>
        <v>0</v>
      </c>
      <c r="D39" s="114">
        <f>C39*各種係数!D38</f>
        <v>0</v>
      </c>
      <c r="E39" s="114">
        <f>D39*各種係数!E38</f>
        <v>0</v>
      </c>
      <c r="F39" s="114">
        <f>D39*各種係数!F38</f>
        <v>0</v>
      </c>
      <c r="G39" s="114">
        <f>投入係数!AM88</f>
        <v>0</v>
      </c>
      <c r="H39" s="114">
        <f>G39*各種係数!D38</f>
        <v>0</v>
      </c>
      <c r="I39" s="114">
        <f>G39*各種係数!C38</f>
        <v>0</v>
      </c>
      <c r="J39" s="114">
        <v>0</v>
      </c>
      <c r="K39" s="114">
        <f>J39*各種係数!E38</f>
        <v>0</v>
      </c>
      <c r="L39" s="114">
        <f>J39*各種係数!F38</f>
        <v>0</v>
      </c>
      <c r="M39" s="114"/>
      <c r="N39" s="114"/>
      <c r="O39" s="114">
        <f>+N$41*各種係数!G38</f>
        <v>0</v>
      </c>
      <c r="P39" s="114">
        <f>+O39*各種係数!D38</f>
        <v>0</v>
      </c>
      <c r="Q39" s="114">
        <f>+O39*各種係数!C38</f>
        <v>0</v>
      </c>
      <c r="R39" s="114">
        <v>0</v>
      </c>
      <c r="S39" s="114">
        <f>+R39*各種係数!E38</f>
        <v>0</v>
      </c>
      <c r="T39" s="114">
        <f>+R39*各種係数!F38</f>
        <v>0</v>
      </c>
      <c r="U39" s="114">
        <f t="shared" si="1"/>
        <v>0</v>
      </c>
      <c r="V39" s="114">
        <f t="shared" si="1"/>
        <v>0</v>
      </c>
      <c r="W39" s="114">
        <f t="shared" si="1"/>
        <v>0</v>
      </c>
      <c r="X39" s="114">
        <f>$D39*各種係数!H38*各種係数!$L$5</f>
        <v>0</v>
      </c>
      <c r="Y39" s="114">
        <f>$J39*各種係数!H38*各種係数!$L$5</f>
        <v>0</v>
      </c>
      <c r="Z39" s="114">
        <f>$R39*各種係数!H38*各種係数!$L$5</f>
        <v>0</v>
      </c>
      <c r="AA39" s="114">
        <f t="shared" si="2"/>
        <v>0</v>
      </c>
      <c r="AB39" s="114">
        <f>$D39*各種係数!I38*各種係数!$L$5</f>
        <v>0</v>
      </c>
      <c r="AC39" s="114">
        <f>$J39*各種係数!I38*各種係数!$L$5</f>
        <v>0</v>
      </c>
      <c r="AD39" s="114">
        <f>$R39*各種係数!I38*各種係数!$L$5</f>
        <v>0</v>
      </c>
      <c r="AE39" s="146">
        <f t="shared" si="3"/>
        <v>0</v>
      </c>
      <c r="AF39" s="513">
        <f>税収係数_直接税!Q$19</f>
        <v>0.15053835845015831</v>
      </c>
      <c r="AG39" s="513">
        <f>税収係数_直接税!P$19</f>
        <v>7.4427193283087043E-2</v>
      </c>
      <c r="AH39" s="513">
        <f>税収係数_間接税!G$74</f>
        <v>0.19367201359311961</v>
      </c>
      <c r="AI39" s="513">
        <v>0</v>
      </c>
      <c r="AJ39" s="146">
        <f t="shared" si="4"/>
        <v>0</v>
      </c>
      <c r="AK39" s="146">
        <f t="shared" si="5"/>
        <v>0</v>
      </c>
      <c r="AL39" s="146">
        <f t="shared" si="6"/>
        <v>0</v>
      </c>
      <c r="AM39" s="146">
        <f t="shared" si="7"/>
        <v>0</v>
      </c>
      <c r="AN39" s="146">
        <f t="shared" si="0"/>
        <v>0</v>
      </c>
      <c r="AO39" s="146">
        <f t="shared" si="8"/>
        <v>0</v>
      </c>
      <c r="AP39" s="146">
        <f t="shared" si="9"/>
        <v>0</v>
      </c>
      <c r="AQ39" s="146">
        <f t="shared" si="10"/>
        <v>0</v>
      </c>
      <c r="AR39" s="146">
        <f t="shared" si="11"/>
        <v>0</v>
      </c>
      <c r="AS39" s="146">
        <f t="shared" si="12"/>
        <v>0</v>
      </c>
      <c r="AT39" s="146">
        <f t="shared" si="13"/>
        <v>0</v>
      </c>
      <c r="AU39" s="146">
        <f t="shared" si="14"/>
        <v>0</v>
      </c>
      <c r="AV39" s="114">
        <f t="shared" si="15"/>
        <v>0</v>
      </c>
      <c r="AW39" s="114">
        <f t="shared" si="16"/>
        <v>0</v>
      </c>
      <c r="AX39" s="114">
        <f t="shared" si="17"/>
        <v>0</v>
      </c>
    </row>
    <row r="40" spans="1:50">
      <c r="A40" s="83">
        <v>69</v>
      </c>
      <c r="B40" s="60" t="s">
        <v>31</v>
      </c>
      <c r="C40" s="112">
        <f>価格変換!J41</f>
        <v>0</v>
      </c>
      <c r="D40" s="112">
        <f>C40*各種係数!D39</f>
        <v>0</v>
      </c>
      <c r="E40" s="112">
        <f>D40*各種係数!E39</f>
        <v>0</v>
      </c>
      <c r="F40" s="112">
        <f>D40*各種係数!F39</f>
        <v>0</v>
      </c>
      <c r="G40" s="112">
        <f>投入係数!AM89</f>
        <v>0</v>
      </c>
      <c r="H40" s="112">
        <f>G40*各種係数!D39</f>
        <v>0</v>
      </c>
      <c r="I40" s="112">
        <f>G40*各種係数!C39</f>
        <v>0</v>
      </c>
      <c r="J40" s="112">
        <v>0</v>
      </c>
      <c r="K40" s="112">
        <f>J40*各種係数!E39</f>
        <v>0</v>
      </c>
      <c r="L40" s="112">
        <f>J40*各種係数!F39</f>
        <v>0</v>
      </c>
      <c r="M40" s="112"/>
      <c r="N40" s="112"/>
      <c r="O40" s="112">
        <f>+N$41*各種係数!G39</f>
        <v>0</v>
      </c>
      <c r="P40" s="112">
        <f>+O40*各種係数!D39</f>
        <v>0</v>
      </c>
      <c r="Q40" s="112">
        <f>+O40*各種係数!C39</f>
        <v>0</v>
      </c>
      <c r="R40" s="112">
        <v>0</v>
      </c>
      <c r="S40" s="112">
        <f>+R40*各種係数!E39</f>
        <v>0</v>
      </c>
      <c r="T40" s="112">
        <f>+R40*各種係数!F39</f>
        <v>0</v>
      </c>
      <c r="U40" s="112">
        <f t="shared" si="1"/>
        <v>0</v>
      </c>
      <c r="V40" s="112">
        <f t="shared" si="1"/>
        <v>0</v>
      </c>
      <c r="W40" s="112">
        <f t="shared" si="1"/>
        <v>0</v>
      </c>
      <c r="X40" s="112">
        <f>$D40*各種係数!H39*各種係数!$L$5</f>
        <v>0</v>
      </c>
      <c r="Y40" s="112">
        <f>$J40*各種係数!H39*各種係数!$L$5</f>
        <v>0</v>
      </c>
      <c r="Z40" s="112">
        <f>$R40*各種係数!H39*各種係数!$L$5</f>
        <v>0</v>
      </c>
      <c r="AA40" s="112">
        <f t="shared" si="2"/>
        <v>0</v>
      </c>
      <c r="AB40" s="112">
        <f>$D40*各種係数!I39*各種係数!$L$5</f>
        <v>0</v>
      </c>
      <c r="AC40" s="112">
        <f>$J40*各種係数!I39*各種係数!$L$5</f>
        <v>0</v>
      </c>
      <c r="AD40" s="112">
        <f>$R40*各種係数!I39*各種係数!$L$5</f>
        <v>0</v>
      </c>
      <c r="AE40" s="144">
        <f t="shared" si="3"/>
        <v>0</v>
      </c>
      <c r="AF40" s="511">
        <f>税収係数_直接税!Q$19</f>
        <v>0.15053835845015831</v>
      </c>
      <c r="AG40" s="511">
        <f>税収係数_直接税!P$19</f>
        <v>7.4427193283087043E-2</v>
      </c>
      <c r="AH40" s="511">
        <f>税収係数_間接税!B74</f>
        <v>7.4460030815349382E-2</v>
      </c>
      <c r="AI40" s="511">
        <v>0.27938175496939005</v>
      </c>
      <c r="AJ40" s="144">
        <f t="shared" si="4"/>
        <v>0</v>
      </c>
      <c r="AK40" s="144">
        <f t="shared" si="5"/>
        <v>0</v>
      </c>
      <c r="AL40" s="144">
        <f t="shared" si="6"/>
        <v>0</v>
      </c>
      <c r="AM40" s="144">
        <f t="shared" si="7"/>
        <v>0</v>
      </c>
      <c r="AN40" s="144">
        <f t="shared" si="0"/>
        <v>0</v>
      </c>
      <c r="AO40" s="144">
        <f t="shared" si="8"/>
        <v>0</v>
      </c>
      <c r="AP40" s="144">
        <f t="shared" si="9"/>
        <v>0</v>
      </c>
      <c r="AQ40" s="144">
        <f t="shared" si="10"/>
        <v>0</v>
      </c>
      <c r="AR40" s="144">
        <f t="shared" si="11"/>
        <v>0</v>
      </c>
      <c r="AS40" s="144">
        <f t="shared" si="12"/>
        <v>0</v>
      </c>
      <c r="AT40" s="144">
        <f t="shared" si="13"/>
        <v>0</v>
      </c>
      <c r="AU40" s="144">
        <f t="shared" si="14"/>
        <v>0</v>
      </c>
      <c r="AV40" s="144">
        <f t="shared" si="15"/>
        <v>0</v>
      </c>
      <c r="AW40" s="144">
        <f t="shared" si="16"/>
        <v>0</v>
      </c>
      <c r="AX40" s="112">
        <f t="shared" si="17"/>
        <v>0</v>
      </c>
    </row>
    <row r="41" spans="1:50">
      <c r="A41" s="99"/>
      <c r="B41" s="63" t="s">
        <v>74</v>
      </c>
      <c r="C41" s="115">
        <f>SUM(C5:C40)</f>
        <v>0</v>
      </c>
      <c r="D41" s="115">
        <f t="shared" ref="D41:AD41" si="18">SUM(D5:D40)</f>
        <v>0</v>
      </c>
      <c r="E41" s="115">
        <f t="shared" si="18"/>
        <v>0</v>
      </c>
      <c r="F41" s="115">
        <f t="shared" si="18"/>
        <v>0</v>
      </c>
      <c r="G41" s="115">
        <f t="shared" si="18"/>
        <v>0</v>
      </c>
      <c r="H41" s="115">
        <f t="shared" si="18"/>
        <v>0</v>
      </c>
      <c r="I41" s="115">
        <f t="shared" si="18"/>
        <v>0</v>
      </c>
      <c r="J41" s="115">
        <f t="shared" si="18"/>
        <v>0</v>
      </c>
      <c r="K41" s="115">
        <f t="shared" si="18"/>
        <v>0</v>
      </c>
      <c r="L41" s="115">
        <f t="shared" si="18"/>
        <v>0</v>
      </c>
      <c r="M41" s="116">
        <f>データ入力表!D61</f>
        <v>0.58099999999999996</v>
      </c>
      <c r="N41" s="115">
        <f>+(F41+L41)*M41</f>
        <v>0</v>
      </c>
      <c r="O41" s="115">
        <f t="shared" si="18"/>
        <v>0</v>
      </c>
      <c r="P41" s="115">
        <f t="shared" si="18"/>
        <v>0</v>
      </c>
      <c r="Q41" s="115">
        <f t="shared" si="18"/>
        <v>0</v>
      </c>
      <c r="R41" s="115">
        <f t="shared" si="18"/>
        <v>0</v>
      </c>
      <c r="S41" s="115">
        <f t="shared" si="18"/>
        <v>0</v>
      </c>
      <c r="T41" s="115">
        <f t="shared" si="18"/>
        <v>0</v>
      </c>
      <c r="U41" s="115">
        <f t="shared" si="18"/>
        <v>0</v>
      </c>
      <c r="V41" s="115">
        <f t="shared" si="18"/>
        <v>0</v>
      </c>
      <c r="W41" s="115">
        <f t="shared" si="18"/>
        <v>0</v>
      </c>
      <c r="X41" s="115">
        <f t="shared" si="18"/>
        <v>0</v>
      </c>
      <c r="Y41" s="115">
        <f t="shared" si="18"/>
        <v>0</v>
      </c>
      <c r="Z41" s="115">
        <f t="shared" si="18"/>
        <v>0</v>
      </c>
      <c r="AA41" s="115">
        <f t="shared" si="18"/>
        <v>0</v>
      </c>
      <c r="AB41" s="115">
        <f t="shared" si="18"/>
        <v>0</v>
      </c>
      <c r="AC41" s="115">
        <f t="shared" si="18"/>
        <v>0</v>
      </c>
      <c r="AD41" s="115">
        <f t="shared" si="18"/>
        <v>0</v>
      </c>
      <c r="AE41" s="148">
        <f>SUM(AE5:AE40)</f>
        <v>0</v>
      </c>
      <c r="AF41" s="148"/>
      <c r="AG41" s="148"/>
      <c r="AH41" s="148"/>
      <c r="AI41" s="514"/>
      <c r="AJ41" s="510"/>
      <c r="AK41" s="148">
        <f t="shared" ref="AK41:AR41" si="19">SUM(AK5:AK40)</f>
        <v>0</v>
      </c>
      <c r="AL41" s="148">
        <f t="shared" si="19"/>
        <v>0</v>
      </c>
      <c r="AM41" s="148">
        <f t="shared" si="19"/>
        <v>0</v>
      </c>
      <c r="AN41" s="148">
        <f t="shared" si="19"/>
        <v>0</v>
      </c>
      <c r="AO41" s="148">
        <f t="shared" si="19"/>
        <v>0</v>
      </c>
      <c r="AP41" s="148">
        <f t="shared" si="19"/>
        <v>0</v>
      </c>
      <c r="AQ41" s="148">
        <f t="shared" si="19"/>
        <v>0</v>
      </c>
      <c r="AR41" s="148">
        <f t="shared" si="19"/>
        <v>0</v>
      </c>
      <c r="AS41" s="148">
        <f t="shared" ref="AS41:AX41" si="20">SUM(AS5:AS40)</f>
        <v>0</v>
      </c>
      <c r="AT41" s="148">
        <f t="shared" si="20"/>
        <v>0</v>
      </c>
      <c r="AU41" s="148">
        <f t="shared" si="20"/>
        <v>0</v>
      </c>
      <c r="AV41" s="148">
        <f t="shared" si="20"/>
        <v>0</v>
      </c>
      <c r="AW41" s="148">
        <f t="shared" si="20"/>
        <v>0</v>
      </c>
      <c r="AX41" s="115">
        <f t="shared" si="20"/>
        <v>0</v>
      </c>
    </row>
  </sheetData>
  <mergeCells count="7">
    <mergeCell ref="C2:C3"/>
    <mergeCell ref="AV2:AX2"/>
    <mergeCell ref="AN2:AO2"/>
    <mergeCell ref="AR2:AS2"/>
    <mergeCell ref="AF2:AH2"/>
    <mergeCell ref="AJ2:AK2"/>
    <mergeCell ref="AI2:AI3"/>
  </mergeCells>
  <phoneticPr fontId="38"/>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W40"/>
  <sheetViews>
    <sheetView workbookViewId="0">
      <selection activeCell="E25" sqref="E25"/>
    </sheetView>
  </sheetViews>
  <sheetFormatPr defaultRowHeight="11.25"/>
  <cols>
    <col min="1" max="1" width="4" customWidth="1"/>
    <col min="2" max="2" width="27.1640625" bestFit="1" customWidth="1"/>
    <col min="3" max="3" width="12.1640625" customWidth="1"/>
    <col min="4" max="7" width="10" customWidth="1"/>
    <col min="8" max="8" width="12.1640625" bestFit="1" customWidth="1"/>
    <col min="9" max="9" width="10" bestFit="1" customWidth="1"/>
    <col min="11" max="11" width="14.33203125" customWidth="1"/>
    <col min="15" max="15" width="4.83203125" customWidth="1"/>
    <col min="16" max="16" width="29.83203125" bestFit="1" customWidth="1"/>
    <col min="17" max="17" width="12.1640625" bestFit="1" customWidth="1"/>
    <col min="18" max="18" width="10" bestFit="1" customWidth="1"/>
    <col min="19" max="19" width="14.5" bestFit="1" customWidth="1"/>
    <col min="20" max="20" width="13.5" bestFit="1" customWidth="1"/>
    <col min="21" max="21" width="16.1640625" customWidth="1"/>
    <col min="22" max="22" width="12.1640625" bestFit="1" customWidth="1"/>
    <col min="23" max="23" width="14.5" bestFit="1" customWidth="1"/>
  </cols>
  <sheetData>
    <row r="1" spans="1:23" ht="19.5" customHeight="1">
      <c r="A1" s="271" t="s">
        <v>32</v>
      </c>
    </row>
    <row r="2" spans="1:23" ht="16.5" customHeight="1">
      <c r="O2" s="521" t="s">
        <v>429</v>
      </c>
    </row>
    <row r="3" spans="1:23" ht="41.25" customHeight="1">
      <c r="A3" s="9"/>
      <c r="B3" s="10"/>
      <c r="C3" s="7" t="s">
        <v>77</v>
      </c>
      <c r="D3" s="23" t="s">
        <v>34</v>
      </c>
      <c r="E3" s="23" t="s">
        <v>35</v>
      </c>
      <c r="F3" s="23" t="s">
        <v>36</v>
      </c>
      <c r="G3" s="23" t="s">
        <v>33</v>
      </c>
      <c r="H3" s="23" t="s">
        <v>181</v>
      </c>
      <c r="I3" s="23" t="s">
        <v>37</v>
      </c>
      <c r="K3" s="293" t="s">
        <v>182</v>
      </c>
      <c r="L3" s="293"/>
      <c r="O3" s="9"/>
      <c r="P3" s="519"/>
      <c r="Q3" s="23" t="s">
        <v>425</v>
      </c>
      <c r="R3" s="23" t="s">
        <v>426</v>
      </c>
      <c r="S3" s="23" t="s">
        <v>427</v>
      </c>
      <c r="T3" s="23" t="s">
        <v>423</v>
      </c>
      <c r="U3" s="23" t="s">
        <v>424</v>
      </c>
      <c r="V3" s="23" t="s">
        <v>428</v>
      </c>
      <c r="W3" s="520" t="s">
        <v>430</v>
      </c>
    </row>
    <row r="4" spans="1:23">
      <c r="A4" s="11">
        <f>投入係数!A4</f>
        <v>1</v>
      </c>
      <c r="B4" s="12" t="str">
        <f>投入係数!B4</f>
        <v>農業</v>
      </c>
      <c r="C4" s="13">
        <f>+'H23取引基本表（生産者）(36)'!AZ4/'H23取引基本表（生産者）(36)'!AV4*-1</f>
        <v>0.22301467694404714</v>
      </c>
      <c r="D4" s="13">
        <f>1-C4</f>
        <v>0.77698532305595291</v>
      </c>
      <c r="E4" s="13">
        <f>W4</f>
        <v>0.46365083850867456</v>
      </c>
      <c r="F4" s="13">
        <f t="array" ref="F4:F39">TRANSPOSE(投入係数!C42:AL42)</f>
        <v>8.6263346176910505E-2</v>
      </c>
      <c r="G4" s="13">
        <f>'H23取引基本表（生産者）(36)'!AO4/'H23取引基本表（生産者）(36)'!$AO$40</f>
        <v>9.8061106186552813E-3</v>
      </c>
      <c r="H4" s="24">
        <v>0.31551085960063135</v>
      </c>
      <c r="I4" s="28">
        <v>3.9392331074793736E-2</v>
      </c>
      <c r="K4" s="293" t="s">
        <v>160</v>
      </c>
      <c r="L4" s="293"/>
      <c r="O4" s="11">
        <f>A4</f>
        <v>1</v>
      </c>
      <c r="P4" s="12" t="str">
        <f t="shared" ref="P4:P39" si="0">B4</f>
        <v>農業</v>
      </c>
      <c r="Q4" s="112">
        <f t="array" ref="Q4:U39">TRANSPOSE('H23取引基本表（生産者）(36)'!C42:AL46)</f>
        <v>12515</v>
      </c>
      <c r="R4" s="112">
        <v>34342</v>
      </c>
      <c r="S4" s="112">
        <v>21425</v>
      </c>
      <c r="T4" s="112">
        <v>6378</v>
      </c>
      <c r="U4" s="112">
        <v>-7394</v>
      </c>
      <c r="V4" s="65">
        <f>'H23取引基本表（生産者）(36)'!BB4</f>
        <v>145079</v>
      </c>
      <c r="W4" s="3">
        <f>SUM(Q4:U4)/V4</f>
        <v>0.46365083850867456</v>
      </c>
    </row>
    <row r="5" spans="1:23">
      <c r="A5" s="11">
        <f>投入係数!A5</f>
        <v>2</v>
      </c>
      <c r="B5" s="12" t="str">
        <f>投入係数!B5</f>
        <v>林業</v>
      </c>
      <c r="C5" s="13">
        <f>+'H23取引基本表（生産者）(36)'!AZ5/'H23取引基本表（生産者）(36)'!AV5*-1</f>
        <v>0.2360617791435527</v>
      </c>
      <c r="D5" s="13">
        <f t="shared" ref="D5:D39" si="1">1-C5</f>
        <v>0.76393822085644736</v>
      </c>
      <c r="E5" s="13">
        <f t="shared" ref="E5:E39" si="2">W5</f>
        <v>0.60643539799596546</v>
      </c>
      <c r="F5" s="13">
        <v>0.13783524587453289</v>
      </c>
      <c r="G5" s="13">
        <f>'H23取引基本表（生産者）(36)'!AO5/'H23取引基本表（生産者）(36)'!$AO$40</f>
        <v>6.4658132986342143E-4</v>
      </c>
      <c r="H5" s="26">
        <v>7.4969410364099348E-2</v>
      </c>
      <c r="I5" s="3">
        <v>4.3222328780713651E-2</v>
      </c>
      <c r="K5" s="294" t="s">
        <v>161</v>
      </c>
      <c r="L5" s="295">
        <f>VLOOKUP(データ入力表!E9,各種係数!K6:L10,2,FALSE)</f>
        <v>100</v>
      </c>
      <c r="O5" s="11">
        <f t="shared" ref="O5:O39" si="3">A5</f>
        <v>2</v>
      </c>
      <c r="P5" s="12" t="str">
        <f t="shared" si="0"/>
        <v>林業</v>
      </c>
      <c r="Q5" s="112">
        <v>4168</v>
      </c>
      <c r="R5" s="112">
        <v>11822</v>
      </c>
      <c r="S5" s="112">
        <v>3486</v>
      </c>
      <c r="T5" s="112">
        <v>882</v>
      </c>
      <c r="U5" s="112">
        <v>-2020</v>
      </c>
      <c r="V5" s="65">
        <f>'H23取引基本表（生産者）(36)'!BB5</f>
        <v>30239</v>
      </c>
      <c r="W5" s="3">
        <f t="shared" ref="W5:W39" si="4">SUM(Q5:U5)/V5</f>
        <v>0.60643539799596546</v>
      </c>
    </row>
    <row r="6" spans="1:23">
      <c r="A6" s="11">
        <f>投入係数!A6</f>
        <v>3</v>
      </c>
      <c r="B6" s="12" t="str">
        <f>投入係数!B6</f>
        <v>漁業</v>
      </c>
      <c r="C6" s="13">
        <f>+'H23取引基本表（生産者）(36)'!AZ6/'H23取引基本表（生産者）(36)'!AV6*-1</f>
        <v>0.77496179988408243</v>
      </c>
      <c r="D6" s="13">
        <f t="shared" si="1"/>
        <v>0.22503820011591757</v>
      </c>
      <c r="E6" s="13">
        <f t="shared" si="2"/>
        <v>0.45197895104371899</v>
      </c>
      <c r="F6" s="13">
        <v>0.11449734394094321</v>
      </c>
      <c r="G6" s="13">
        <f>'H23取引基本表（生産者）(36)'!AO6/'H23取引基本表（生産者）(36)'!$AO$40</f>
        <v>1.2600505362597887E-3</v>
      </c>
      <c r="H6" s="26">
        <v>9.2226351098585929E-2</v>
      </c>
      <c r="I6" s="3">
        <v>2.7333715739332121E-2</v>
      </c>
      <c r="K6" s="296" t="s">
        <v>162</v>
      </c>
      <c r="L6" s="296">
        <v>100</v>
      </c>
      <c r="O6" s="11">
        <f t="shared" si="3"/>
        <v>3</v>
      </c>
      <c r="P6" s="12" t="str">
        <f t="shared" si="0"/>
        <v>漁業</v>
      </c>
      <c r="Q6" s="112">
        <v>4591</v>
      </c>
      <c r="R6" s="112">
        <v>7343</v>
      </c>
      <c r="S6" s="112">
        <v>4470</v>
      </c>
      <c r="T6" s="112">
        <v>1726</v>
      </c>
      <c r="U6" s="112">
        <v>-7</v>
      </c>
      <c r="V6" s="65">
        <f>'H23取引基本表（生産者）(36)'!BB6</f>
        <v>40097</v>
      </c>
      <c r="W6" s="3">
        <f t="shared" si="4"/>
        <v>0.45197895104371899</v>
      </c>
    </row>
    <row r="7" spans="1:23">
      <c r="A7" s="11">
        <f>投入係数!A7</f>
        <v>6</v>
      </c>
      <c r="B7" s="12" t="str">
        <f>投入係数!B7</f>
        <v>鉱業</v>
      </c>
      <c r="C7" s="13">
        <f>+'H23取引基本表（生産者）(36)'!AZ7/'H23取引基本表（生産者）(36)'!AV7*-1</f>
        <v>0.99677847428855937</v>
      </c>
      <c r="D7" s="13">
        <f t="shared" si="1"/>
        <v>3.2215257114406315E-3</v>
      </c>
      <c r="E7" s="13">
        <f t="shared" si="2"/>
        <v>0.35478554330337875</v>
      </c>
      <c r="F7" s="13">
        <v>0.33661656790801708</v>
      </c>
      <c r="G7" s="13">
        <f>'H23取引基本表（生産者）(36)'!AO7/'H23取引基本表（生産者）(36)'!$AO$40</f>
        <v>-2.2820517524591346E-5</v>
      </c>
      <c r="H7" s="26">
        <v>5.7999450614134911E-2</v>
      </c>
      <c r="I7" s="3">
        <v>5.395754032099831E-2</v>
      </c>
      <c r="K7" s="297" t="s">
        <v>163</v>
      </c>
      <c r="L7" s="298">
        <v>1</v>
      </c>
      <c r="O7" s="11">
        <f t="shared" si="3"/>
        <v>6</v>
      </c>
      <c r="P7" s="12" t="str">
        <f t="shared" si="0"/>
        <v>鉱業</v>
      </c>
      <c r="Q7" s="112">
        <v>8578</v>
      </c>
      <c r="R7" s="112">
        <v>-2120</v>
      </c>
      <c r="S7" s="112">
        <v>1819</v>
      </c>
      <c r="T7" s="112">
        <v>765</v>
      </c>
      <c r="U7" s="112">
        <v>-1</v>
      </c>
      <c r="V7" s="65">
        <f>'H23取引基本表（生産者）(36)'!BB7</f>
        <v>25483</v>
      </c>
      <c r="W7" s="3">
        <f t="shared" si="4"/>
        <v>0.35478554330337875</v>
      </c>
    </row>
    <row r="8" spans="1:23">
      <c r="A8" s="11">
        <f>投入係数!A8</f>
        <v>11</v>
      </c>
      <c r="B8" s="12" t="str">
        <f>投入係数!B8</f>
        <v>飲食料品</v>
      </c>
      <c r="C8" s="13">
        <f>+'H23取引基本表（生産者）(36)'!AZ8/'H23取引基本表（生産者）(36)'!AV8*-1</f>
        <v>0.80050046799488073</v>
      </c>
      <c r="D8" s="13">
        <f t="shared" si="1"/>
        <v>0.19949953200511927</v>
      </c>
      <c r="E8" s="13">
        <f t="shared" si="2"/>
        <v>0.47095452452990644</v>
      </c>
      <c r="F8" s="13">
        <v>0.14804389765647238</v>
      </c>
      <c r="G8" s="13">
        <f>'H23取引基本表（生産者）(36)'!AO8/'H23取引基本表（生産者）(36)'!$AO$40</f>
        <v>9.3237027766305366E-2</v>
      </c>
      <c r="H8" s="26">
        <v>6.0656215847714627E-2</v>
      </c>
      <c r="I8" s="3">
        <v>5.0904695137593076E-2</v>
      </c>
      <c r="K8" s="297" t="s">
        <v>164</v>
      </c>
      <c r="L8" s="299">
        <v>0.01</v>
      </c>
      <c r="O8" s="11">
        <f t="shared" si="3"/>
        <v>11</v>
      </c>
      <c r="P8" s="12" t="str">
        <f t="shared" si="0"/>
        <v>飲食料品</v>
      </c>
      <c r="Q8" s="112">
        <v>42129</v>
      </c>
      <c r="R8" s="112">
        <v>19456</v>
      </c>
      <c r="S8" s="112">
        <v>18331</v>
      </c>
      <c r="T8" s="112">
        <v>54652</v>
      </c>
      <c r="U8" s="112">
        <v>-548</v>
      </c>
      <c r="V8" s="65">
        <f>'H23取引基本表（生産者）(36)'!BB8</f>
        <v>284571</v>
      </c>
      <c r="W8" s="3">
        <f t="shared" si="4"/>
        <v>0.47095452452990644</v>
      </c>
    </row>
    <row r="9" spans="1:23">
      <c r="A9" s="14">
        <f>投入係数!A9</f>
        <v>15</v>
      </c>
      <c r="B9" s="15" t="str">
        <f>投入係数!B9</f>
        <v>繊維製品</v>
      </c>
      <c r="C9" s="16">
        <f>+'H23取引基本表（生産者）(36)'!AZ9/'H23取引基本表（生産者）(36)'!AV9*-1</f>
        <v>0.96560132821417455</v>
      </c>
      <c r="D9" s="16">
        <f t="shared" si="1"/>
        <v>3.4398671785825452E-2</v>
      </c>
      <c r="E9" s="16">
        <f t="shared" si="2"/>
        <v>0.51138823044419257</v>
      </c>
      <c r="F9" s="16">
        <v>0.19447593527774915</v>
      </c>
      <c r="G9" s="16">
        <f>'H23取引基本表（生産者）(36)'!AO9/'H23取引基本表（生産者）(36)'!$AO$40</f>
        <v>1.4228816407146671E-2</v>
      </c>
      <c r="H9" s="29">
        <v>9.2445635370503973E-2</v>
      </c>
      <c r="I9" s="5">
        <v>7.2194166752550762E-2</v>
      </c>
      <c r="K9" s="297" t="s">
        <v>165</v>
      </c>
      <c r="L9" s="300">
        <v>1E-3</v>
      </c>
      <c r="O9" s="14">
        <f t="shared" si="3"/>
        <v>15</v>
      </c>
      <c r="P9" s="15" t="str">
        <f t="shared" si="0"/>
        <v>繊維製品</v>
      </c>
      <c r="Q9" s="113">
        <v>3774</v>
      </c>
      <c r="R9" s="113">
        <v>2319</v>
      </c>
      <c r="S9" s="113">
        <v>2629</v>
      </c>
      <c r="T9" s="113">
        <v>1202</v>
      </c>
      <c r="U9" s="113">
        <v>0</v>
      </c>
      <c r="V9" s="71">
        <f>'H23取引基本表（生産者）(36)'!BB9</f>
        <v>19406</v>
      </c>
      <c r="W9" s="5">
        <f t="shared" si="4"/>
        <v>0.51138823044419257</v>
      </c>
    </row>
    <row r="10" spans="1:23">
      <c r="A10" s="11">
        <f>投入係数!A10</f>
        <v>16</v>
      </c>
      <c r="B10" s="12" t="str">
        <f>投入係数!B10</f>
        <v>パルプ・紙・木製品</v>
      </c>
      <c r="C10" s="13">
        <f>+'H23取引基本表（生産者）(36)'!AZ10/'H23取引基本表（生産者）(36)'!AV10*-1</f>
        <v>0.82826563754689164</v>
      </c>
      <c r="D10" s="13">
        <f t="shared" si="1"/>
        <v>0.17173436245310836</v>
      </c>
      <c r="E10" s="13">
        <f t="shared" si="2"/>
        <v>0.422434822900909</v>
      </c>
      <c r="F10" s="13">
        <v>0.20674053177426169</v>
      </c>
      <c r="G10" s="13">
        <f>'H23取引基本表（生産者）(36)'!AO10/'H23取引基本表（生産者）(36)'!$AO$40</f>
        <v>1.6582909401203045E-3</v>
      </c>
      <c r="H10" s="26">
        <v>8.390912683811004E-2</v>
      </c>
      <c r="I10" s="3">
        <v>5.3245567412131864E-2</v>
      </c>
      <c r="K10" s="297" t="s">
        <v>166</v>
      </c>
      <c r="L10" s="301">
        <v>9.9999999999999995E-7</v>
      </c>
      <c r="O10" s="11">
        <f t="shared" si="3"/>
        <v>16</v>
      </c>
      <c r="P10" s="12" t="str">
        <f t="shared" si="0"/>
        <v>パルプ・紙・木製品</v>
      </c>
      <c r="Q10" s="112">
        <v>15170</v>
      </c>
      <c r="R10" s="112">
        <v>8792</v>
      </c>
      <c r="S10" s="112">
        <v>4139</v>
      </c>
      <c r="T10" s="112">
        <v>2898</v>
      </c>
      <c r="U10" s="112">
        <v>-2</v>
      </c>
      <c r="V10" s="65">
        <f>'H23取引基本表（生産者）(36)'!BB10</f>
        <v>73377</v>
      </c>
      <c r="W10" s="3">
        <f t="shared" si="4"/>
        <v>0.422434822900909</v>
      </c>
    </row>
    <row r="11" spans="1:23">
      <c r="A11" s="11">
        <f>投入係数!A11</f>
        <v>20</v>
      </c>
      <c r="B11" s="12" t="str">
        <f>投入係数!B11</f>
        <v>化学製品</v>
      </c>
      <c r="C11" s="13">
        <f>+'H23取引基本表（生産者）(36)'!AZ11/'H23取引基本表（生産者）(36)'!AV11*-1</f>
        <v>0.61300541647041773</v>
      </c>
      <c r="D11" s="13">
        <f t="shared" si="1"/>
        <v>0.38699458352958227</v>
      </c>
      <c r="E11" s="13">
        <f t="shared" si="2"/>
        <v>0.19975698591930521</v>
      </c>
      <c r="F11" s="13">
        <v>2.2650912920935105E-2</v>
      </c>
      <c r="G11" s="13">
        <f>'H23取引基本表（生産者）(36)'!AO11/'H23取引基本表（生産者）(36)'!$AO$40</f>
        <v>1.0444637648215906E-2</v>
      </c>
      <c r="H11" s="26">
        <v>2.8626234929302321E-3</v>
      </c>
      <c r="I11" s="3">
        <v>2.7846589270898916E-3</v>
      </c>
      <c r="O11" s="11">
        <f t="shared" si="3"/>
        <v>20</v>
      </c>
      <c r="P11" s="12" t="str">
        <f t="shared" si="0"/>
        <v>化学製品</v>
      </c>
      <c r="Q11" s="112">
        <v>15398</v>
      </c>
      <c r="R11" s="112">
        <v>58735</v>
      </c>
      <c r="S11" s="112">
        <v>47610</v>
      </c>
      <c r="T11" s="112">
        <v>14055</v>
      </c>
      <c r="U11" s="112">
        <v>-4</v>
      </c>
      <c r="V11" s="65">
        <f>'H23取引基本表（生産者）(36)'!BB11</f>
        <v>679796</v>
      </c>
      <c r="W11" s="3">
        <f t="shared" si="4"/>
        <v>0.19975698591930521</v>
      </c>
    </row>
    <row r="12" spans="1:23">
      <c r="A12" s="11">
        <f>投入係数!A12</f>
        <v>21</v>
      </c>
      <c r="B12" s="12" t="str">
        <f>投入係数!B12</f>
        <v>石油・石炭製品</v>
      </c>
      <c r="C12" s="13">
        <f>+'H23取引基本表（生産者）(36)'!AZ12/'H23取引基本表（生産者）(36)'!AV12*-1</f>
        <v>0.5068602525169299</v>
      </c>
      <c r="D12" s="13">
        <f t="shared" si="1"/>
        <v>0.4931397474830701</v>
      </c>
      <c r="E12" s="13">
        <f t="shared" si="2"/>
        <v>0.22436741730647736</v>
      </c>
      <c r="F12" s="13">
        <v>4.4438733442556241E-3</v>
      </c>
      <c r="G12" s="13">
        <f>'H23取引基本表（生産者）(36)'!AO12/'H23取引基本表（生産者）(36)'!$AO$40</f>
        <v>3.0920458862437473E-2</v>
      </c>
      <c r="H12" s="26">
        <v>6.2642551961193747E-4</v>
      </c>
      <c r="I12" s="3">
        <v>6.2240997140929684E-4</v>
      </c>
      <c r="O12" s="11">
        <f t="shared" si="3"/>
        <v>21</v>
      </c>
      <c r="P12" s="12" t="str">
        <f t="shared" si="0"/>
        <v>石油・石炭製品</v>
      </c>
      <c r="Q12" s="112">
        <v>3320</v>
      </c>
      <c r="R12" s="112">
        <v>-9222</v>
      </c>
      <c r="S12" s="112">
        <v>46128</v>
      </c>
      <c r="T12" s="112">
        <v>129009</v>
      </c>
      <c r="U12" s="112">
        <v>-1611</v>
      </c>
      <c r="V12" s="65">
        <f>'H23取引基本表（生産者）(36)'!BB12</f>
        <v>747096</v>
      </c>
      <c r="W12" s="3">
        <f t="shared" si="4"/>
        <v>0.22436741730647736</v>
      </c>
    </row>
    <row r="13" spans="1:23">
      <c r="A13" s="17">
        <f>投入係数!A13</f>
        <v>25</v>
      </c>
      <c r="B13" s="18" t="str">
        <f>投入係数!B13</f>
        <v>窯業・土石製品</v>
      </c>
      <c r="C13" s="19">
        <f>+'H23取引基本表（生産者）(36)'!AZ13/'H23取引基本表（生産者）(36)'!AV13*-1</f>
        <v>0.55858592492857373</v>
      </c>
      <c r="D13" s="19">
        <f t="shared" si="1"/>
        <v>0.44141407507142627</v>
      </c>
      <c r="E13" s="19">
        <f t="shared" si="2"/>
        <v>0.44941804680655795</v>
      </c>
      <c r="F13" s="19">
        <v>0.18238705101998248</v>
      </c>
      <c r="G13" s="19">
        <f>'H23取引基本表（生産者）(36)'!AO13/'H23取引基本表（生産者）(36)'!$AO$40</f>
        <v>4.4925097244489631E-4</v>
      </c>
      <c r="H13" s="30">
        <v>3.4030703767051855E-2</v>
      </c>
      <c r="I13" s="6">
        <v>3.1642401234825417E-2</v>
      </c>
      <c r="O13" s="17">
        <f t="shared" si="3"/>
        <v>25</v>
      </c>
      <c r="P13" s="18" t="str">
        <f t="shared" si="0"/>
        <v>窯業・土石製品</v>
      </c>
      <c r="Q13" s="114">
        <v>17488</v>
      </c>
      <c r="R13" s="114">
        <v>11742</v>
      </c>
      <c r="S13" s="114">
        <v>10335</v>
      </c>
      <c r="T13" s="114">
        <v>3529</v>
      </c>
      <c r="U13" s="114">
        <v>-2</v>
      </c>
      <c r="V13" s="72">
        <f>'H23取引基本表（生産者）(36)'!BB13</f>
        <v>95884</v>
      </c>
      <c r="W13" s="6">
        <f t="shared" si="4"/>
        <v>0.44941804680655795</v>
      </c>
    </row>
    <row r="14" spans="1:23">
      <c r="A14" s="11">
        <f>投入係数!A14</f>
        <v>26</v>
      </c>
      <c r="B14" s="12" t="str">
        <f>投入係数!B14</f>
        <v>鉄鋼</v>
      </c>
      <c r="C14" s="13">
        <f>+'H23取引基本表（生産者）(36)'!AZ14/'H23取引基本表（生産者）(36)'!AV14*-1</f>
        <v>0.26482166005309726</v>
      </c>
      <c r="D14" s="13">
        <f t="shared" si="1"/>
        <v>0.73517833994690274</v>
      </c>
      <c r="E14" s="13">
        <f t="shared" si="2"/>
        <v>0.19052519783219463</v>
      </c>
      <c r="F14" s="13">
        <v>1.6710808292324679E-2</v>
      </c>
      <c r="G14" s="13">
        <f>'H23取引基本表（生産者）(36)'!AO14/'H23取引基本表（生産者）(36)'!$AO$40</f>
        <v>4.4746112793316362E-7</v>
      </c>
      <c r="H14" s="26">
        <v>2.4909738951816667E-3</v>
      </c>
      <c r="I14" s="3">
        <v>2.4076613899746352E-3</v>
      </c>
      <c r="O14" s="11">
        <f t="shared" si="3"/>
        <v>26</v>
      </c>
      <c r="P14" s="12" t="str">
        <f t="shared" si="0"/>
        <v>鉄鋼</v>
      </c>
      <c r="Q14" s="112">
        <v>23869</v>
      </c>
      <c r="R14" s="112">
        <v>115310</v>
      </c>
      <c r="S14" s="112">
        <v>116873</v>
      </c>
      <c r="T14" s="112">
        <v>16098</v>
      </c>
      <c r="U14" s="112">
        <v>-12</v>
      </c>
      <c r="V14" s="65">
        <f>'H23取引基本表（生産者）(36)'!BB14</f>
        <v>1428357</v>
      </c>
      <c r="W14" s="3">
        <f t="shared" si="4"/>
        <v>0.19052519783219463</v>
      </c>
    </row>
    <row r="15" spans="1:23">
      <c r="A15" s="11">
        <f>投入係数!A15</f>
        <v>27</v>
      </c>
      <c r="B15" s="12" t="str">
        <f>投入係数!B15</f>
        <v>非鉄金属</v>
      </c>
      <c r="C15" s="13">
        <f>+'H23取引基本表（生産者）(36)'!AZ15/'H23取引基本表（生産者）(36)'!AV15*-1</f>
        <v>0.81718799954621868</v>
      </c>
      <c r="D15" s="13">
        <f t="shared" si="1"/>
        <v>0.18281200045378132</v>
      </c>
      <c r="E15" s="13">
        <f t="shared" si="2"/>
        <v>0.19410225344155829</v>
      </c>
      <c r="F15" s="13">
        <v>2.1455901131506395E-2</v>
      </c>
      <c r="G15" s="13">
        <f>'H23取引基本表（生産者）(36)'!AO15/'H23取引基本表（生産者）(36)'!$AO$40</f>
        <v>6.9624951506400265E-4</v>
      </c>
      <c r="H15" s="26">
        <v>2.906386346287179E-3</v>
      </c>
      <c r="I15" s="3">
        <v>2.3811358017774478E-3</v>
      </c>
      <c r="O15" s="11">
        <f t="shared" si="3"/>
        <v>27</v>
      </c>
      <c r="P15" s="12" t="str">
        <f t="shared" si="0"/>
        <v>非鉄金属</v>
      </c>
      <c r="Q15" s="112">
        <v>9191</v>
      </c>
      <c r="R15" s="112">
        <v>60069</v>
      </c>
      <c r="S15" s="112">
        <v>9581</v>
      </c>
      <c r="T15" s="112">
        <v>4307</v>
      </c>
      <c r="U15" s="112">
        <v>-1</v>
      </c>
      <c r="V15" s="65">
        <f>'H23取引基本表（生産者）(36)'!BB15</f>
        <v>428367</v>
      </c>
      <c r="W15" s="3">
        <f t="shared" si="4"/>
        <v>0.19410225344155829</v>
      </c>
    </row>
    <row r="16" spans="1:23">
      <c r="A16" s="11">
        <f>投入係数!A16</f>
        <v>28</v>
      </c>
      <c r="B16" s="12" t="str">
        <f>投入係数!B16</f>
        <v>金属製品</v>
      </c>
      <c r="C16" s="13">
        <f>+'H23取引基本表（生産者）(36)'!AZ16/'H23取引基本表（生産者）(36)'!AV16*-1</f>
        <v>0.88163884673748105</v>
      </c>
      <c r="D16" s="13">
        <f t="shared" si="1"/>
        <v>0.11836115326251895</v>
      </c>
      <c r="E16" s="13">
        <f t="shared" si="2"/>
        <v>0.40184188930427645</v>
      </c>
      <c r="F16" s="13">
        <v>0.36944165830825809</v>
      </c>
      <c r="G16" s="13">
        <f>'H23取引基本表（生産者）(36)'!AO16/'H23取引基本表（生産者）(36)'!$AO$40</f>
        <v>1.1052289859949142E-3</v>
      </c>
      <c r="H16" s="26">
        <v>0.1239779945898301</v>
      </c>
      <c r="I16" s="3">
        <v>0.10789945594358834</v>
      </c>
      <c r="O16" s="11">
        <f t="shared" si="3"/>
        <v>28</v>
      </c>
      <c r="P16" s="12" t="str">
        <f t="shared" si="0"/>
        <v>金属製品</v>
      </c>
      <c r="Q16" s="112">
        <v>12155</v>
      </c>
      <c r="R16" s="112">
        <v>-2242</v>
      </c>
      <c r="S16" s="112">
        <v>2197</v>
      </c>
      <c r="T16" s="112">
        <v>1111</v>
      </c>
      <c r="U16" s="112">
        <v>0</v>
      </c>
      <c r="V16" s="65">
        <f>'H23取引基本表（生産者）(36)'!BB16</f>
        <v>32901</v>
      </c>
      <c r="W16" s="3">
        <f t="shared" si="4"/>
        <v>0.40184188930427645</v>
      </c>
    </row>
    <row r="17" spans="1:23">
      <c r="A17" s="11">
        <f>投入係数!A17</f>
        <v>29</v>
      </c>
      <c r="B17" s="12" t="str">
        <f>投入係数!B17</f>
        <v>一般機械</v>
      </c>
      <c r="C17" s="13">
        <f>+'H23取引基本表（生産者）(36)'!AZ17/'H23取引基本表（生産者）(36)'!AV17*-1</f>
        <v>0.81555121910856132</v>
      </c>
      <c r="D17" s="13">
        <f t="shared" si="1"/>
        <v>0.18444878089143868</v>
      </c>
      <c r="E17" s="13">
        <f t="shared" si="2"/>
        <v>0.35969858118161302</v>
      </c>
      <c r="F17" s="13">
        <v>0.10874641379948601</v>
      </c>
      <c r="G17" s="13">
        <f>'H23取引基本表（生産者）(36)'!AO17/'H23取引基本表（生産者）(36)'!$AO$40</f>
        <v>7.114631934137302E-4</v>
      </c>
      <c r="H17" s="26">
        <v>2.8547223942649268E-2</v>
      </c>
      <c r="I17" s="3">
        <v>2.6607294136072726E-2</v>
      </c>
      <c r="O17" s="11">
        <f t="shared" si="3"/>
        <v>29</v>
      </c>
      <c r="P17" s="12" t="str">
        <f t="shared" si="0"/>
        <v>一般機械</v>
      </c>
      <c r="Q17" s="112">
        <v>30551</v>
      </c>
      <c r="R17" s="112">
        <v>45180</v>
      </c>
      <c r="S17" s="112">
        <v>20996</v>
      </c>
      <c r="T17" s="112">
        <v>4332</v>
      </c>
      <c r="U17" s="112">
        <v>-6</v>
      </c>
      <c r="V17" s="65">
        <f>'H23取引基本表（生産者）(36)'!BB17</f>
        <v>280938</v>
      </c>
      <c r="W17" s="3">
        <f t="shared" si="4"/>
        <v>0.35969858118161302</v>
      </c>
    </row>
    <row r="18" spans="1:23">
      <c r="A18" s="11">
        <f>投入係数!A18</f>
        <v>32</v>
      </c>
      <c r="B18" s="12" t="str">
        <f>投入係数!B18</f>
        <v>電子部品</v>
      </c>
      <c r="C18" s="13">
        <f>+'H23取引基本表（生産者）(36)'!AZ18/'H23取引基本表（生産者）(36)'!AV18*-1</f>
        <v>0.95101660773729468</v>
      </c>
      <c r="D18" s="13">
        <f t="shared" si="1"/>
        <v>4.8983392262705316E-2</v>
      </c>
      <c r="E18" s="13">
        <f t="shared" si="2"/>
        <v>0.31604857356127225</v>
      </c>
      <c r="F18" s="13">
        <v>0.21120032042529174</v>
      </c>
      <c r="G18" s="13">
        <f>'H23取引基本表（生産者）(36)'!AO18/'H23取引基本表（生産者）(36)'!$AO$40</f>
        <v>2.6221222096883389E-4</v>
      </c>
      <c r="H18" s="26">
        <v>2.8612522074753764E-2</v>
      </c>
      <c r="I18" s="3">
        <v>2.7946183115771843E-2</v>
      </c>
      <c r="O18" s="11">
        <f t="shared" si="3"/>
        <v>32</v>
      </c>
      <c r="P18" s="12" t="str">
        <f t="shared" si="0"/>
        <v>電子部品</v>
      </c>
      <c r="Q18" s="112">
        <v>58003</v>
      </c>
      <c r="R18" s="112">
        <v>-23857</v>
      </c>
      <c r="S18" s="112">
        <v>47976</v>
      </c>
      <c r="T18" s="112">
        <v>4682</v>
      </c>
      <c r="U18" s="112">
        <v>-6</v>
      </c>
      <c r="V18" s="65">
        <f>'H23取引基本表（生産者）(36)'!BB18</f>
        <v>274635</v>
      </c>
      <c r="W18" s="3">
        <f t="shared" si="4"/>
        <v>0.31604857356127225</v>
      </c>
    </row>
    <row r="19" spans="1:23">
      <c r="A19" s="14">
        <f>投入係数!A19</f>
        <v>33</v>
      </c>
      <c r="B19" s="15" t="str">
        <f>投入係数!B19</f>
        <v>電気機械</v>
      </c>
      <c r="C19" s="16">
        <f>+'H23取引基本表（生産者）(36)'!AZ19/'H23取引基本表（生産者）(36)'!AV19*-1</f>
        <v>0.93118140264764115</v>
      </c>
      <c r="D19" s="16">
        <f t="shared" si="1"/>
        <v>6.8818597352358846E-2</v>
      </c>
      <c r="E19" s="16">
        <f t="shared" si="2"/>
        <v>0.34829735551583485</v>
      </c>
      <c r="F19" s="16">
        <v>0.21854805444795819</v>
      </c>
      <c r="G19" s="16">
        <f>'H23取引基本表（生産者）(36)'!AO19/'H23取引基本表（生産者）(36)'!$AO$40</f>
        <v>6.5615699800119116E-3</v>
      </c>
      <c r="H19" s="29">
        <v>5.6029148906915988E-2</v>
      </c>
      <c r="I19" s="5">
        <v>5.0139786424675745E-2</v>
      </c>
      <c r="O19" s="14">
        <f t="shared" si="3"/>
        <v>33</v>
      </c>
      <c r="P19" s="15" t="str">
        <f t="shared" si="0"/>
        <v>電気機械</v>
      </c>
      <c r="Q19" s="113">
        <v>9537</v>
      </c>
      <c r="R19" s="113">
        <v>1629</v>
      </c>
      <c r="S19" s="113">
        <v>3666</v>
      </c>
      <c r="T19" s="113">
        <v>367</v>
      </c>
      <c r="U19" s="113">
        <v>0</v>
      </c>
      <c r="V19" s="71">
        <f>'H23取引基本表（生産者）(36)'!BB19</f>
        <v>43638</v>
      </c>
      <c r="W19" s="5">
        <f t="shared" si="4"/>
        <v>0.34829735551583485</v>
      </c>
    </row>
    <row r="20" spans="1:23">
      <c r="A20" s="11">
        <f>投入係数!A20</f>
        <v>34</v>
      </c>
      <c r="B20" s="12" t="str">
        <f>投入係数!B20</f>
        <v>情報･通信機器</v>
      </c>
      <c r="C20" s="13">
        <f>+'H23取引基本表（生産者）(36)'!AZ20/'H23取引基本表（生産者）(36)'!AV20*-1</f>
        <v>0.91399041556397964</v>
      </c>
      <c r="D20" s="13">
        <f t="shared" si="1"/>
        <v>8.6009584436020359E-2</v>
      </c>
      <c r="E20" s="13">
        <f t="shared" si="2"/>
        <v>0.3198965929109423</v>
      </c>
      <c r="F20" s="13">
        <v>0.19839871722851549</v>
      </c>
      <c r="G20" s="13">
        <f>'H23取引基本表（生産者）(36)'!AO20/'H23取引基本表（生産者）(36)'!$AO$40</f>
        <v>1.574078755843283E-2</v>
      </c>
      <c r="H20" s="26">
        <v>3.4621740576919934E-2</v>
      </c>
      <c r="I20" s="3">
        <v>3.4430851963153042E-2</v>
      </c>
      <c r="O20" s="11">
        <f t="shared" si="3"/>
        <v>34</v>
      </c>
      <c r="P20" s="12" t="str">
        <f t="shared" si="0"/>
        <v>情報･通信機器</v>
      </c>
      <c r="Q20" s="112">
        <v>36377</v>
      </c>
      <c r="R20" s="112">
        <v>-9154</v>
      </c>
      <c r="S20" s="112">
        <v>30147</v>
      </c>
      <c r="T20" s="112">
        <v>1289</v>
      </c>
      <c r="U20" s="112">
        <v>-5</v>
      </c>
      <c r="V20" s="65">
        <f>'H23取引基本表（生産者）(36)'!BB20</f>
        <v>183353</v>
      </c>
      <c r="W20" s="3">
        <f t="shared" si="4"/>
        <v>0.3198965929109423</v>
      </c>
    </row>
    <row r="21" spans="1:23">
      <c r="A21" s="11">
        <f>投入係数!A21</f>
        <v>35</v>
      </c>
      <c r="B21" s="12" t="str">
        <f>投入係数!B21</f>
        <v>輸送機械</v>
      </c>
      <c r="C21" s="13">
        <f>+'H23取引基本表（生産者）(36)'!AZ21/'H23取引基本表（生産者）(36)'!AV21*-1</f>
        <v>0.55874671100421314</v>
      </c>
      <c r="D21" s="13">
        <f t="shared" si="1"/>
        <v>0.44125328899578686</v>
      </c>
      <c r="E21" s="13">
        <f t="shared" si="2"/>
        <v>0.16974373243691074</v>
      </c>
      <c r="F21" s="13">
        <v>0.10353730957913762</v>
      </c>
      <c r="G21" s="13">
        <f>'H23取引基本表（生産者）(36)'!AO21/'H23取引基本表（生産者）(36)'!$AO$40</f>
        <v>3.4537287159521236E-2</v>
      </c>
      <c r="H21" s="26">
        <v>2.1801418333045053E-2</v>
      </c>
      <c r="I21" s="3">
        <v>2.0578112348622151E-2</v>
      </c>
      <c r="O21" s="11">
        <f t="shared" si="3"/>
        <v>35</v>
      </c>
      <c r="P21" s="12" t="str">
        <f t="shared" si="0"/>
        <v>輸送機械</v>
      </c>
      <c r="Q21" s="112">
        <v>41303</v>
      </c>
      <c r="R21" s="112">
        <v>6282</v>
      </c>
      <c r="S21" s="112">
        <v>21318</v>
      </c>
      <c r="T21" s="112">
        <v>-1183</v>
      </c>
      <c r="U21" s="112">
        <v>-6</v>
      </c>
      <c r="V21" s="65">
        <f>'H23取引基本表（生産者）(36)'!BB21</f>
        <v>398919</v>
      </c>
      <c r="W21" s="3">
        <f t="shared" si="4"/>
        <v>0.16974373243691074</v>
      </c>
    </row>
    <row r="22" spans="1:23">
      <c r="A22" s="11">
        <f>投入係数!A22</f>
        <v>39</v>
      </c>
      <c r="B22" s="12" t="str">
        <f>投入係数!B22</f>
        <v>その他の製造工業製品</v>
      </c>
      <c r="C22" s="13">
        <f>+'H23取引基本表（生産者）(36)'!AZ22/'H23取引基本表（生産者）(36)'!AV22*-1</f>
        <v>0.79068259151841791</v>
      </c>
      <c r="D22" s="13">
        <f t="shared" si="1"/>
        <v>0.20931740848158209</v>
      </c>
      <c r="E22" s="13">
        <f t="shared" si="2"/>
        <v>0.3628740052936793</v>
      </c>
      <c r="F22" s="13">
        <v>0.23101170948151067</v>
      </c>
      <c r="G22" s="13">
        <f>'H23取引基本表（生産者）(36)'!AO22/'H23取引基本表（生産者）(36)'!$AO$40</f>
        <v>1.2258197599729018E-2</v>
      </c>
      <c r="H22" s="26">
        <v>7.0471034665890026E-2</v>
      </c>
      <c r="I22" s="3">
        <v>5.949821402568034E-2</v>
      </c>
      <c r="O22" s="11">
        <f t="shared" si="3"/>
        <v>39</v>
      </c>
      <c r="P22" s="12" t="str">
        <f t="shared" si="0"/>
        <v>その他の製造工業製品</v>
      </c>
      <c r="Q22" s="112">
        <v>26969</v>
      </c>
      <c r="R22" s="112">
        <v>2191</v>
      </c>
      <c r="S22" s="112">
        <v>8994</v>
      </c>
      <c r="T22" s="112">
        <v>4211</v>
      </c>
      <c r="U22" s="112">
        <v>-2</v>
      </c>
      <c r="V22" s="65">
        <f>'H23取引基本表（生産者）(36)'!BB22</f>
        <v>116743</v>
      </c>
      <c r="W22" s="3">
        <f t="shared" si="4"/>
        <v>0.3628740052936793</v>
      </c>
    </row>
    <row r="23" spans="1:23">
      <c r="A23" s="17">
        <f>投入係数!A23</f>
        <v>41</v>
      </c>
      <c r="B23" s="18" t="str">
        <f>投入係数!B23</f>
        <v>建設</v>
      </c>
      <c r="C23" s="19">
        <f>+'H23取引基本表（生産者）(36)'!AZ23/'H23取引基本表（生産者）(36)'!AV23*-1</f>
        <v>0</v>
      </c>
      <c r="D23" s="19">
        <f t="shared" si="1"/>
        <v>1</v>
      </c>
      <c r="E23" s="19">
        <f t="shared" si="2"/>
        <v>0.43346540811106321</v>
      </c>
      <c r="F23" s="19">
        <v>0.34892016330461123</v>
      </c>
      <c r="G23" s="19">
        <f>'H23取引基本表（生産者）(36)'!AO23/'H23取引基本表（生産者）(36)'!$AO$40</f>
        <v>0</v>
      </c>
      <c r="H23" s="30">
        <v>0.13499714116620357</v>
      </c>
      <c r="I23" s="6">
        <v>0.10161799961882216</v>
      </c>
      <c r="O23" s="17">
        <f t="shared" si="3"/>
        <v>41</v>
      </c>
      <c r="P23" s="18" t="str">
        <f t="shared" si="0"/>
        <v>建設</v>
      </c>
      <c r="Q23" s="114">
        <v>173921</v>
      </c>
      <c r="R23" s="114">
        <v>9686</v>
      </c>
      <c r="S23" s="114">
        <v>16122</v>
      </c>
      <c r="T23" s="114">
        <v>18454</v>
      </c>
      <c r="U23" s="114">
        <v>-2120</v>
      </c>
      <c r="V23" s="72">
        <f>'H23取引基本表（生産者）(36)'!BB23</f>
        <v>498455</v>
      </c>
      <c r="W23" s="6">
        <f t="shared" si="4"/>
        <v>0.43346540811106321</v>
      </c>
    </row>
    <row r="24" spans="1:23">
      <c r="A24" s="11">
        <f>投入係数!A24</f>
        <v>46</v>
      </c>
      <c r="B24" s="12" t="str">
        <f>投入係数!B24</f>
        <v>電力・ガス・熱供給</v>
      </c>
      <c r="C24" s="13">
        <f>+'H23取引基本表（生産者）(36)'!AZ24/'H23取引基本表（生産者）(36)'!AV24*-1</f>
        <v>0.12002592998902963</v>
      </c>
      <c r="D24" s="13">
        <f t="shared" si="1"/>
        <v>0.87997407001097039</v>
      </c>
      <c r="E24" s="13">
        <f t="shared" si="2"/>
        <v>0.16482246868267772</v>
      </c>
      <c r="F24" s="13">
        <v>7.5222213356738205E-2</v>
      </c>
      <c r="G24" s="13">
        <f>'H23取引基本表（生産者）(36)'!AO24/'H23取引基本表（生産者）(36)'!$AO$40</f>
        <v>2.2145746143668134E-2</v>
      </c>
      <c r="H24" s="26">
        <v>7.5863719779781374E-3</v>
      </c>
      <c r="I24" s="3">
        <v>7.4204101172903533E-3</v>
      </c>
      <c r="O24" s="11">
        <f t="shared" si="3"/>
        <v>46</v>
      </c>
      <c r="P24" s="12" t="str">
        <f t="shared" si="0"/>
        <v>電力・ガス・熱供給</v>
      </c>
      <c r="Q24" s="112">
        <v>23569</v>
      </c>
      <c r="R24" s="112">
        <v>-42819</v>
      </c>
      <c r="S24" s="112">
        <v>58915</v>
      </c>
      <c r="T24" s="112">
        <v>12086</v>
      </c>
      <c r="U24" s="112">
        <v>-108</v>
      </c>
      <c r="V24" s="65">
        <f>'H23取引基本表（生産者）(36)'!BB24</f>
        <v>313325</v>
      </c>
      <c r="W24" s="3">
        <f t="shared" si="4"/>
        <v>0.16482246868267772</v>
      </c>
    </row>
    <row r="25" spans="1:23">
      <c r="A25" s="11">
        <f>投入係数!A25</f>
        <v>47</v>
      </c>
      <c r="B25" s="12" t="str">
        <f>投入係数!B25</f>
        <v>水道</v>
      </c>
      <c r="C25" s="13">
        <f>+'H23取引基本表（生産者）(36)'!AZ25/'H23取引基本表（生産者）(36)'!AV25*-1</f>
        <v>1.4464662828709462E-4</v>
      </c>
      <c r="D25" s="13">
        <f t="shared" si="1"/>
        <v>0.99985535337171294</v>
      </c>
      <c r="E25" s="13">
        <f t="shared" si="2"/>
        <v>0.48700118302218887</v>
      </c>
      <c r="F25" s="13">
        <v>0.12788181319791095</v>
      </c>
      <c r="G25" s="13">
        <f>'H23取引基本表（生産者）(36)'!AO25/'H23取引基本表（生産者）(36)'!$AO$40</f>
        <v>3.6588896431094791E-3</v>
      </c>
      <c r="H25" s="26">
        <v>3.2230141097036674E-2</v>
      </c>
      <c r="I25" s="3">
        <v>3.2230141097036674E-2</v>
      </c>
      <c r="O25" s="11">
        <f t="shared" si="3"/>
        <v>47</v>
      </c>
      <c r="P25" s="12" t="str">
        <f t="shared" si="0"/>
        <v>水道</v>
      </c>
      <c r="Q25" s="112">
        <v>4432</v>
      </c>
      <c r="R25" s="112">
        <v>4586</v>
      </c>
      <c r="S25" s="112">
        <v>8531</v>
      </c>
      <c r="T25" s="112">
        <v>1383</v>
      </c>
      <c r="U25" s="112">
        <v>-2054</v>
      </c>
      <c r="V25" s="65">
        <f>'H23取引基本表（生産者）(36)'!BB25</f>
        <v>34657</v>
      </c>
      <c r="W25" s="3">
        <f t="shared" si="4"/>
        <v>0.48700118302218887</v>
      </c>
    </row>
    <row r="26" spans="1:23">
      <c r="A26" s="11">
        <f>投入係数!A26</f>
        <v>48</v>
      </c>
      <c r="B26" s="12" t="str">
        <f>投入係数!B26</f>
        <v>廃棄物処理</v>
      </c>
      <c r="C26" s="13">
        <f>+'H23取引基本表（生産者）(36)'!AZ26/'H23取引基本表（生産者）(36)'!AV26*-1</f>
        <v>2.4961309969547202E-5</v>
      </c>
      <c r="D26" s="13">
        <f t="shared" si="1"/>
        <v>0.99997503869003046</v>
      </c>
      <c r="E26" s="13">
        <f t="shared" si="2"/>
        <v>0.71370981120806931</v>
      </c>
      <c r="F26" s="13">
        <v>0.21349414380039153</v>
      </c>
      <c r="G26" s="13">
        <f>'H23取引基本表（生産者）(36)'!AO26/'H23取引基本表（生産者）(36)'!$AO$40</f>
        <v>2.5791659414067551E-3</v>
      </c>
      <c r="H26" s="26">
        <v>6.2311291018281957E-2</v>
      </c>
      <c r="I26" s="3">
        <v>5.2639437273963967E-2</v>
      </c>
      <c r="O26" s="11">
        <f t="shared" si="3"/>
        <v>48</v>
      </c>
      <c r="P26" s="12" t="str">
        <f t="shared" si="0"/>
        <v>廃棄物処理</v>
      </c>
      <c r="Q26" s="112">
        <v>12869</v>
      </c>
      <c r="R26" s="112">
        <v>19950</v>
      </c>
      <c r="S26" s="112">
        <v>6139</v>
      </c>
      <c r="T26" s="112">
        <v>4064</v>
      </c>
      <c r="U26" s="112">
        <v>-1</v>
      </c>
      <c r="V26" s="65">
        <f>'H23取引基本表（生産者）(36)'!BB26</f>
        <v>60278</v>
      </c>
      <c r="W26" s="3">
        <f t="shared" si="4"/>
        <v>0.71370981120806931</v>
      </c>
    </row>
    <row r="27" spans="1:23">
      <c r="A27" s="11">
        <f>投入係数!A27</f>
        <v>51</v>
      </c>
      <c r="B27" s="12" t="str">
        <f>投入係数!B27</f>
        <v>商業</v>
      </c>
      <c r="C27" s="13">
        <f>+'H23取引基本表（生産者）(36)'!AZ27/'H23取引基本表（生産者）(36)'!AV27*-1</f>
        <v>0.31156434692275797</v>
      </c>
      <c r="D27" s="13">
        <f t="shared" si="1"/>
        <v>0.68843565307724197</v>
      </c>
      <c r="E27" s="13">
        <f t="shared" si="2"/>
        <v>0.65137136283946251</v>
      </c>
      <c r="F27" s="13">
        <v>0.4291901406010713</v>
      </c>
      <c r="G27" s="13">
        <f>'H23取引基本表（生産者）(36)'!AO27/'H23取引基本表（生産者）(36)'!$AO$40</f>
        <v>0.11598774135493914</v>
      </c>
      <c r="H27" s="26">
        <v>0.15958983847161301</v>
      </c>
      <c r="I27" s="3">
        <v>0.12957611791364365</v>
      </c>
      <c r="O27" s="11">
        <f t="shared" si="3"/>
        <v>51</v>
      </c>
      <c r="P27" s="12" t="str">
        <f t="shared" si="0"/>
        <v>商業</v>
      </c>
      <c r="Q27" s="112">
        <v>247744</v>
      </c>
      <c r="R27" s="112">
        <v>66468</v>
      </c>
      <c r="S27" s="112">
        <v>41104</v>
      </c>
      <c r="T27" s="112">
        <v>20890</v>
      </c>
      <c r="U27" s="112">
        <v>-211</v>
      </c>
      <c r="V27" s="65">
        <f>'H23取引基本表（生産者）(36)'!BB27</f>
        <v>577236</v>
      </c>
      <c r="W27" s="3">
        <f t="shared" si="4"/>
        <v>0.65137136283946251</v>
      </c>
    </row>
    <row r="28" spans="1:23">
      <c r="A28" s="11">
        <f>投入係数!A28</f>
        <v>53</v>
      </c>
      <c r="B28" s="12" t="str">
        <f>投入係数!B28</f>
        <v>金融・保険</v>
      </c>
      <c r="C28" s="13">
        <f>+'H23取引基本表（生産者）(36)'!AZ28/'H23取引基本表（生産者）(36)'!AV28*-1</f>
        <v>0.30260148187061542</v>
      </c>
      <c r="D28" s="13">
        <f t="shared" si="1"/>
        <v>0.69739851812938458</v>
      </c>
      <c r="E28" s="13">
        <f t="shared" si="2"/>
        <v>0.62857720699767416</v>
      </c>
      <c r="F28" s="13">
        <v>0.32251323018842487</v>
      </c>
      <c r="G28" s="13">
        <f>'H23取引基本表（生産者）(36)'!AO28/'H23取引基本表（生産者）(36)'!$AO$40</f>
        <v>6.0584446877638622E-2</v>
      </c>
      <c r="H28" s="26">
        <v>6.4650958977989018E-2</v>
      </c>
      <c r="I28" s="3">
        <v>5.9907834101382486E-2</v>
      </c>
      <c r="O28" s="11">
        <f t="shared" si="3"/>
        <v>53</v>
      </c>
      <c r="P28" s="12" t="str">
        <f t="shared" si="0"/>
        <v>金融・保険</v>
      </c>
      <c r="Q28" s="112">
        <v>66976</v>
      </c>
      <c r="R28" s="112">
        <v>43349</v>
      </c>
      <c r="S28" s="112">
        <v>22422</v>
      </c>
      <c r="T28" s="112">
        <v>3394</v>
      </c>
      <c r="U28" s="112">
        <v>-5605</v>
      </c>
      <c r="V28" s="65">
        <f>'H23取引基本表（生産者）(36)'!BB28</f>
        <v>207669</v>
      </c>
      <c r="W28" s="3">
        <f t="shared" si="4"/>
        <v>0.62857720699767416</v>
      </c>
    </row>
    <row r="29" spans="1:23">
      <c r="A29" s="14">
        <f>投入係数!A29</f>
        <v>55</v>
      </c>
      <c r="B29" s="15" t="str">
        <f>投入係数!B29</f>
        <v>不動産</v>
      </c>
      <c r="C29" s="16">
        <f>+'H23取引基本表（生産者）(36)'!AZ29/'H23取引基本表（生産者）(36)'!AV29*-1</f>
        <v>1.7764936390748283E-2</v>
      </c>
      <c r="D29" s="16">
        <f t="shared" si="1"/>
        <v>0.98223506360925172</v>
      </c>
      <c r="E29" s="16">
        <f t="shared" si="2"/>
        <v>0.80584895397759404</v>
      </c>
      <c r="F29" s="16">
        <v>3.8044214359885024E-2</v>
      </c>
      <c r="G29" s="16">
        <f>'H23取引基本表（生産者）(36)'!AO29/'H23取引基本表（生産者）(36)'!$AO$40</f>
        <v>0.18873060200077768</v>
      </c>
      <c r="H29" s="29">
        <v>1.0848276766499765E-2</v>
      </c>
      <c r="I29" s="5">
        <v>5.1425045631128489E-3</v>
      </c>
      <c r="O29" s="14">
        <f t="shared" si="3"/>
        <v>55</v>
      </c>
      <c r="P29" s="15" t="str">
        <f t="shared" si="0"/>
        <v>不動産</v>
      </c>
      <c r="Q29" s="113">
        <v>17696</v>
      </c>
      <c r="R29" s="113">
        <v>206237</v>
      </c>
      <c r="S29" s="113">
        <v>126569</v>
      </c>
      <c r="T29" s="113">
        <v>24718</v>
      </c>
      <c r="U29" s="113">
        <v>-385</v>
      </c>
      <c r="V29" s="71">
        <f>'H23取引基本表（生産者）(36)'!BB29</f>
        <v>465143</v>
      </c>
      <c r="W29" s="5">
        <f t="shared" si="4"/>
        <v>0.80584895397759404</v>
      </c>
    </row>
    <row r="30" spans="1:23">
      <c r="A30" s="11">
        <f>投入係数!A30</f>
        <v>57</v>
      </c>
      <c r="B30" s="12" t="str">
        <f>投入係数!B30</f>
        <v>運輸・郵便</v>
      </c>
      <c r="C30" s="13">
        <f>+'H23取引基本表（生産者）(36)'!AZ30/'H23取引基本表（生産者）(36)'!AV30*-1</f>
        <v>0.37832935602583939</v>
      </c>
      <c r="D30" s="13">
        <f t="shared" si="1"/>
        <v>0.62167064397416061</v>
      </c>
      <c r="E30" s="13">
        <f t="shared" si="2"/>
        <v>0.42525691021018813</v>
      </c>
      <c r="F30" s="13">
        <v>0.2297271887441853</v>
      </c>
      <c r="G30" s="13">
        <f>'H23取引基本表（生産者）(36)'!AO30/'H23取引基本表（生産者）(36)'!$AO$40</f>
        <v>3.8719258861184581E-2</v>
      </c>
      <c r="H30" s="26">
        <v>5.2412135481813948E-2</v>
      </c>
      <c r="I30" s="3">
        <v>4.8066939723182822E-2</v>
      </c>
      <c r="O30" s="11">
        <f t="shared" si="3"/>
        <v>57</v>
      </c>
      <c r="P30" s="12" t="str">
        <f t="shared" si="0"/>
        <v>運輸・郵便</v>
      </c>
      <c r="Q30" s="112">
        <v>112400</v>
      </c>
      <c r="R30" s="112">
        <v>30542</v>
      </c>
      <c r="S30" s="112">
        <v>44976</v>
      </c>
      <c r="T30" s="112">
        <v>22067</v>
      </c>
      <c r="U30" s="112">
        <v>-1917</v>
      </c>
      <c r="V30" s="65">
        <f>'H23取引基本表（生産者）(36)'!BB30</f>
        <v>489276</v>
      </c>
      <c r="W30" s="3">
        <f t="shared" si="4"/>
        <v>0.42525691021018813</v>
      </c>
    </row>
    <row r="31" spans="1:23">
      <c r="A31" s="11">
        <f>投入係数!A31</f>
        <v>59</v>
      </c>
      <c r="B31" s="12" t="str">
        <f>投入係数!B31</f>
        <v>情報通信</v>
      </c>
      <c r="C31" s="13">
        <f>+'H23取引基本表（生産者）(36)'!AZ31/'H23取引基本表（生産者）(36)'!AV31*-1</f>
        <v>0.49265106288572463</v>
      </c>
      <c r="D31" s="13">
        <f t="shared" si="1"/>
        <v>0.50734893711427542</v>
      </c>
      <c r="E31" s="13">
        <f t="shared" si="2"/>
        <v>0.49985484954180115</v>
      </c>
      <c r="F31" s="13">
        <v>0.16321844060746549</v>
      </c>
      <c r="G31" s="13">
        <f>'H23取引基本表（生産者）(36)'!AO31/'H23取引基本表（生産者）(36)'!$AO$40</f>
        <v>5.9212531059395543E-2</v>
      </c>
      <c r="H31" s="26">
        <v>3.008297406789575E-2</v>
      </c>
      <c r="I31" s="3">
        <v>2.6551701726640526E-2</v>
      </c>
      <c r="O31" s="11">
        <f t="shared" si="3"/>
        <v>59</v>
      </c>
      <c r="P31" s="12" t="str">
        <f t="shared" si="0"/>
        <v>情報通信</v>
      </c>
      <c r="Q31" s="112">
        <v>37670</v>
      </c>
      <c r="R31" s="112">
        <v>47913</v>
      </c>
      <c r="S31" s="112">
        <v>25585</v>
      </c>
      <c r="T31" s="112">
        <v>4202</v>
      </c>
      <c r="U31" s="112">
        <v>-6</v>
      </c>
      <c r="V31" s="65">
        <f>'H23取引基本表（生産者）(36)'!BB31</f>
        <v>230795</v>
      </c>
      <c r="W31" s="3">
        <f t="shared" si="4"/>
        <v>0.49985484954180115</v>
      </c>
    </row>
    <row r="32" spans="1:23">
      <c r="A32" s="11">
        <f>投入係数!A32</f>
        <v>61</v>
      </c>
      <c r="B32" s="12" t="str">
        <f>投入係数!B32</f>
        <v>公務</v>
      </c>
      <c r="C32" s="13">
        <f>+'H23取引基本表（生産者）(36)'!AZ32/'H23取引基本表（生産者）(36)'!AV32*-1</f>
        <v>0</v>
      </c>
      <c r="D32" s="13">
        <f t="shared" si="1"/>
        <v>1</v>
      </c>
      <c r="E32" s="13">
        <f t="shared" si="2"/>
        <v>0.67525285436437499</v>
      </c>
      <c r="F32" s="13">
        <v>0.36779293281102149</v>
      </c>
      <c r="G32" s="13">
        <f>'H23取引基本表（生産者）(36)'!AO32/'H23取引基本表（生産者）(36)'!$AO$40</f>
        <v>4.3529018525338154E-3</v>
      </c>
      <c r="H32" s="26">
        <v>5.1819228166890122E-2</v>
      </c>
      <c r="I32" s="3">
        <v>5.1819228166890122E-2</v>
      </c>
      <c r="O32" s="11">
        <f t="shared" si="3"/>
        <v>61</v>
      </c>
      <c r="P32" s="12" t="str">
        <f t="shared" si="0"/>
        <v>公務</v>
      </c>
      <c r="Q32" s="112">
        <v>147311</v>
      </c>
      <c r="R32" s="112">
        <v>0</v>
      </c>
      <c r="S32" s="112">
        <v>122001</v>
      </c>
      <c r="T32" s="112">
        <v>1145</v>
      </c>
      <c r="U32" s="112">
        <v>0</v>
      </c>
      <c r="V32" s="65">
        <f>'H23取引基本表（生産者）(36)'!BB32</f>
        <v>400527</v>
      </c>
      <c r="W32" s="3">
        <f t="shared" si="4"/>
        <v>0.67525285436437499</v>
      </c>
    </row>
    <row r="33" spans="1:23">
      <c r="A33" s="17">
        <f>投入係数!A33</f>
        <v>63</v>
      </c>
      <c r="B33" s="18" t="str">
        <f>投入係数!B33</f>
        <v>教育・研究</v>
      </c>
      <c r="C33" s="19">
        <f>+'H23取引基本表（生産者）(36)'!AZ33/'H23取引基本表（生産者）(36)'!AV33*-1</f>
        <v>0.27655802142980807</v>
      </c>
      <c r="D33" s="19">
        <f t="shared" si="1"/>
        <v>0.72344197857019199</v>
      </c>
      <c r="E33" s="19">
        <f t="shared" si="2"/>
        <v>0.78373682524295774</v>
      </c>
      <c r="F33" s="19">
        <v>0.63386703250663357</v>
      </c>
      <c r="G33" s="19">
        <f>'H23取引基本表（生産者）(36)'!AO33/'H23取引基本表（生産者）(36)'!$AO$40</f>
        <v>1.4834231313240241E-2</v>
      </c>
      <c r="H33" s="30">
        <v>9.1568155492939229E-2</v>
      </c>
      <c r="I33" s="6">
        <v>9.0598789113522663E-2</v>
      </c>
      <c r="O33" s="17">
        <f t="shared" si="3"/>
        <v>63</v>
      </c>
      <c r="P33" s="18" t="str">
        <f t="shared" si="0"/>
        <v>教育・研究</v>
      </c>
      <c r="Q33" s="114">
        <v>154320</v>
      </c>
      <c r="R33" s="114">
        <v>614</v>
      </c>
      <c r="S33" s="114">
        <v>32858</v>
      </c>
      <c r="T33" s="114">
        <v>3030</v>
      </c>
      <c r="U33" s="114">
        <v>-15</v>
      </c>
      <c r="V33" s="72">
        <f>'H23取引基本表（生産者）(36)'!BB33</f>
        <v>243458</v>
      </c>
      <c r="W33" s="6">
        <f t="shared" si="4"/>
        <v>0.78373682524295774</v>
      </c>
    </row>
    <row r="34" spans="1:23">
      <c r="A34" s="14">
        <f>投入係数!A34</f>
        <v>64</v>
      </c>
      <c r="B34" s="15" t="str">
        <f>投入係数!B34</f>
        <v>医療・福祉</v>
      </c>
      <c r="C34" s="16">
        <f>+'H23取引基本表（生産者）(36)'!AZ34/'H23取引基本表（生産者）(36)'!AV34*-1</f>
        <v>4.1058222143880815E-2</v>
      </c>
      <c r="D34" s="16">
        <f t="shared" si="1"/>
        <v>0.95894177785611923</v>
      </c>
      <c r="E34" s="16">
        <f t="shared" si="2"/>
        <v>0.58223023474178404</v>
      </c>
      <c r="F34" s="16">
        <v>0.48767549295774648</v>
      </c>
      <c r="G34" s="16">
        <f>'H23取引基本表（生産者）(36)'!AO34/'H23取引基本表（生産者）(36)'!$AO$40</f>
        <v>5.1635671780103282E-2</v>
      </c>
      <c r="H34" s="26">
        <v>0.11909258215962441</v>
      </c>
      <c r="I34" s="3">
        <v>0.11161239436619719</v>
      </c>
      <c r="O34" s="14">
        <f t="shared" si="3"/>
        <v>64</v>
      </c>
      <c r="P34" s="15" t="str">
        <f t="shared" si="0"/>
        <v>医療・福祉</v>
      </c>
      <c r="Q34" s="113">
        <v>324609</v>
      </c>
      <c r="R34" s="113">
        <v>11871</v>
      </c>
      <c r="S34" s="113">
        <v>50428</v>
      </c>
      <c r="T34" s="113">
        <v>10159</v>
      </c>
      <c r="U34" s="113">
        <v>-9520</v>
      </c>
      <c r="V34" s="65">
        <f>'H23取引基本表（生産者）(36)'!BB34</f>
        <v>665625</v>
      </c>
      <c r="W34" s="3">
        <f t="shared" si="4"/>
        <v>0.58223023474178404</v>
      </c>
    </row>
    <row r="35" spans="1:23">
      <c r="A35" s="11">
        <f>投入係数!A35</f>
        <v>65</v>
      </c>
      <c r="B35" s="12" t="str">
        <f>投入係数!B35</f>
        <v>その他の非営利団体サービス</v>
      </c>
      <c r="C35" s="13">
        <f>+'H23取引基本表（生産者）(36)'!AZ35/'H23取引基本表（生産者）(36)'!AV35*-1</f>
        <v>6.057837590920271E-2</v>
      </c>
      <c r="D35" s="13">
        <f t="shared" si="1"/>
        <v>0.93942162409079732</v>
      </c>
      <c r="E35" s="13">
        <f t="shared" si="2"/>
        <v>0.51276196088541859</v>
      </c>
      <c r="F35" s="13">
        <v>0.32164561157968397</v>
      </c>
      <c r="G35" s="13">
        <f>'H23取引基本表（生産者）(36)'!AO35/'H23取引基本表（生産者）(36)'!$AO$40</f>
        <v>1.8000913715623238E-2</v>
      </c>
      <c r="H35" s="26">
        <v>9.4637398254207944E-2</v>
      </c>
      <c r="I35" s="3">
        <v>6.7713896357408571E-2</v>
      </c>
      <c r="O35" s="11">
        <f t="shared" si="3"/>
        <v>65</v>
      </c>
      <c r="P35" s="12" t="str">
        <f t="shared" si="0"/>
        <v>その他の非営利団体サービス</v>
      </c>
      <c r="Q35" s="112">
        <v>17466</v>
      </c>
      <c r="R35" s="112">
        <v>1876</v>
      </c>
      <c r="S35" s="112">
        <v>7048</v>
      </c>
      <c r="T35" s="112">
        <v>2827</v>
      </c>
      <c r="U35" s="112">
        <v>-1373</v>
      </c>
      <c r="V35" s="65">
        <f>'H23取引基本表（生産者）(36)'!BB35</f>
        <v>54302</v>
      </c>
      <c r="W35" s="3">
        <f t="shared" si="4"/>
        <v>0.51276196088541859</v>
      </c>
    </row>
    <row r="36" spans="1:23">
      <c r="A36" s="11">
        <f>投入係数!A36</f>
        <v>66</v>
      </c>
      <c r="B36" s="12" t="str">
        <f>投入係数!B36</f>
        <v>対事業所サービス</v>
      </c>
      <c r="C36" s="13">
        <f>+'H23取引基本表（生産者）(36)'!AZ36/'H23取引基本表（生産者）(36)'!AV36*-1</f>
        <v>0.60693548042780598</v>
      </c>
      <c r="D36" s="13">
        <f t="shared" si="1"/>
        <v>0.39306451957219402</v>
      </c>
      <c r="E36" s="13">
        <f t="shared" si="2"/>
        <v>0.61448239043566888</v>
      </c>
      <c r="F36" s="13">
        <v>0.47467765680358498</v>
      </c>
      <c r="G36" s="13">
        <f>'H23取引基本表（生産者）(36)'!AO36/'H23取引基本表（生産者）(36)'!$AO$40</f>
        <v>2.1992714437914992E-2</v>
      </c>
      <c r="H36" s="26">
        <v>0.19170724604856584</v>
      </c>
      <c r="I36" s="3">
        <v>0.15453868927248313</v>
      </c>
      <c r="O36" s="11">
        <f t="shared" si="3"/>
        <v>66</v>
      </c>
      <c r="P36" s="12" t="str">
        <f t="shared" si="0"/>
        <v>対事業所サービス</v>
      </c>
      <c r="Q36" s="112">
        <v>117365</v>
      </c>
      <c r="R36" s="112">
        <v>-4409</v>
      </c>
      <c r="S36" s="112">
        <v>29995</v>
      </c>
      <c r="T36" s="112">
        <v>9031</v>
      </c>
      <c r="U36" s="112">
        <v>-50</v>
      </c>
      <c r="V36" s="65">
        <f>'H23取引基本表（生産者）(36)'!BB36</f>
        <v>247252</v>
      </c>
      <c r="W36" s="3">
        <f t="shared" si="4"/>
        <v>0.61448239043566888</v>
      </c>
    </row>
    <row r="37" spans="1:23">
      <c r="A37" s="11">
        <f>投入係数!A37</f>
        <v>67</v>
      </c>
      <c r="B37" s="12" t="str">
        <f>投入係数!B37</f>
        <v>対個人サービス</v>
      </c>
      <c r="C37" s="13">
        <f>+'H23取引基本表（生産者）(36)'!AZ37/'H23取引基本表（生産者）(36)'!AV37*-1</f>
        <v>0.42052048240640338</v>
      </c>
      <c r="D37" s="13">
        <f t="shared" si="1"/>
        <v>0.57947951759359662</v>
      </c>
      <c r="E37" s="13">
        <f t="shared" si="2"/>
        <v>0.59004544521998648</v>
      </c>
      <c r="F37" s="13">
        <v>0.14081523912982513</v>
      </c>
      <c r="G37" s="13">
        <f>'H23取引基本表（生産者）(36)'!AO37/'H23取引基本表（生産者）(36)'!$AO$40</f>
        <v>0.16299174299980626</v>
      </c>
      <c r="H37" s="26">
        <v>0.10632321750386337</v>
      </c>
      <c r="I37" s="3">
        <v>8.1770400534892748E-2</v>
      </c>
      <c r="O37" s="11">
        <f t="shared" si="3"/>
        <v>67</v>
      </c>
      <c r="P37" s="12" t="str">
        <f t="shared" si="0"/>
        <v>対個人サービス</v>
      </c>
      <c r="Q37" s="112">
        <v>95405</v>
      </c>
      <c r="R37" s="112">
        <v>203454</v>
      </c>
      <c r="S37" s="112">
        <v>80126</v>
      </c>
      <c r="T37" s="112">
        <v>20798</v>
      </c>
      <c r="U37" s="112">
        <v>-16</v>
      </c>
      <c r="V37" s="65">
        <f>'H23取引基本表（生産者）(36)'!BB37</f>
        <v>677519</v>
      </c>
      <c r="W37" s="3">
        <f t="shared" si="4"/>
        <v>0.59004544521998648</v>
      </c>
    </row>
    <row r="38" spans="1:23">
      <c r="A38" s="17">
        <f>投入係数!A38</f>
        <v>68</v>
      </c>
      <c r="B38" s="18" t="str">
        <f>投入係数!B38</f>
        <v>事務用品</v>
      </c>
      <c r="C38" s="19">
        <f>+'H23取引基本表（生産者）(36)'!AZ38/'H23取引基本表（生産者）(36)'!AV38*-1</f>
        <v>0</v>
      </c>
      <c r="D38" s="19">
        <f t="shared" si="1"/>
        <v>1</v>
      </c>
      <c r="E38" s="19">
        <f t="shared" si="2"/>
        <v>0</v>
      </c>
      <c r="F38" s="19">
        <v>0</v>
      </c>
      <c r="G38" s="19">
        <f>'H23取引基本表（生産者）(36)'!AO38/'H23取引基本表（生産者）(36)'!$AO$40</f>
        <v>0</v>
      </c>
      <c r="H38" s="6">
        <v>0</v>
      </c>
      <c r="I38" s="6">
        <v>0</v>
      </c>
      <c r="O38" s="17">
        <f t="shared" si="3"/>
        <v>68</v>
      </c>
      <c r="P38" s="18" t="str">
        <f t="shared" si="0"/>
        <v>事務用品</v>
      </c>
      <c r="Q38" s="114">
        <v>0</v>
      </c>
      <c r="R38" s="114">
        <v>0</v>
      </c>
      <c r="S38" s="114">
        <v>0</v>
      </c>
      <c r="T38" s="114">
        <v>0</v>
      </c>
      <c r="U38" s="114">
        <v>0</v>
      </c>
      <c r="V38" s="69">
        <f>'H23取引基本表（生産者）(36)'!BB38</f>
        <v>11032</v>
      </c>
      <c r="W38" s="6">
        <f t="shared" si="4"/>
        <v>0</v>
      </c>
    </row>
    <row r="39" spans="1:23">
      <c r="A39" s="20">
        <f>投入係数!A39</f>
        <v>69</v>
      </c>
      <c r="B39" s="21" t="str">
        <f>投入係数!B39</f>
        <v>分類不明</v>
      </c>
      <c r="C39" s="130">
        <f>+'H23取引基本表（生産者）(36)'!AZ39/'H23取引基本表（生産者）(36)'!AV39*-1</f>
        <v>0.7193864691974412</v>
      </c>
      <c r="D39" s="22">
        <f t="shared" si="1"/>
        <v>0.2806135308025588</v>
      </c>
      <c r="E39" s="22">
        <f t="shared" si="2"/>
        <v>0.3792608268460434</v>
      </c>
      <c r="F39" s="22">
        <v>3.5711586425818155E-2</v>
      </c>
      <c r="G39" s="22">
        <f>'H23取引基本表（生産者）(36)'!AO39/'H23取引基本表（生産者）(36)'!$AO$40</f>
        <v>7.1593780469306185E-5</v>
      </c>
      <c r="H39" s="27">
        <v>6.5754667069760414E-3</v>
      </c>
      <c r="I39" s="4">
        <v>6.1975663215176483E-3</v>
      </c>
      <c r="O39" s="20">
        <f t="shared" si="3"/>
        <v>69</v>
      </c>
      <c r="P39" s="21" t="str">
        <f t="shared" si="0"/>
        <v>分類不明</v>
      </c>
      <c r="Q39" s="517">
        <v>945</v>
      </c>
      <c r="R39" s="518">
        <v>7393</v>
      </c>
      <c r="S39" s="518">
        <v>1453</v>
      </c>
      <c r="T39" s="518">
        <v>245</v>
      </c>
      <c r="U39" s="518">
        <v>0</v>
      </c>
      <c r="V39" s="35">
        <f>'H23取引基本表（生産者）(36)'!BB39</f>
        <v>26462</v>
      </c>
      <c r="W39" s="4">
        <f t="shared" si="4"/>
        <v>0.3792608268460434</v>
      </c>
    </row>
    <row r="40" spans="1:23">
      <c r="A40" t="s">
        <v>431</v>
      </c>
    </row>
  </sheetData>
  <phoneticPr fontId="5"/>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42"/>
  <sheetViews>
    <sheetView workbookViewId="0">
      <selection activeCell="J25" sqref="J25"/>
    </sheetView>
  </sheetViews>
  <sheetFormatPr defaultRowHeight="11.25"/>
  <cols>
    <col min="1" max="1" width="4" style="32" customWidth="1"/>
    <col min="2" max="2" width="27.1640625" style="32" bestFit="1" customWidth="1"/>
    <col min="3" max="3" width="13.6640625" style="32" bestFit="1" customWidth="1"/>
    <col min="4" max="5" width="11" style="32" bestFit="1" customWidth="1"/>
    <col min="6" max="7" width="9.5" style="32" bestFit="1" customWidth="1"/>
    <col min="8" max="8" width="9.5" style="32" customWidth="1"/>
    <col min="9" max="9" width="9.33203125" style="32"/>
    <col min="10" max="10" width="13.6640625" style="32" bestFit="1" customWidth="1"/>
    <col min="11" max="256" width="9.33203125" style="32"/>
    <col min="257" max="257" width="4" style="32" customWidth="1"/>
    <col min="258" max="258" width="27.1640625" style="32" bestFit="1" customWidth="1"/>
    <col min="259" max="259" width="13.6640625" style="32" bestFit="1" customWidth="1"/>
    <col min="260" max="261" width="11" style="32" bestFit="1" customWidth="1"/>
    <col min="262" max="263" width="9.5" style="32" bestFit="1" customWidth="1"/>
    <col min="264" max="264" width="9.5" style="32" customWidth="1"/>
    <col min="265" max="265" width="9.33203125" style="32"/>
    <col min="266" max="266" width="13.6640625" style="32" bestFit="1" customWidth="1"/>
    <col min="267" max="512" width="9.33203125" style="32"/>
    <col min="513" max="513" width="4" style="32" customWidth="1"/>
    <col min="514" max="514" width="27.1640625" style="32" bestFit="1" customWidth="1"/>
    <col min="515" max="515" width="13.6640625" style="32" bestFit="1" customWidth="1"/>
    <col min="516" max="517" width="11" style="32" bestFit="1" customWidth="1"/>
    <col min="518" max="519" width="9.5" style="32" bestFit="1" customWidth="1"/>
    <col min="520" max="520" width="9.5" style="32" customWidth="1"/>
    <col min="521" max="521" width="9.33203125" style="32"/>
    <col min="522" max="522" width="13.6640625" style="32" bestFit="1" customWidth="1"/>
    <col min="523" max="768" width="9.33203125" style="32"/>
    <col min="769" max="769" width="4" style="32" customWidth="1"/>
    <col min="770" max="770" width="27.1640625" style="32" bestFit="1" customWidth="1"/>
    <col min="771" max="771" width="13.6640625" style="32" bestFit="1" customWidth="1"/>
    <col min="772" max="773" width="11" style="32" bestFit="1" customWidth="1"/>
    <col min="774" max="775" width="9.5" style="32" bestFit="1" customWidth="1"/>
    <col min="776" max="776" width="9.5" style="32" customWidth="1"/>
    <col min="777" max="777" width="9.33203125" style="32"/>
    <col min="778" max="778" width="13.6640625" style="32" bestFit="1" customWidth="1"/>
    <col min="779" max="1024" width="9.33203125" style="32"/>
    <col min="1025" max="1025" width="4" style="32" customWidth="1"/>
    <col min="1026" max="1026" width="27.1640625" style="32" bestFit="1" customWidth="1"/>
    <col min="1027" max="1027" width="13.6640625" style="32" bestFit="1" customWidth="1"/>
    <col min="1028" max="1029" width="11" style="32" bestFit="1" customWidth="1"/>
    <col min="1030" max="1031" width="9.5" style="32" bestFit="1" customWidth="1"/>
    <col min="1032" max="1032" width="9.5" style="32" customWidth="1"/>
    <col min="1033" max="1033" width="9.33203125" style="32"/>
    <col min="1034" max="1034" width="13.6640625" style="32" bestFit="1" customWidth="1"/>
    <col min="1035" max="1280" width="9.33203125" style="32"/>
    <col min="1281" max="1281" width="4" style="32" customWidth="1"/>
    <col min="1282" max="1282" width="27.1640625" style="32" bestFit="1" customWidth="1"/>
    <col min="1283" max="1283" width="13.6640625" style="32" bestFit="1" customWidth="1"/>
    <col min="1284" max="1285" width="11" style="32" bestFit="1" customWidth="1"/>
    <col min="1286" max="1287" width="9.5" style="32" bestFit="1" customWidth="1"/>
    <col min="1288" max="1288" width="9.5" style="32" customWidth="1"/>
    <col min="1289" max="1289" width="9.33203125" style="32"/>
    <col min="1290" max="1290" width="13.6640625" style="32" bestFit="1" customWidth="1"/>
    <col min="1291" max="1536" width="9.33203125" style="32"/>
    <col min="1537" max="1537" width="4" style="32" customWidth="1"/>
    <col min="1538" max="1538" width="27.1640625" style="32" bestFit="1" customWidth="1"/>
    <col min="1539" max="1539" width="13.6640625" style="32" bestFit="1" customWidth="1"/>
    <col min="1540" max="1541" width="11" style="32" bestFit="1" customWidth="1"/>
    <col min="1542" max="1543" width="9.5" style="32" bestFit="1" customWidth="1"/>
    <col min="1544" max="1544" width="9.5" style="32" customWidth="1"/>
    <col min="1545" max="1545" width="9.33203125" style="32"/>
    <col min="1546" max="1546" width="13.6640625" style="32" bestFit="1" customWidth="1"/>
    <col min="1547" max="1792" width="9.33203125" style="32"/>
    <col min="1793" max="1793" width="4" style="32" customWidth="1"/>
    <col min="1794" max="1794" width="27.1640625" style="32" bestFit="1" customWidth="1"/>
    <col min="1795" max="1795" width="13.6640625" style="32" bestFit="1" customWidth="1"/>
    <col min="1796" max="1797" width="11" style="32" bestFit="1" customWidth="1"/>
    <col min="1798" max="1799" width="9.5" style="32" bestFit="1" customWidth="1"/>
    <col min="1800" max="1800" width="9.5" style="32" customWidth="1"/>
    <col min="1801" max="1801" width="9.33203125" style="32"/>
    <col min="1802" max="1802" width="13.6640625" style="32" bestFit="1" customWidth="1"/>
    <col min="1803" max="2048" width="9.33203125" style="32"/>
    <col min="2049" max="2049" width="4" style="32" customWidth="1"/>
    <col min="2050" max="2050" width="27.1640625" style="32" bestFit="1" customWidth="1"/>
    <col min="2051" max="2051" width="13.6640625" style="32" bestFit="1" customWidth="1"/>
    <col min="2052" max="2053" width="11" style="32" bestFit="1" customWidth="1"/>
    <col min="2054" max="2055" width="9.5" style="32" bestFit="1" customWidth="1"/>
    <col min="2056" max="2056" width="9.5" style="32" customWidth="1"/>
    <col min="2057" max="2057" width="9.33203125" style="32"/>
    <col min="2058" max="2058" width="13.6640625" style="32" bestFit="1" customWidth="1"/>
    <col min="2059" max="2304" width="9.33203125" style="32"/>
    <col min="2305" max="2305" width="4" style="32" customWidth="1"/>
    <col min="2306" max="2306" width="27.1640625" style="32" bestFit="1" customWidth="1"/>
    <col min="2307" max="2307" width="13.6640625" style="32" bestFit="1" customWidth="1"/>
    <col min="2308" max="2309" width="11" style="32" bestFit="1" customWidth="1"/>
    <col min="2310" max="2311" width="9.5" style="32" bestFit="1" customWidth="1"/>
    <col min="2312" max="2312" width="9.5" style="32" customWidth="1"/>
    <col min="2313" max="2313" width="9.33203125" style="32"/>
    <col min="2314" max="2314" width="13.6640625" style="32" bestFit="1" customWidth="1"/>
    <col min="2315" max="2560" width="9.33203125" style="32"/>
    <col min="2561" max="2561" width="4" style="32" customWidth="1"/>
    <col min="2562" max="2562" width="27.1640625" style="32" bestFit="1" customWidth="1"/>
    <col min="2563" max="2563" width="13.6640625" style="32" bestFit="1" customWidth="1"/>
    <col min="2564" max="2565" width="11" style="32" bestFit="1" customWidth="1"/>
    <col min="2566" max="2567" width="9.5" style="32" bestFit="1" customWidth="1"/>
    <col min="2568" max="2568" width="9.5" style="32" customWidth="1"/>
    <col min="2569" max="2569" width="9.33203125" style="32"/>
    <col min="2570" max="2570" width="13.6640625" style="32" bestFit="1" customWidth="1"/>
    <col min="2571" max="2816" width="9.33203125" style="32"/>
    <col min="2817" max="2817" width="4" style="32" customWidth="1"/>
    <col min="2818" max="2818" width="27.1640625" style="32" bestFit="1" customWidth="1"/>
    <col min="2819" max="2819" width="13.6640625" style="32" bestFit="1" customWidth="1"/>
    <col min="2820" max="2821" width="11" style="32" bestFit="1" customWidth="1"/>
    <col min="2822" max="2823" width="9.5" style="32" bestFit="1" customWidth="1"/>
    <col min="2824" max="2824" width="9.5" style="32" customWidth="1"/>
    <col min="2825" max="2825" width="9.33203125" style="32"/>
    <col min="2826" max="2826" width="13.6640625" style="32" bestFit="1" customWidth="1"/>
    <col min="2827" max="3072" width="9.33203125" style="32"/>
    <col min="3073" max="3073" width="4" style="32" customWidth="1"/>
    <col min="3074" max="3074" width="27.1640625" style="32" bestFit="1" customWidth="1"/>
    <col min="3075" max="3075" width="13.6640625" style="32" bestFit="1" customWidth="1"/>
    <col min="3076" max="3077" width="11" style="32" bestFit="1" customWidth="1"/>
    <col min="3078" max="3079" width="9.5" style="32" bestFit="1" customWidth="1"/>
    <col min="3080" max="3080" width="9.5" style="32" customWidth="1"/>
    <col min="3081" max="3081" width="9.33203125" style="32"/>
    <col min="3082" max="3082" width="13.6640625" style="32" bestFit="1" customWidth="1"/>
    <col min="3083" max="3328" width="9.33203125" style="32"/>
    <col min="3329" max="3329" width="4" style="32" customWidth="1"/>
    <col min="3330" max="3330" width="27.1640625" style="32" bestFit="1" customWidth="1"/>
    <col min="3331" max="3331" width="13.6640625" style="32" bestFit="1" customWidth="1"/>
    <col min="3332" max="3333" width="11" style="32" bestFit="1" customWidth="1"/>
    <col min="3334" max="3335" width="9.5" style="32" bestFit="1" customWidth="1"/>
    <col min="3336" max="3336" width="9.5" style="32" customWidth="1"/>
    <col min="3337" max="3337" width="9.33203125" style="32"/>
    <col min="3338" max="3338" width="13.6640625" style="32" bestFit="1" customWidth="1"/>
    <col min="3339" max="3584" width="9.33203125" style="32"/>
    <col min="3585" max="3585" width="4" style="32" customWidth="1"/>
    <col min="3586" max="3586" width="27.1640625" style="32" bestFit="1" customWidth="1"/>
    <col min="3587" max="3587" width="13.6640625" style="32" bestFit="1" customWidth="1"/>
    <col min="3588" max="3589" width="11" style="32" bestFit="1" customWidth="1"/>
    <col min="3590" max="3591" width="9.5" style="32" bestFit="1" customWidth="1"/>
    <col min="3592" max="3592" width="9.5" style="32" customWidth="1"/>
    <col min="3593" max="3593" width="9.33203125" style="32"/>
    <col min="3594" max="3594" width="13.6640625" style="32" bestFit="1" customWidth="1"/>
    <col min="3595" max="3840" width="9.33203125" style="32"/>
    <col min="3841" max="3841" width="4" style="32" customWidth="1"/>
    <col min="3842" max="3842" width="27.1640625" style="32" bestFit="1" customWidth="1"/>
    <col min="3843" max="3843" width="13.6640625" style="32" bestFit="1" customWidth="1"/>
    <col min="3844" max="3845" width="11" style="32" bestFit="1" customWidth="1"/>
    <col min="3846" max="3847" width="9.5" style="32" bestFit="1" customWidth="1"/>
    <col min="3848" max="3848" width="9.5" style="32" customWidth="1"/>
    <col min="3849" max="3849" width="9.33203125" style="32"/>
    <col min="3850" max="3850" width="13.6640625" style="32" bestFit="1" customWidth="1"/>
    <col min="3851" max="4096" width="9.33203125" style="32"/>
    <col min="4097" max="4097" width="4" style="32" customWidth="1"/>
    <col min="4098" max="4098" width="27.1640625" style="32" bestFit="1" customWidth="1"/>
    <col min="4099" max="4099" width="13.6640625" style="32" bestFit="1" customWidth="1"/>
    <col min="4100" max="4101" width="11" style="32" bestFit="1" customWidth="1"/>
    <col min="4102" max="4103" width="9.5" style="32" bestFit="1" customWidth="1"/>
    <col min="4104" max="4104" width="9.5" style="32" customWidth="1"/>
    <col min="4105" max="4105" width="9.33203125" style="32"/>
    <col min="4106" max="4106" width="13.6640625" style="32" bestFit="1" customWidth="1"/>
    <col min="4107" max="4352" width="9.33203125" style="32"/>
    <col min="4353" max="4353" width="4" style="32" customWidth="1"/>
    <col min="4354" max="4354" width="27.1640625" style="32" bestFit="1" customWidth="1"/>
    <col min="4355" max="4355" width="13.6640625" style="32" bestFit="1" customWidth="1"/>
    <col min="4356" max="4357" width="11" style="32" bestFit="1" customWidth="1"/>
    <col min="4358" max="4359" width="9.5" style="32" bestFit="1" customWidth="1"/>
    <col min="4360" max="4360" width="9.5" style="32" customWidth="1"/>
    <col min="4361" max="4361" width="9.33203125" style="32"/>
    <col min="4362" max="4362" width="13.6640625" style="32" bestFit="1" customWidth="1"/>
    <col min="4363" max="4608" width="9.33203125" style="32"/>
    <col min="4609" max="4609" width="4" style="32" customWidth="1"/>
    <col min="4610" max="4610" width="27.1640625" style="32" bestFit="1" customWidth="1"/>
    <col min="4611" max="4611" width="13.6640625" style="32" bestFit="1" customWidth="1"/>
    <col min="4612" max="4613" width="11" style="32" bestFit="1" customWidth="1"/>
    <col min="4614" max="4615" width="9.5" style="32" bestFit="1" customWidth="1"/>
    <col min="4616" max="4616" width="9.5" style="32" customWidth="1"/>
    <col min="4617" max="4617" width="9.33203125" style="32"/>
    <col min="4618" max="4618" width="13.6640625" style="32" bestFit="1" customWidth="1"/>
    <col min="4619" max="4864" width="9.33203125" style="32"/>
    <col min="4865" max="4865" width="4" style="32" customWidth="1"/>
    <col min="4866" max="4866" width="27.1640625" style="32" bestFit="1" customWidth="1"/>
    <col min="4867" max="4867" width="13.6640625" style="32" bestFit="1" customWidth="1"/>
    <col min="4868" max="4869" width="11" style="32" bestFit="1" customWidth="1"/>
    <col min="4870" max="4871" width="9.5" style="32" bestFit="1" customWidth="1"/>
    <col min="4872" max="4872" width="9.5" style="32" customWidth="1"/>
    <col min="4873" max="4873" width="9.33203125" style="32"/>
    <col min="4874" max="4874" width="13.6640625" style="32" bestFit="1" customWidth="1"/>
    <col min="4875" max="5120" width="9.33203125" style="32"/>
    <col min="5121" max="5121" width="4" style="32" customWidth="1"/>
    <col min="5122" max="5122" width="27.1640625" style="32" bestFit="1" customWidth="1"/>
    <col min="5123" max="5123" width="13.6640625" style="32" bestFit="1" customWidth="1"/>
    <col min="5124" max="5125" width="11" style="32" bestFit="1" customWidth="1"/>
    <col min="5126" max="5127" width="9.5" style="32" bestFit="1" customWidth="1"/>
    <col min="5128" max="5128" width="9.5" style="32" customWidth="1"/>
    <col min="5129" max="5129" width="9.33203125" style="32"/>
    <col min="5130" max="5130" width="13.6640625" style="32" bestFit="1" customWidth="1"/>
    <col min="5131" max="5376" width="9.33203125" style="32"/>
    <col min="5377" max="5377" width="4" style="32" customWidth="1"/>
    <col min="5378" max="5378" width="27.1640625" style="32" bestFit="1" customWidth="1"/>
    <col min="5379" max="5379" width="13.6640625" style="32" bestFit="1" customWidth="1"/>
    <col min="5380" max="5381" width="11" style="32" bestFit="1" customWidth="1"/>
    <col min="5382" max="5383" width="9.5" style="32" bestFit="1" customWidth="1"/>
    <col min="5384" max="5384" width="9.5" style="32" customWidth="1"/>
    <col min="5385" max="5385" width="9.33203125" style="32"/>
    <col min="5386" max="5386" width="13.6640625" style="32" bestFit="1" customWidth="1"/>
    <col min="5387" max="5632" width="9.33203125" style="32"/>
    <col min="5633" max="5633" width="4" style="32" customWidth="1"/>
    <col min="5634" max="5634" width="27.1640625" style="32" bestFit="1" customWidth="1"/>
    <col min="5635" max="5635" width="13.6640625" style="32" bestFit="1" customWidth="1"/>
    <col min="5636" max="5637" width="11" style="32" bestFit="1" customWidth="1"/>
    <col min="5638" max="5639" width="9.5" style="32" bestFit="1" customWidth="1"/>
    <col min="5640" max="5640" width="9.5" style="32" customWidth="1"/>
    <col min="5641" max="5641" width="9.33203125" style="32"/>
    <col min="5642" max="5642" width="13.6640625" style="32" bestFit="1" customWidth="1"/>
    <col min="5643" max="5888" width="9.33203125" style="32"/>
    <col min="5889" max="5889" width="4" style="32" customWidth="1"/>
    <col min="5890" max="5890" width="27.1640625" style="32" bestFit="1" customWidth="1"/>
    <col min="5891" max="5891" width="13.6640625" style="32" bestFit="1" customWidth="1"/>
    <col min="5892" max="5893" width="11" style="32" bestFit="1" customWidth="1"/>
    <col min="5894" max="5895" width="9.5" style="32" bestFit="1" customWidth="1"/>
    <col min="5896" max="5896" width="9.5" style="32" customWidth="1"/>
    <col min="5897" max="5897" width="9.33203125" style="32"/>
    <col min="5898" max="5898" width="13.6640625" style="32" bestFit="1" customWidth="1"/>
    <col min="5899" max="6144" width="9.33203125" style="32"/>
    <col min="6145" max="6145" width="4" style="32" customWidth="1"/>
    <col min="6146" max="6146" width="27.1640625" style="32" bestFit="1" customWidth="1"/>
    <col min="6147" max="6147" width="13.6640625" style="32" bestFit="1" customWidth="1"/>
    <col min="6148" max="6149" width="11" style="32" bestFit="1" customWidth="1"/>
    <col min="6150" max="6151" width="9.5" style="32" bestFit="1" customWidth="1"/>
    <col min="6152" max="6152" width="9.5" style="32" customWidth="1"/>
    <col min="6153" max="6153" width="9.33203125" style="32"/>
    <col min="6154" max="6154" width="13.6640625" style="32" bestFit="1" customWidth="1"/>
    <col min="6155" max="6400" width="9.33203125" style="32"/>
    <col min="6401" max="6401" width="4" style="32" customWidth="1"/>
    <col min="6402" max="6402" width="27.1640625" style="32" bestFit="1" customWidth="1"/>
    <col min="6403" max="6403" width="13.6640625" style="32" bestFit="1" customWidth="1"/>
    <col min="6404" max="6405" width="11" style="32" bestFit="1" customWidth="1"/>
    <col min="6406" max="6407" width="9.5" style="32" bestFit="1" customWidth="1"/>
    <col min="6408" max="6408" width="9.5" style="32" customWidth="1"/>
    <col min="6409" max="6409" width="9.33203125" style="32"/>
    <col min="6410" max="6410" width="13.6640625" style="32" bestFit="1" customWidth="1"/>
    <col min="6411" max="6656" width="9.33203125" style="32"/>
    <col min="6657" max="6657" width="4" style="32" customWidth="1"/>
    <col min="6658" max="6658" width="27.1640625" style="32" bestFit="1" customWidth="1"/>
    <col min="6659" max="6659" width="13.6640625" style="32" bestFit="1" customWidth="1"/>
    <col min="6660" max="6661" width="11" style="32" bestFit="1" customWidth="1"/>
    <col min="6662" max="6663" width="9.5" style="32" bestFit="1" customWidth="1"/>
    <col min="6664" max="6664" width="9.5" style="32" customWidth="1"/>
    <col min="6665" max="6665" width="9.33203125" style="32"/>
    <col min="6666" max="6666" width="13.6640625" style="32" bestFit="1" customWidth="1"/>
    <col min="6667" max="6912" width="9.33203125" style="32"/>
    <col min="6913" max="6913" width="4" style="32" customWidth="1"/>
    <col min="6914" max="6914" width="27.1640625" style="32" bestFit="1" customWidth="1"/>
    <col min="6915" max="6915" width="13.6640625" style="32" bestFit="1" customWidth="1"/>
    <col min="6916" max="6917" width="11" style="32" bestFit="1" customWidth="1"/>
    <col min="6918" max="6919" width="9.5" style="32" bestFit="1" customWidth="1"/>
    <col min="6920" max="6920" width="9.5" style="32" customWidth="1"/>
    <col min="6921" max="6921" width="9.33203125" style="32"/>
    <col min="6922" max="6922" width="13.6640625" style="32" bestFit="1" customWidth="1"/>
    <col min="6923" max="7168" width="9.33203125" style="32"/>
    <col min="7169" max="7169" width="4" style="32" customWidth="1"/>
    <col min="7170" max="7170" width="27.1640625" style="32" bestFit="1" customWidth="1"/>
    <col min="7171" max="7171" width="13.6640625" style="32" bestFit="1" customWidth="1"/>
    <col min="7172" max="7173" width="11" style="32" bestFit="1" customWidth="1"/>
    <col min="7174" max="7175" width="9.5" style="32" bestFit="1" customWidth="1"/>
    <col min="7176" max="7176" width="9.5" style="32" customWidth="1"/>
    <col min="7177" max="7177" width="9.33203125" style="32"/>
    <col min="7178" max="7178" width="13.6640625" style="32" bestFit="1" customWidth="1"/>
    <col min="7179" max="7424" width="9.33203125" style="32"/>
    <col min="7425" max="7425" width="4" style="32" customWidth="1"/>
    <col min="7426" max="7426" width="27.1640625" style="32" bestFit="1" customWidth="1"/>
    <col min="7427" max="7427" width="13.6640625" style="32" bestFit="1" customWidth="1"/>
    <col min="7428" max="7429" width="11" style="32" bestFit="1" customWidth="1"/>
    <col min="7430" max="7431" width="9.5" style="32" bestFit="1" customWidth="1"/>
    <col min="7432" max="7432" width="9.5" style="32" customWidth="1"/>
    <col min="7433" max="7433" width="9.33203125" style="32"/>
    <col min="7434" max="7434" width="13.6640625" style="32" bestFit="1" customWidth="1"/>
    <col min="7435" max="7680" width="9.33203125" style="32"/>
    <col min="7681" max="7681" width="4" style="32" customWidth="1"/>
    <col min="7682" max="7682" width="27.1640625" style="32" bestFit="1" customWidth="1"/>
    <col min="7683" max="7683" width="13.6640625" style="32" bestFit="1" customWidth="1"/>
    <col min="7684" max="7685" width="11" style="32" bestFit="1" customWidth="1"/>
    <col min="7686" max="7687" width="9.5" style="32" bestFit="1" customWidth="1"/>
    <col min="7688" max="7688" width="9.5" style="32" customWidth="1"/>
    <col min="7689" max="7689" width="9.33203125" style="32"/>
    <col min="7690" max="7690" width="13.6640625" style="32" bestFit="1" customWidth="1"/>
    <col min="7691" max="7936" width="9.33203125" style="32"/>
    <col min="7937" max="7937" width="4" style="32" customWidth="1"/>
    <col min="7938" max="7938" width="27.1640625" style="32" bestFit="1" customWidth="1"/>
    <col min="7939" max="7939" width="13.6640625" style="32" bestFit="1" customWidth="1"/>
    <col min="7940" max="7941" width="11" style="32" bestFit="1" customWidth="1"/>
    <col min="7942" max="7943" width="9.5" style="32" bestFit="1" customWidth="1"/>
    <col min="7944" max="7944" width="9.5" style="32" customWidth="1"/>
    <col min="7945" max="7945" width="9.33203125" style="32"/>
    <col min="7946" max="7946" width="13.6640625" style="32" bestFit="1" customWidth="1"/>
    <col min="7947" max="8192" width="9.33203125" style="32"/>
    <col min="8193" max="8193" width="4" style="32" customWidth="1"/>
    <col min="8194" max="8194" width="27.1640625" style="32" bestFit="1" customWidth="1"/>
    <col min="8195" max="8195" width="13.6640625" style="32" bestFit="1" customWidth="1"/>
    <col min="8196" max="8197" width="11" style="32" bestFit="1" customWidth="1"/>
    <col min="8198" max="8199" width="9.5" style="32" bestFit="1" customWidth="1"/>
    <col min="8200" max="8200" width="9.5" style="32" customWidth="1"/>
    <col min="8201" max="8201" width="9.33203125" style="32"/>
    <col min="8202" max="8202" width="13.6640625" style="32" bestFit="1" customWidth="1"/>
    <col min="8203" max="8448" width="9.33203125" style="32"/>
    <col min="8449" max="8449" width="4" style="32" customWidth="1"/>
    <col min="8450" max="8450" width="27.1640625" style="32" bestFit="1" customWidth="1"/>
    <col min="8451" max="8451" width="13.6640625" style="32" bestFit="1" customWidth="1"/>
    <col min="8452" max="8453" width="11" style="32" bestFit="1" customWidth="1"/>
    <col min="8454" max="8455" width="9.5" style="32" bestFit="1" customWidth="1"/>
    <col min="8456" max="8456" width="9.5" style="32" customWidth="1"/>
    <col min="8457" max="8457" width="9.33203125" style="32"/>
    <col min="8458" max="8458" width="13.6640625" style="32" bestFit="1" customWidth="1"/>
    <col min="8459" max="8704" width="9.33203125" style="32"/>
    <col min="8705" max="8705" width="4" style="32" customWidth="1"/>
    <col min="8706" max="8706" width="27.1640625" style="32" bestFit="1" customWidth="1"/>
    <col min="8707" max="8707" width="13.6640625" style="32" bestFit="1" customWidth="1"/>
    <col min="8708" max="8709" width="11" style="32" bestFit="1" customWidth="1"/>
    <col min="8710" max="8711" width="9.5" style="32" bestFit="1" customWidth="1"/>
    <col min="8712" max="8712" width="9.5" style="32" customWidth="1"/>
    <col min="8713" max="8713" width="9.33203125" style="32"/>
    <col min="8714" max="8714" width="13.6640625" style="32" bestFit="1" customWidth="1"/>
    <col min="8715" max="8960" width="9.33203125" style="32"/>
    <col min="8961" max="8961" width="4" style="32" customWidth="1"/>
    <col min="8962" max="8962" width="27.1640625" style="32" bestFit="1" customWidth="1"/>
    <col min="8963" max="8963" width="13.6640625" style="32" bestFit="1" customWidth="1"/>
    <col min="8964" max="8965" width="11" style="32" bestFit="1" customWidth="1"/>
    <col min="8966" max="8967" width="9.5" style="32" bestFit="1" customWidth="1"/>
    <col min="8968" max="8968" width="9.5" style="32" customWidth="1"/>
    <col min="8969" max="8969" width="9.33203125" style="32"/>
    <col min="8970" max="8970" width="13.6640625" style="32" bestFit="1" customWidth="1"/>
    <col min="8971" max="9216" width="9.33203125" style="32"/>
    <col min="9217" max="9217" width="4" style="32" customWidth="1"/>
    <col min="9218" max="9218" width="27.1640625" style="32" bestFit="1" customWidth="1"/>
    <col min="9219" max="9219" width="13.6640625" style="32" bestFit="1" customWidth="1"/>
    <col min="9220" max="9221" width="11" style="32" bestFit="1" customWidth="1"/>
    <col min="9222" max="9223" width="9.5" style="32" bestFit="1" customWidth="1"/>
    <col min="9224" max="9224" width="9.5" style="32" customWidth="1"/>
    <col min="9225" max="9225" width="9.33203125" style="32"/>
    <col min="9226" max="9226" width="13.6640625" style="32" bestFit="1" customWidth="1"/>
    <col min="9227" max="9472" width="9.33203125" style="32"/>
    <col min="9473" max="9473" width="4" style="32" customWidth="1"/>
    <col min="9474" max="9474" width="27.1640625" style="32" bestFit="1" customWidth="1"/>
    <col min="9475" max="9475" width="13.6640625" style="32" bestFit="1" customWidth="1"/>
    <col min="9476" max="9477" width="11" style="32" bestFit="1" customWidth="1"/>
    <col min="9478" max="9479" width="9.5" style="32" bestFit="1" customWidth="1"/>
    <col min="9480" max="9480" width="9.5" style="32" customWidth="1"/>
    <col min="9481" max="9481" width="9.33203125" style="32"/>
    <col min="9482" max="9482" width="13.6640625" style="32" bestFit="1" customWidth="1"/>
    <col min="9483" max="9728" width="9.33203125" style="32"/>
    <col min="9729" max="9729" width="4" style="32" customWidth="1"/>
    <col min="9730" max="9730" width="27.1640625" style="32" bestFit="1" customWidth="1"/>
    <col min="9731" max="9731" width="13.6640625" style="32" bestFit="1" customWidth="1"/>
    <col min="9732" max="9733" width="11" style="32" bestFit="1" customWidth="1"/>
    <col min="9734" max="9735" width="9.5" style="32" bestFit="1" customWidth="1"/>
    <col min="9736" max="9736" width="9.5" style="32" customWidth="1"/>
    <col min="9737" max="9737" width="9.33203125" style="32"/>
    <col min="9738" max="9738" width="13.6640625" style="32" bestFit="1" customWidth="1"/>
    <col min="9739" max="9984" width="9.33203125" style="32"/>
    <col min="9985" max="9985" width="4" style="32" customWidth="1"/>
    <col min="9986" max="9986" width="27.1640625" style="32" bestFit="1" customWidth="1"/>
    <col min="9987" max="9987" width="13.6640625" style="32" bestFit="1" customWidth="1"/>
    <col min="9988" max="9989" width="11" style="32" bestFit="1" customWidth="1"/>
    <col min="9990" max="9991" width="9.5" style="32" bestFit="1" customWidth="1"/>
    <col min="9992" max="9992" width="9.5" style="32" customWidth="1"/>
    <col min="9993" max="9993" width="9.33203125" style="32"/>
    <col min="9994" max="9994" width="13.6640625" style="32" bestFit="1" customWidth="1"/>
    <col min="9995" max="10240" width="9.33203125" style="32"/>
    <col min="10241" max="10241" width="4" style="32" customWidth="1"/>
    <col min="10242" max="10242" width="27.1640625" style="32" bestFit="1" customWidth="1"/>
    <col min="10243" max="10243" width="13.6640625" style="32" bestFit="1" customWidth="1"/>
    <col min="10244" max="10245" width="11" style="32" bestFit="1" customWidth="1"/>
    <col min="10246" max="10247" width="9.5" style="32" bestFit="1" customWidth="1"/>
    <col min="10248" max="10248" width="9.5" style="32" customWidth="1"/>
    <col min="10249" max="10249" width="9.33203125" style="32"/>
    <col min="10250" max="10250" width="13.6640625" style="32" bestFit="1" customWidth="1"/>
    <col min="10251" max="10496" width="9.33203125" style="32"/>
    <col min="10497" max="10497" width="4" style="32" customWidth="1"/>
    <col min="10498" max="10498" width="27.1640625" style="32" bestFit="1" customWidth="1"/>
    <col min="10499" max="10499" width="13.6640625" style="32" bestFit="1" customWidth="1"/>
    <col min="10500" max="10501" width="11" style="32" bestFit="1" customWidth="1"/>
    <col min="10502" max="10503" width="9.5" style="32" bestFit="1" customWidth="1"/>
    <col min="10504" max="10504" width="9.5" style="32" customWidth="1"/>
    <col min="10505" max="10505" width="9.33203125" style="32"/>
    <col min="10506" max="10506" width="13.6640625" style="32" bestFit="1" customWidth="1"/>
    <col min="10507" max="10752" width="9.33203125" style="32"/>
    <col min="10753" max="10753" width="4" style="32" customWidth="1"/>
    <col min="10754" max="10754" width="27.1640625" style="32" bestFit="1" customWidth="1"/>
    <col min="10755" max="10755" width="13.6640625" style="32" bestFit="1" customWidth="1"/>
    <col min="10756" max="10757" width="11" style="32" bestFit="1" customWidth="1"/>
    <col min="10758" max="10759" width="9.5" style="32" bestFit="1" customWidth="1"/>
    <col min="10760" max="10760" width="9.5" style="32" customWidth="1"/>
    <col min="10761" max="10761" width="9.33203125" style="32"/>
    <col min="10762" max="10762" width="13.6640625" style="32" bestFit="1" customWidth="1"/>
    <col min="10763" max="11008" width="9.33203125" style="32"/>
    <col min="11009" max="11009" width="4" style="32" customWidth="1"/>
    <col min="11010" max="11010" width="27.1640625" style="32" bestFit="1" customWidth="1"/>
    <col min="11011" max="11011" width="13.6640625" style="32" bestFit="1" customWidth="1"/>
    <col min="11012" max="11013" width="11" style="32" bestFit="1" customWidth="1"/>
    <col min="11014" max="11015" width="9.5" style="32" bestFit="1" customWidth="1"/>
    <col min="11016" max="11016" width="9.5" style="32" customWidth="1"/>
    <col min="11017" max="11017" width="9.33203125" style="32"/>
    <col min="11018" max="11018" width="13.6640625" style="32" bestFit="1" customWidth="1"/>
    <col min="11019" max="11264" width="9.33203125" style="32"/>
    <col min="11265" max="11265" width="4" style="32" customWidth="1"/>
    <col min="11266" max="11266" width="27.1640625" style="32" bestFit="1" customWidth="1"/>
    <col min="11267" max="11267" width="13.6640625" style="32" bestFit="1" customWidth="1"/>
    <col min="11268" max="11269" width="11" style="32" bestFit="1" customWidth="1"/>
    <col min="11270" max="11271" width="9.5" style="32" bestFit="1" customWidth="1"/>
    <col min="11272" max="11272" width="9.5" style="32" customWidth="1"/>
    <col min="11273" max="11273" width="9.33203125" style="32"/>
    <col min="11274" max="11274" width="13.6640625" style="32" bestFit="1" customWidth="1"/>
    <col min="11275" max="11520" width="9.33203125" style="32"/>
    <col min="11521" max="11521" width="4" style="32" customWidth="1"/>
    <col min="11522" max="11522" width="27.1640625" style="32" bestFit="1" customWidth="1"/>
    <col min="11523" max="11523" width="13.6640625" style="32" bestFit="1" customWidth="1"/>
    <col min="11524" max="11525" width="11" style="32" bestFit="1" customWidth="1"/>
    <col min="11526" max="11527" width="9.5" style="32" bestFit="1" customWidth="1"/>
    <col min="11528" max="11528" width="9.5" style="32" customWidth="1"/>
    <col min="11529" max="11529" width="9.33203125" style="32"/>
    <col min="11530" max="11530" width="13.6640625" style="32" bestFit="1" customWidth="1"/>
    <col min="11531" max="11776" width="9.33203125" style="32"/>
    <col min="11777" max="11777" width="4" style="32" customWidth="1"/>
    <col min="11778" max="11778" width="27.1640625" style="32" bestFit="1" customWidth="1"/>
    <col min="11779" max="11779" width="13.6640625" style="32" bestFit="1" customWidth="1"/>
    <col min="11780" max="11781" width="11" style="32" bestFit="1" customWidth="1"/>
    <col min="11782" max="11783" width="9.5" style="32" bestFit="1" customWidth="1"/>
    <col min="11784" max="11784" width="9.5" style="32" customWidth="1"/>
    <col min="11785" max="11785" width="9.33203125" style="32"/>
    <col min="11786" max="11786" width="13.6640625" style="32" bestFit="1" customWidth="1"/>
    <col min="11787" max="12032" width="9.33203125" style="32"/>
    <col min="12033" max="12033" width="4" style="32" customWidth="1"/>
    <col min="12034" max="12034" width="27.1640625" style="32" bestFit="1" customWidth="1"/>
    <col min="12035" max="12035" width="13.6640625" style="32" bestFit="1" customWidth="1"/>
    <col min="12036" max="12037" width="11" style="32" bestFit="1" customWidth="1"/>
    <col min="12038" max="12039" width="9.5" style="32" bestFit="1" customWidth="1"/>
    <col min="12040" max="12040" width="9.5" style="32" customWidth="1"/>
    <col min="12041" max="12041" width="9.33203125" style="32"/>
    <col min="12042" max="12042" width="13.6640625" style="32" bestFit="1" customWidth="1"/>
    <col min="12043" max="12288" width="9.33203125" style="32"/>
    <col min="12289" max="12289" width="4" style="32" customWidth="1"/>
    <col min="12290" max="12290" width="27.1640625" style="32" bestFit="1" customWidth="1"/>
    <col min="12291" max="12291" width="13.6640625" style="32" bestFit="1" customWidth="1"/>
    <col min="12292" max="12293" width="11" style="32" bestFit="1" customWidth="1"/>
    <col min="12294" max="12295" width="9.5" style="32" bestFit="1" customWidth="1"/>
    <col min="12296" max="12296" width="9.5" style="32" customWidth="1"/>
    <col min="12297" max="12297" width="9.33203125" style="32"/>
    <col min="12298" max="12298" width="13.6640625" style="32" bestFit="1" customWidth="1"/>
    <col min="12299" max="12544" width="9.33203125" style="32"/>
    <col min="12545" max="12545" width="4" style="32" customWidth="1"/>
    <col min="12546" max="12546" width="27.1640625" style="32" bestFit="1" customWidth="1"/>
    <col min="12547" max="12547" width="13.6640625" style="32" bestFit="1" customWidth="1"/>
    <col min="12548" max="12549" width="11" style="32" bestFit="1" customWidth="1"/>
    <col min="12550" max="12551" width="9.5" style="32" bestFit="1" customWidth="1"/>
    <col min="12552" max="12552" width="9.5" style="32" customWidth="1"/>
    <col min="12553" max="12553" width="9.33203125" style="32"/>
    <col min="12554" max="12554" width="13.6640625" style="32" bestFit="1" customWidth="1"/>
    <col min="12555" max="12800" width="9.33203125" style="32"/>
    <col min="12801" max="12801" width="4" style="32" customWidth="1"/>
    <col min="12802" max="12802" width="27.1640625" style="32" bestFit="1" customWidth="1"/>
    <col min="12803" max="12803" width="13.6640625" style="32" bestFit="1" customWidth="1"/>
    <col min="12804" max="12805" width="11" style="32" bestFit="1" customWidth="1"/>
    <col min="12806" max="12807" width="9.5" style="32" bestFit="1" customWidth="1"/>
    <col min="12808" max="12808" width="9.5" style="32" customWidth="1"/>
    <col min="12809" max="12809" width="9.33203125" style="32"/>
    <col min="12810" max="12810" width="13.6640625" style="32" bestFit="1" customWidth="1"/>
    <col min="12811" max="13056" width="9.33203125" style="32"/>
    <col min="13057" max="13057" width="4" style="32" customWidth="1"/>
    <col min="13058" max="13058" width="27.1640625" style="32" bestFit="1" customWidth="1"/>
    <col min="13059" max="13059" width="13.6640625" style="32" bestFit="1" customWidth="1"/>
    <col min="13060" max="13061" width="11" style="32" bestFit="1" customWidth="1"/>
    <col min="13062" max="13063" width="9.5" style="32" bestFit="1" customWidth="1"/>
    <col min="13064" max="13064" width="9.5" style="32" customWidth="1"/>
    <col min="13065" max="13065" width="9.33203125" style="32"/>
    <col min="13066" max="13066" width="13.6640625" style="32" bestFit="1" customWidth="1"/>
    <col min="13067" max="13312" width="9.33203125" style="32"/>
    <col min="13313" max="13313" width="4" style="32" customWidth="1"/>
    <col min="13314" max="13314" width="27.1640625" style="32" bestFit="1" customWidth="1"/>
    <col min="13315" max="13315" width="13.6640625" style="32" bestFit="1" customWidth="1"/>
    <col min="13316" max="13317" width="11" style="32" bestFit="1" customWidth="1"/>
    <col min="13318" max="13319" width="9.5" style="32" bestFit="1" customWidth="1"/>
    <col min="13320" max="13320" width="9.5" style="32" customWidth="1"/>
    <col min="13321" max="13321" width="9.33203125" style="32"/>
    <col min="13322" max="13322" width="13.6640625" style="32" bestFit="1" customWidth="1"/>
    <col min="13323" max="13568" width="9.33203125" style="32"/>
    <col min="13569" max="13569" width="4" style="32" customWidth="1"/>
    <col min="13570" max="13570" width="27.1640625" style="32" bestFit="1" customWidth="1"/>
    <col min="13571" max="13571" width="13.6640625" style="32" bestFit="1" customWidth="1"/>
    <col min="13572" max="13573" width="11" style="32" bestFit="1" customWidth="1"/>
    <col min="13574" max="13575" width="9.5" style="32" bestFit="1" customWidth="1"/>
    <col min="13576" max="13576" width="9.5" style="32" customWidth="1"/>
    <col min="13577" max="13577" width="9.33203125" style="32"/>
    <col min="13578" max="13578" width="13.6640625" style="32" bestFit="1" customWidth="1"/>
    <col min="13579" max="13824" width="9.33203125" style="32"/>
    <col min="13825" max="13825" width="4" style="32" customWidth="1"/>
    <col min="13826" max="13826" width="27.1640625" style="32" bestFit="1" customWidth="1"/>
    <col min="13827" max="13827" width="13.6640625" style="32" bestFit="1" customWidth="1"/>
    <col min="13828" max="13829" width="11" style="32" bestFit="1" customWidth="1"/>
    <col min="13830" max="13831" width="9.5" style="32" bestFit="1" customWidth="1"/>
    <col min="13832" max="13832" width="9.5" style="32" customWidth="1"/>
    <col min="13833" max="13833" width="9.33203125" style="32"/>
    <col min="13834" max="13834" width="13.6640625" style="32" bestFit="1" customWidth="1"/>
    <col min="13835" max="14080" width="9.33203125" style="32"/>
    <col min="14081" max="14081" width="4" style="32" customWidth="1"/>
    <col min="14082" max="14082" width="27.1640625" style="32" bestFit="1" customWidth="1"/>
    <col min="14083" max="14083" width="13.6640625" style="32" bestFit="1" customWidth="1"/>
    <col min="14084" max="14085" width="11" style="32" bestFit="1" customWidth="1"/>
    <col min="14086" max="14087" width="9.5" style="32" bestFit="1" customWidth="1"/>
    <col min="14088" max="14088" width="9.5" style="32" customWidth="1"/>
    <col min="14089" max="14089" width="9.33203125" style="32"/>
    <col min="14090" max="14090" width="13.6640625" style="32" bestFit="1" customWidth="1"/>
    <col min="14091" max="14336" width="9.33203125" style="32"/>
    <col min="14337" max="14337" width="4" style="32" customWidth="1"/>
    <col min="14338" max="14338" width="27.1640625" style="32" bestFit="1" customWidth="1"/>
    <col min="14339" max="14339" width="13.6640625" style="32" bestFit="1" customWidth="1"/>
    <col min="14340" max="14341" width="11" style="32" bestFit="1" customWidth="1"/>
    <col min="14342" max="14343" width="9.5" style="32" bestFit="1" customWidth="1"/>
    <col min="14344" max="14344" width="9.5" style="32" customWidth="1"/>
    <col min="14345" max="14345" width="9.33203125" style="32"/>
    <col min="14346" max="14346" width="13.6640625" style="32" bestFit="1" customWidth="1"/>
    <col min="14347" max="14592" width="9.33203125" style="32"/>
    <col min="14593" max="14593" width="4" style="32" customWidth="1"/>
    <col min="14594" max="14594" width="27.1640625" style="32" bestFit="1" customWidth="1"/>
    <col min="14595" max="14595" width="13.6640625" style="32" bestFit="1" customWidth="1"/>
    <col min="14596" max="14597" width="11" style="32" bestFit="1" customWidth="1"/>
    <col min="14598" max="14599" width="9.5" style="32" bestFit="1" customWidth="1"/>
    <col min="14600" max="14600" width="9.5" style="32" customWidth="1"/>
    <col min="14601" max="14601" width="9.33203125" style="32"/>
    <col min="14602" max="14602" width="13.6640625" style="32" bestFit="1" customWidth="1"/>
    <col min="14603" max="14848" width="9.33203125" style="32"/>
    <col min="14849" max="14849" width="4" style="32" customWidth="1"/>
    <col min="14850" max="14850" width="27.1640625" style="32" bestFit="1" customWidth="1"/>
    <col min="14851" max="14851" width="13.6640625" style="32" bestFit="1" customWidth="1"/>
    <col min="14852" max="14853" width="11" style="32" bestFit="1" customWidth="1"/>
    <col min="14854" max="14855" width="9.5" style="32" bestFit="1" customWidth="1"/>
    <col min="14856" max="14856" width="9.5" style="32" customWidth="1"/>
    <col min="14857" max="14857" width="9.33203125" style="32"/>
    <col min="14858" max="14858" width="13.6640625" style="32" bestFit="1" customWidth="1"/>
    <col min="14859" max="15104" width="9.33203125" style="32"/>
    <col min="15105" max="15105" width="4" style="32" customWidth="1"/>
    <col min="15106" max="15106" width="27.1640625" style="32" bestFit="1" customWidth="1"/>
    <col min="15107" max="15107" width="13.6640625" style="32" bestFit="1" customWidth="1"/>
    <col min="15108" max="15109" width="11" style="32" bestFit="1" customWidth="1"/>
    <col min="15110" max="15111" width="9.5" style="32" bestFit="1" customWidth="1"/>
    <col min="15112" max="15112" width="9.5" style="32" customWidth="1"/>
    <col min="15113" max="15113" width="9.33203125" style="32"/>
    <col min="15114" max="15114" width="13.6640625" style="32" bestFit="1" customWidth="1"/>
    <col min="15115" max="15360" width="9.33203125" style="32"/>
    <col min="15361" max="15361" width="4" style="32" customWidth="1"/>
    <col min="15362" max="15362" width="27.1640625" style="32" bestFit="1" customWidth="1"/>
    <col min="15363" max="15363" width="13.6640625" style="32" bestFit="1" customWidth="1"/>
    <col min="15364" max="15365" width="11" style="32" bestFit="1" customWidth="1"/>
    <col min="15366" max="15367" width="9.5" style="32" bestFit="1" customWidth="1"/>
    <col min="15368" max="15368" width="9.5" style="32" customWidth="1"/>
    <col min="15369" max="15369" width="9.33203125" style="32"/>
    <col min="15370" max="15370" width="13.6640625" style="32" bestFit="1" customWidth="1"/>
    <col min="15371" max="15616" width="9.33203125" style="32"/>
    <col min="15617" max="15617" width="4" style="32" customWidth="1"/>
    <col min="15618" max="15618" width="27.1640625" style="32" bestFit="1" customWidth="1"/>
    <col min="15619" max="15619" width="13.6640625" style="32" bestFit="1" customWidth="1"/>
    <col min="15620" max="15621" width="11" style="32" bestFit="1" customWidth="1"/>
    <col min="15622" max="15623" width="9.5" style="32" bestFit="1" customWidth="1"/>
    <col min="15624" max="15624" width="9.5" style="32" customWidth="1"/>
    <col min="15625" max="15625" width="9.33203125" style="32"/>
    <col min="15626" max="15626" width="13.6640625" style="32" bestFit="1" customWidth="1"/>
    <col min="15627" max="15872" width="9.33203125" style="32"/>
    <col min="15873" max="15873" width="4" style="32" customWidth="1"/>
    <col min="15874" max="15874" width="27.1640625" style="32" bestFit="1" customWidth="1"/>
    <col min="15875" max="15875" width="13.6640625" style="32" bestFit="1" customWidth="1"/>
    <col min="15876" max="15877" width="11" style="32" bestFit="1" customWidth="1"/>
    <col min="15878" max="15879" width="9.5" style="32" bestFit="1" customWidth="1"/>
    <col min="15880" max="15880" width="9.5" style="32" customWidth="1"/>
    <col min="15881" max="15881" width="9.33203125" style="32"/>
    <col min="15882" max="15882" width="13.6640625" style="32" bestFit="1" customWidth="1"/>
    <col min="15883" max="16128" width="9.33203125" style="32"/>
    <col min="16129" max="16129" width="4" style="32" customWidth="1"/>
    <col min="16130" max="16130" width="27.1640625" style="32" bestFit="1" customWidth="1"/>
    <col min="16131" max="16131" width="13.6640625" style="32" bestFit="1" customWidth="1"/>
    <col min="16132" max="16133" width="11" style="32" bestFit="1" customWidth="1"/>
    <col min="16134" max="16135" width="9.5" style="32" bestFit="1" customWidth="1"/>
    <col min="16136" max="16136" width="9.5" style="32" customWidth="1"/>
    <col min="16137" max="16137" width="9.33203125" style="32"/>
    <col min="16138" max="16138" width="13.6640625" style="32" bestFit="1" customWidth="1"/>
    <col min="16139" max="16384" width="9.33203125" style="32"/>
  </cols>
  <sheetData>
    <row r="1" spans="1:10">
      <c r="A1" s="32" t="s">
        <v>319</v>
      </c>
    </row>
    <row r="3" spans="1:10">
      <c r="A3" s="33"/>
      <c r="B3" s="34"/>
      <c r="C3" s="408" t="s">
        <v>320</v>
      </c>
      <c r="D3" s="633" t="s">
        <v>321</v>
      </c>
      <c r="E3" s="634"/>
      <c r="F3" s="633" t="s">
        <v>322</v>
      </c>
      <c r="G3" s="635"/>
      <c r="H3" s="635"/>
      <c r="I3" s="634"/>
      <c r="J3" s="64" t="s">
        <v>320</v>
      </c>
    </row>
    <row r="4" spans="1:10">
      <c r="A4" s="65"/>
      <c r="B4" s="42"/>
      <c r="C4" s="61" t="s">
        <v>323</v>
      </c>
      <c r="D4" s="64" t="s">
        <v>324</v>
      </c>
      <c r="E4" s="64" t="s">
        <v>325</v>
      </c>
      <c r="F4" s="64" t="s">
        <v>324</v>
      </c>
      <c r="G4" s="64" t="s">
        <v>325</v>
      </c>
      <c r="H4" s="64" t="s">
        <v>74</v>
      </c>
      <c r="I4" s="64" t="s">
        <v>326</v>
      </c>
      <c r="J4" s="61" t="s">
        <v>327</v>
      </c>
    </row>
    <row r="5" spans="1:10">
      <c r="A5" s="409"/>
      <c r="B5" s="66"/>
      <c r="C5" s="62" t="s">
        <v>328</v>
      </c>
      <c r="D5" s="62" t="s">
        <v>329</v>
      </c>
      <c r="E5" s="62" t="s">
        <v>330</v>
      </c>
      <c r="F5" s="62" t="s">
        <v>331</v>
      </c>
      <c r="G5" s="62" t="s">
        <v>332</v>
      </c>
      <c r="H5" s="62" t="s">
        <v>333</v>
      </c>
      <c r="I5" s="62" t="s">
        <v>334</v>
      </c>
      <c r="J5" s="62" t="s">
        <v>335</v>
      </c>
    </row>
    <row r="6" spans="1:10">
      <c r="A6" s="109">
        <v>1</v>
      </c>
      <c r="B6" s="57" t="s">
        <v>0</v>
      </c>
      <c r="C6" s="64" t="str">
        <f>+IF(データ入力表!$D$54="購入者価格",データ入力表!E14,"")</f>
        <v/>
      </c>
      <c r="D6" s="28">
        <f>マージン!C4</f>
        <v>0.23162006386248613</v>
      </c>
      <c r="E6" s="28">
        <f>マージン!D4</f>
        <v>4.0747906449107293E-2</v>
      </c>
      <c r="F6" s="64" t="str">
        <f>+IF(データ入力表!$D$54="購入者価格",$C6*D6,"")</f>
        <v/>
      </c>
      <c r="G6" s="64" t="str">
        <f>+IF(データ入力表!$D$54="購入者価格",$C6*E6,"")</f>
        <v/>
      </c>
      <c r="H6" s="64">
        <f>SUM(F6:G6)</f>
        <v>0</v>
      </c>
      <c r="I6" s="64"/>
      <c r="J6" s="64">
        <f>+IF(データ入力表!$D$54="購入者価格",C6-H6+I6,データ入力表!E14)</f>
        <v>0</v>
      </c>
    </row>
    <row r="7" spans="1:10">
      <c r="A7" s="109">
        <v>2</v>
      </c>
      <c r="B7" s="57" t="s">
        <v>1</v>
      </c>
      <c r="C7" s="61" t="str">
        <f>+IF(データ入力表!$D$54="購入者価格",データ入力表!E15,"")</f>
        <v/>
      </c>
      <c r="D7" s="3">
        <f>マージン!C5</f>
        <v>0.2053956175519473</v>
      </c>
      <c r="E7" s="3">
        <f>マージン!D5</f>
        <v>2.5604471920548422E-2</v>
      </c>
      <c r="F7" s="61" t="str">
        <f>+IF(データ入力表!$D$54="購入者価格",$C7*D7,"")</f>
        <v/>
      </c>
      <c r="G7" s="61" t="str">
        <f>+IF(データ入力表!$D$54="購入者価格",$C7*E7,"")</f>
        <v/>
      </c>
      <c r="H7" s="61">
        <f t="shared" ref="H7:H41" si="0">SUM(F7:G7)</f>
        <v>0</v>
      </c>
      <c r="I7" s="61"/>
      <c r="J7" s="61">
        <f>+IF(データ入力表!$D$54="購入者価格",C7-H7+I7,データ入力表!E15)</f>
        <v>0</v>
      </c>
    </row>
    <row r="8" spans="1:10">
      <c r="A8" s="109">
        <v>3</v>
      </c>
      <c r="B8" s="57" t="s">
        <v>2</v>
      </c>
      <c r="C8" s="61" t="str">
        <f>+IF(データ入力表!$D$54="購入者価格",データ入力表!E16,"")</f>
        <v/>
      </c>
      <c r="D8" s="3">
        <f>マージン!C6</f>
        <v>0.34757150778363133</v>
      </c>
      <c r="E8" s="3">
        <f>マージン!D6</f>
        <v>2.7967914177520179E-2</v>
      </c>
      <c r="F8" s="61" t="str">
        <f>+IF(データ入力表!$D$54="購入者価格",$C8*D8,"")</f>
        <v/>
      </c>
      <c r="G8" s="61" t="str">
        <f>+IF(データ入力表!$D$54="購入者価格",$C8*E8,"")</f>
        <v/>
      </c>
      <c r="H8" s="61">
        <f t="shared" si="0"/>
        <v>0</v>
      </c>
      <c r="I8" s="61"/>
      <c r="J8" s="61">
        <f>+IF(データ入力表!$D$54="購入者価格",C8-H8+I8,データ入力表!E16)</f>
        <v>0</v>
      </c>
    </row>
    <row r="9" spans="1:10">
      <c r="A9" s="109">
        <v>6</v>
      </c>
      <c r="B9" s="57" t="s">
        <v>3</v>
      </c>
      <c r="C9" s="61" t="str">
        <f>+IF(データ入力表!$D$54="購入者価格",データ入力表!E17,"")</f>
        <v/>
      </c>
      <c r="D9" s="3">
        <f>マージン!C7</f>
        <v>1.5818790147168107E-2</v>
      </c>
      <c r="E9" s="3">
        <f>マージン!D7</f>
        <v>5.604855464796353E-2</v>
      </c>
      <c r="F9" s="61" t="str">
        <f>+IF(データ入力表!$D$54="購入者価格",$C9*D9,"")</f>
        <v/>
      </c>
      <c r="G9" s="61" t="str">
        <f>+IF(データ入力表!$D$54="購入者価格",$C9*E9,"")</f>
        <v/>
      </c>
      <c r="H9" s="61">
        <f t="shared" si="0"/>
        <v>0</v>
      </c>
      <c r="I9" s="61"/>
      <c r="J9" s="61">
        <f>+IF(データ入力表!$D$54="購入者価格",C9-H9+I9,データ入力表!E17)</f>
        <v>0</v>
      </c>
    </row>
    <row r="10" spans="1:10">
      <c r="A10" s="109">
        <v>11</v>
      </c>
      <c r="B10" s="57" t="s">
        <v>4</v>
      </c>
      <c r="C10" s="61" t="str">
        <f>+IF(データ入力表!$D$54="購入者価格",データ入力表!E18,"")</f>
        <v/>
      </c>
      <c r="D10" s="3">
        <f>マージン!C8</f>
        <v>0.31838964194795177</v>
      </c>
      <c r="E10" s="3">
        <f>マージン!D8</f>
        <v>3.0341455807555616E-2</v>
      </c>
      <c r="F10" s="61" t="str">
        <f>+IF(データ入力表!$D$54="購入者価格",$C10*D10,"")</f>
        <v/>
      </c>
      <c r="G10" s="61" t="str">
        <f>+IF(データ入力表!$D$54="購入者価格",$C10*E10,"")</f>
        <v/>
      </c>
      <c r="H10" s="61">
        <f t="shared" si="0"/>
        <v>0</v>
      </c>
      <c r="I10" s="61"/>
      <c r="J10" s="61">
        <f>+IF(データ入力表!$D$54="購入者価格",C10-H10+I10,データ入力表!E18)</f>
        <v>0</v>
      </c>
    </row>
    <row r="11" spans="1:10">
      <c r="A11" s="81">
        <v>15</v>
      </c>
      <c r="B11" s="58" t="s">
        <v>5</v>
      </c>
      <c r="C11" s="68" t="str">
        <f>+IF(データ入力表!$D$54="購入者価格",データ入力表!E19,"")</f>
        <v/>
      </c>
      <c r="D11" s="5">
        <f>マージン!C9</f>
        <v>0.4740000894581316</v>
      </c>
      <c r="E11" s="5">
        <f>マージン!D9</f>
        <v>2.225113032174944E-2</v>
      </c>
      <c r="F11" s="68" t="str">
        <f>+IF(データ入力表!$D$54="購入者価格",$C11*D11,"")</f>
        <v/>
      </c>
      <c r="G11" s="68" t="str">
        <f>+IF(データ入力表!$D$54="購入者価格",$C11*E11,"")</f>
        <v/>
      </c>
      <c r="H11" s="68">
        <f t="shared" si="0"/>
        <v>0</v>
      </c>
      <c r="I11" s="68"/>
      <c r="J11" s="68">
        <f>+IF(データ入力表!$D$54="購入者価格",C11-H11+I11,データ入力表!E19)</f>
        <v>0</v>
      </c>
    </row>
    <row r="12" spans="1:10">
      <c r="A12" s="109">
        <v>16</v>
      </c>
      <c r="B12" s="57" t="s">
        <v>6</v>
      </c>
      <c r="C12" s="61" t="str">
        <f>+IF(データ入力表!$D$54="購入者価格",データ入力表!E20,"")</f>
        <v/>
      </c>
      <c r="D12" s="3">
        <f>マージン!C10</f>
        <v>0.26380514773925895</v>
      </c>
      <c r="E12" s="3">
        <f>マージン!D10</f>
        <v>5.4722189919422196E-2</v>
      </c>
      <c r="F12" s="61" t="str">
        <f>+IF(データ入力表!$D$54="購入者価格",$C12*D12,"")</f>
        <v/>
      </c>
      <c r="G12" s="61" t="str">
        <f>+IF(データ入力表!$D$54="購入者価格",$C12*E12,"")</f>
        <v/>
      </c>
      <c r="H12" s="61">
        <f t="shared" si="0"/>
        <v>0</v>
      </c>
      <c r="I12" s="61"/>
      <c r="J12" s="61">
        <f>+IF(データ入力表!$D$54="購入者価格",C12-H12+I12,データ入力表!E20)</f>
        <v>0</v>
      </c>
    </row>
    <row r="13" spans="1:10">
      <c r="A13" s="109">
        <v>20</v>
      </c>
      <c r="B13" s="57" t="s">
        <v>7</v>
      </c>
      <c r="C13" s="61" t="str">
        <f>+IF(データ入力表!$D$54="購入者価格",データ入力表!E21,"")</f>
        <v/>
      </c>
      <c r="D13" s="3">
        <f>マージン!C11</f>
        <v>0.21610179614489533</v>
      </c>
      <c r="E13" s="3">
        <f>マージン!D11</f>
        <v>2.5184880220448083E-2</v>
      </c>
      <c r="F13" s="61" t="str">
        <f>+IF(データ入力表!$D$54="購入者価格",$C13*D13,"")</f>
        <v/>
      </c>
      <c r="G13" s="61" t="str">
        <f>+IF(データ入力表!$D$54="購入者価格",$C13*E13,"")</f>
        <v/>
      </c>
      <c r="H13" s="61">
        <f t="shared" si="0"/>
        <v>0</v>
      </c>
      <c r="I13" s="61"/>
      <c r="J13" s="61">
        <f>+IF(データ入力表!$D$54="購入者価格",C13-H13+I13,データ入力表!E21)</f>
        <v>0</v>
      </c>
    </row>
    <row r="14" spans="1:10">
      <c r="A14" s="109">
        <v>21</v>
      </c>
      <c r="B14" s="57" t="s">
        <v>8</v>
      </c>
      <c r="C14" s="61" t="str">
        <f>+IF(データ入力表!$D$54="購入者価格",データ入力表!E22,"")</f>
        <v/>
      </c>
      <c r="D14" s="3">
        <f>マージン!C12</f>
        <v>0.17489991908870317</v>
      </c>
      <c r="E14" s="3">
        <f>マージン!D12</f>
        <v>1.9672477095893467E-2</v>
      </c>
      <c r="F14" s="61" t="str">
        <f>+IF(データ入力表!$D$54="購入者価格",$C14*D14,"")</f>
        <v/>
      </c>
      <c r="G14" s="61" t="str">
        <f>+IF(データ入力表!$D$54="購入者価格",$C14*E14,"")</f>
        <v/>
      </c>
      <c r="H14" s="61">
        <f t="shared" si="0"/>
        <v>0</v>
      </c>
      <c r="I14" s="61"/>
      <c r="J14" s="61">
        <f>+IF(データ入力表!$D$54="購入者価格",C14-H14+I14,データ入力表!E22)</f>
        <v>0</v>
      </c>
    </row>
    <row r="15" spans="1:10">
      <c r="A15" s="82">
        <v>25</v>
      </c>
      <c r="B15" s="59" t="s">
        <v>9</v>
      </c>
      <c r="C15" s="69" t="str">
        <f>+IF(データ入力表!$D$54="購入者価格",データ入力表!E23,"")</f>
        <v/>
      </c>
      <c r="D15" s="6">
        <f>マージン!C13</f>
        <v>0.20717089461298105</v>
      </c>
      <c r="E15" s="6">
        <f>マージン!D13</f>
        <v>4.8342943559800407E-2</v>
      </c>
      <c r="F15" s="69" t="str">
        <f>+IF(データ入力表!$D$54="購入者価格",$C15*D15,"")</f>
        <v/>
      </c>
      <c r="G15" s="69" t="str">
        <f>+IF(データ入力表!$D$54="購入者価格",$C15*E15,"")</f>
        <v/>
      </c>
      <c r="H15" s="69">
        <f t="shared" si="0"/>
        <v>0</v>
      </c>
      <c r="I15" s="69"/>
      <c r="J15" s="69">
        <f>+IF(データ入力表!$D$54="購入者価格",C15-H15+I15,データ入力表!E23)</f>
        <v>0</v>
      </c>
    </row>
    <row r="16" spans="1:10">
      <c r="A16" s="109">
        <v>26</v>
      </c>
      <c r="B16" s="57" t="s">
        <v>10</v>
      </c>
      <c r="C16" s="61" t="str">
        <f>+IF(データ入力表!$D$54="購入者価格",データ入力表!E24,"")</f>
        <v/>
      </c>
      <c r="D16" s="3">
        <f>マージン!C14</f>
        <v>8.0705257841414482E-2</v>
      </c>
      <c r="E16" s="3">
        <f>マージン!D14</f>
        <v>2.5828790866337506E-2</v>
      </c>
      <c r="F16" s="61" t="str">
        <f>+IF(データ入力表!$D$54="購入者価格",$C16*D16,"")</f>
        <v/>
      </c>
      <c r="G16" s="61" t="str">
        <f>+IF(データ入力表!$D$54="購入者価格",$C16*E16,"")</f>
        <v/>
      </c>
      <c r="H16" s="61">
        <f t="shared" si="0"/>
        <v>0</v>
      </c>
      <c r="I16" s="61"/>
      <c r="J16" s="61">
        <f>+IF(データ入力表!$D$54="購入者価格",C16-H16+I16,データ入力表!E24)</f>
        <v>0</v>
      </c>
    </row>
    <row r="17" spans="1:10">
      <c r="A17" s="109">
        <v>27</v>
      </c>
      <c r="B17" s="57" t="s">
        <v>11</v>
      </c>
      <c r="C17" s="61" t="str">
        <f>+IF(データ入力表!$D$54="購入者価格",データ入力表!E25,"")</f>
        <v/>
      </c>
      <c r="D17" s="3">
        <f>マージン!C15</f>
        <v>0.12605910737576298</v>
      </c>
      <c r="E17" s="3">
        <f>マージン!D15</f>
        <v>2.8230628902280227E-2</v>
      </c>
      <c r="F17" s="61" t="str">
        <f>+IF(データ入力表!$D$54="購入者価格",$C17*D17,"")</f>
        <v/>
      </c>
      <c r="G17" s="61" t="str">
        <f>+IF(データ入力表!$D$54="購入者価格",$C17*E17,"")</f>
        <v/>
      </c>
      <c r="H17" s="61">
        <f t="shared" si="0"/>
        <v>0</v>
      </c>
      <c r="I17" s="61"/>
      <c r="J17" s="61">
        <f>+IF(データ入力表!$D$54="購入者価格",C17-H17+I17,データ入力表!E25)</f>
        <v>0</v>
      </c>
    </row>
    <row r="18" spans="1:10">
      <c r="A18" s="109">
        <v>28</v>
      </c>
      <c r="B18" s="57" t="s">
        <v>12</v>
      </c>
      <c r="C18" s="61" t="str">
        <f>+IF(データ入力表!$D$54="購入者価格",データ入力表!E26,"")</f>
        <v/>
      </c>
      <c r="D18" s="3">
        <f>マージン!C16</f>
        <v>0.15579858204804881</v>
      </c>
      <c r="E18" s="3">
        <f>マージン!D16</f>
        <v>4.1469324077773317E-2</v>
      </c>
      <c r="F18" s="61" t="str">
        <f>+IF(データ入力表!$D$54="購入者価格",$C18*D18,"")</f>
        <v/>
      </c>
      <c r="G18" s="61" t="str">
        <f>+IF(データ入力表!$D$54="購入者価格",$C18*E18,"")</f>
        <v/>
      </c>
      <c r="H18" s="61">
        <f t="shared" si="0"/>
        <v>0</v>
      </c>
      <c r="I18" s="61"/>
      <c r="J18" s="61">
        <f>+IF(データ入力表!$D$54="購入者価格",C18-H18+I18,データ入力表!E26)</f>
        <v>0</v>
      </c>
    </row>
    <row r="19" spans="1:10">
      <c r="A19" s="109">
        <v>29</v>
      </c>
      <c r="B19" s="57" t="s">
        <v>13</v>
      </c>
      <c r="C19" s="61" t="str">
        <f>+IF(データ入力表!$D$54="購入者価格",データ入力表!E27,"")</f>
        <v/>
      </c>
      <c r="D19" s="3">
        <f>マージン!C17</f>
        <v>0.14260241809905899</v>
      </c>
      <c r="E19" s="3">
        <f>マージン!D17</f>
        <v>1.2149022095188157E-2</v>
      </c>
      <c r="F19" s="61" t="str">
        <f>+IF(データ入力表!$D$54="購入者価格",$C19*D19,"")</f>
        <v/>
      </c>
      <c r="G19" s="61" t="str">
        <f>+IF(データ入力表!$D$54="購入者価格",$C19*E19,"")</f>
        <v/>
      </c>
      <c r="H19" s="61">
        <f t="shared" si="0"/>
        <v>0</v>
      </c>
      <c r="I19" s="61"/>
      <c r="J19" s="61">
        <f>+IF(データ入力表!$D$54="購入者価格",C19-H19+I19,データ入力表!E27)</f>
        <v>0</v>
      </c>
    </row>
    <row r="20" spans="1:10">
      <c r="A20" s="109">
        <v>32</v>
      </c>
      <c r="B20" s="57" t="s">
        <v>16</v>
      </c>
      <c r="C20" s="61" t="str">
        <f>+IF(データ入力表!$D$54="購入者価格",データ入力表!E28,"")</f>
        <v/>
      </c>
      <c r="D20" s="3">
        <f>マージン!C18</f>
        <v>6.2516906225880187E-2</v>
      </c>
      <c r="E20" s="3">
        <f>マージン!D18</f>
        <v>8.9367415721284312E-3</v>
      </c>
      <c r="F20" s="61" t="str">
        <f>+IF(データ入力表!$D$54="購入者価格",$C20*D20,"")</f>
        <v/>
      </c>
      <c r="G20" s="61" t="str">
        <f>+IF(データ入力表!$D$54="購入者価格",$C20*E20,"")</f>
        <v/>
      </c>
      <c r="H20" s="61">
        <f t="shared" si="0"/>
        <v>0</v>
      </c>
      <c r="I20" s="61"/>
      <c r="J20" s="61">
        <f>+IF(データ入力表!$D$54="購入者価格",C20-H20+I20,データ入力表!E28)</f>
        <v>0</v>
      </c>
    </row>
    <row r="21" spans="1:10">
      <c r="A21" s="81">
        <v>33</v>
      </c>
      <c r="B21" s="58" t="s">
        <v>14</v>
      </c>
      <c r="C21" s="68" t="str">
        <f>+IF(データ入力表!$D$54="購入者価格",データ入力表!E29,"")</f>
        <v/>
      </c>
      <c r="D21" s="5">
        <f>マージン!C19</f>
        <v>0.18349828611826635</v>
      </c>
      <c r="E21" s="5">
        <f>マージン!D19</f>
        <v>8.7357483645355526E-3</v>
      </c>
      <c r="F21" s="68" t="str">
        <f>+IF(データ入力表!$D$54="購入者価格",$C21*D21,"")</f>
        <v/>
      </c>
      <c r="G21" s="68" t="str">
        <f>+IF(データ入力表!$D$54="購入者価格",$C21*E21,"")</f>
        <v/>
      </c>
      <c r="H21" s="68">
        <f t="shared" si="0"/>
        <v>0</v>
      </c>
      <c r="I21" s="68"/>
      <c r="J21" s="68">
        <f>+IF(データ入力表!$D$54="購入者価格",C21-H21+I21,データ入力表!E29)</f>
        <v>0</v>
      </c>
    </row>
    <row r="22" spans="1:10">
      <c r="A22" s="109">
        <v>34</v>
      </c>
      <c r="B22" s="57" t="s">
        <v>15</v>
      </c>
      <c r="C22" s="61" t="str">
        <f>+IF(データ入力表!$D$54="購入者価格",データ入力表!E30,"")</f>
        <v/>
      </c>
      <c r="D22" s="3">
        <f>マージン!C20</f>
        <v>0.20265167088307476</v>
      </c>
      <c r="E22" s="3">
        <f>マージン!D20</f>
        <v>7.9553279339768506E-3</v>
      </c>
      <c r="F22" s="61" t="str">
        <f>+IF(データ入力表!$D$54="購入者価格",$C22*D22,"")</f>
        <v/>
      </c>
      <c r="G22" s="61" t="str">
        <f>+IF(データ入力表!$D$54="購入者価格",$C22*E22,"")</f>
        <v/>
      </c>
      <c r="H22" s="61">
        <f t="shared" si="0"/>
        <v>0</v>
      </c>
      <c r="I22" s="61"/>
      <c r="J22" s="61">
        <f>+IF(データ入力表!$D$54="購入者価格",C22-H22+I22,データ入力表!E30)</f>
        <v>0</v>
      </c>
    </row>
    <row r="23" spans="1:10">
      <c r="A23" s="109">
        <v>35</v>
      </c>
      <c r="B23" s="57" t="s">
        <v>17</v>
      </c>
      <c r="C23" s="61" t="str">
        <f>+IF(データ入力表!$D$54="購入者価格",データ入力表!E31,"")</f>
        <v/>
      </c>
      <c r="D23" s="3">
        <f>マージン!C21</f>
        <v>8.1789210565068007E-2</v>
      </c>
      <c r="E23" s="3">
        <f>マージン!D21</f>
        <v>1.5314180459841235E-2</v>
      </c>
      <c r="F23" s="61" t="str">
        <f>+IF(データ入力表!$D$54="購入者価格",$C23*D23,"")</f>
        <v/>
      </c>
      <c r="G23" s="61" t="str">
        <f>+IF(データ入力表!$D$54="購入者価格",$C23*E23,"")</f>
        <v/>
      </c>
      <c r="H23" s="61">
        <f t="shared" si="0"/>
        <v>0</v>
      </c>
      <c r="I23" s="61"/>
      <c r="J23" s="61">
        <f>+IF(データ入力表!$D$54="購入者価格",C23-H23+I23,データ入力表!E31)</f>
        <v>0</v>
      </c>
    </row>
    <row r="24" spans="1:10">
      <c r="A24" s="109">
        <v>39</v>
      </c>
      <c r="B24" s="57" t="s">
        <v>18</v>
      </c>
      <c r="C24" s="61" t="str">
        <f>+IF(データ入力表!$D$54="購入者価格",データ入力表!E32,"")</f>
        <v/>
      </c>
      <c r="D24" s="3">
        <f>マージン!C22</f>
        <v>0.25798691992802453</v>
      </c>
      <c r="E24" s="3">
        <f>マージン!D22</f>
        <v>3.0067552041047916E-2</v>
      </c>
      <c r="F24" s="61" t="str">
        <f>+IF(データ入力表!$D$54="購入者価格",$C24*D24,"")</f>
        <v/>
      </c>
      <c r="G24" s="61" t="str">
        <f>+IF(データ入力表!$D$54="購入者価格",$C24*E24,"")</f>
        <v/>
      </c>
      <c r="H24" s="61">
        <f t="shared" si="0"/>
        <v>0</v>
      </c>
      <c r="I24" s="61"/>
      <c r="J24" s="61">
        <f>+IF(データ入力表!$D$54="購入者価格",C24-H24+I24,データ入力表!E32)</f>
        <v>0</v>
      </c>
    </row>
    <row r="25" spans="1:10">
      <c r="A25" s="82">
        <v>41</v>
      </c>
      <c r="B25" s="59" t="s">
        <v>19</v>
      </c>
      <c r="C25" s="69" t="str">
        <f>+IF(データ入力表!$D$54="購入者価格",データ入力表!E33,"")</f>
        <v/>
      </c>
      <c r="D25" s="6">
        <f>マージン!C23</f>
        <v>0</v>
      </c>
      <c r="E25" s="6">
        <f>マージン!D23</f>
        <v>0</v>
      </c>
      <c r="F25" s="69" t="str">
        <f>+IF(データ入力表!$D$54="購入者価格",$C25*D25,"")</f>
        <v/>
      </c>
      <c r="G25" s="69" t="str">
        <f>+IF(データ入力表!$D$54="購入者価格",$C25*E25,"")</f>
        <v/>
      </c>
      <c r="H25" s="69">
        <f t="shared" si="0"/>
        <v>0</v>
      </c>
      <c r="I25" s="69"/>
      <c r="J25" s="69">
        <f>+IF(データ入力表!$D$54="購入者価格",C25-H25+I25,データ入力表!E33)</f>
        <v>0</v>
      </c>
    </row>
    <row r="26" spans="1:10">
      <c r="A26" s="109">
        <v>46</v>
      </c>
      <c r="B26" s="57" t="s">
        <v>20</v>
      </c>
      <c r="C26" s="61" t="str">
        <f>+IF(データ入力表!$D$54="購入者価格",データ入力表!E34,"")</f>
        <v/>
      </c>
      <c r="D26" s="3">
        <f>マージン!C24</f>
        <v>0</v>
      </c>
      <c r="E26" s="3">
        <f>マージン!D24</f>
        <v>0</v>
      </c>
      <c r="F26" s="61" t="str">
        <f>+IF(データ入力表!$D$54="購入者価格",$C26*D26,"")</f>
        <v/>
      </c>
      <c r="G26" s="61" t="str">
        <f>+IF(データ入力表!$D$54="購入者価格",$C26*E26,"")</f>
        <v/>
      </c>
      <c r="H26" s="61">
        <f t="shared" si="0"/>
        <v>0</v>
      </c>
      <c r="I26" s="61"/>
      <c r="J26" s="61">
        <f>+IF(データ入力表!$D$54="購入者価格",C26-H26+I26,データ入力表!E34)</f>
        <v>0</v>
      </c>
    </row>
    <row r="27" spans="1:10">
      <c r="A27" s="109">
        <v>47</v>
      </c>
      <c r="B27" s="57" t="s">
        <v>171</v>
      </c>
      <c r="C27" s="61" t="str">
        <f>+IF(データ入力表!$D$54="購入者価格",データ入力表!E35,"")</f>
        <v/>
      </c>
      <c r="D27" s="3">
        <f>マージン!C25</f>
        <v>0</v>
      </c>
      <c r="E27" s="3">
        <f>マージン!D25</f>
        <v>0</v>
      </c>
      <c r="F27" s="61" t="str">
        <f>+IF(データ入力表!$D$54="購入者価格",$C27*D27,"")</f>
        <v/>
      </c>
      <c r="G27" s="61" t="str">
        <f>+IF(データ入力表!$D$54="購入者価格",$C27*E27,"")</f>
        <v/>
      </c>
      <c r="H27" s="61">
        <f t="shared" si="0"/>
        <v>0</v>
      </c>
      <c r="I27" s="61"/>
      <c r="J27" s="61">
        <f>+IF(データ入力表!$D$54="購入者価格",C27-H27+I27,データ入力表!E35)</f>
        <v>0</v>
      </c>
    </row>
    <row r="28" spans="1:10">
      <c r="A28" s="109">
        <v>48</v>
      </c>
      <c r="B28" s="57" t="s">
        <v>172</v>
      </c>
      <c r="C28" s="61" t="str">
        <f>+IF(データ入力表!$D$54="購入者価格",データ入力表!E36,"")</f>
        <v/>
      </c>
      <c r="D28" s="3">
        <f>マージン!C26</f>
        <v>0</v>
      </c>
      <c r="E28" s="3">
        <f>マージン!D26</f>
        <v>0</v>
      </c>
      <c r="F28" s="61" t="str">
        <f>+IF(データ入力表!$D$54="購入者価格",$C28*D28,"")</f>
        <v/>
      </c>
      <c r="G28" s="61" t="str">
        <f>+IF(データ入力表!$D$54="購入者価格",$C28*E28,"")</f>
        <v/>
      </c>
      <c r="H28" s="61">
        <f t="shared" si="0"/>
        <v>0</v>
      </c>
      <c r="I28" s="61"/>
      <c r="J28" s="61">
        <f>+IF(データ入力表!$D$54="購入者価格",C28-H28+I28,データ入力表!E36)</f>
        <v>0</v>
      </c>
    </row>
    <row r="29" spans="1:10">
      <c r="A29" s="109">
        <v>51</v>
      </c>
      <c r="B29" s="57" t="s">
        <v>21</v>
      </c>
      <c r="C29" s="61" t="str">
        <f>+IF(データ入力表!$D$54="購入者価格",データ入力表!E37,"")</f>
        <v/>
      </c>
      <c r="D29" s="410"/>
      <c r="E29" s="3">
        <f>マージン!D27</f>
        <v>0</v>
      </c>
      <c r="F29" s="411"/>
      <c r="G29" s="61" t="str">
        <f>+IF(データ入力表!$D$54="購入者価格",$C29*E29,"")</f>
        <v/>
      </c>
      <c r="H29" s="61">
        <f t="shared" si="0"/>
        <v>0</v>
      </c>
      <c r="I29" s="61">
        <f>+F42</f>
        <v>0</v>
      </c>
      <c r="J29" s="61">
        <f>+IF(データ入力表!$D$54="購入者価格",C29-H29+I29,データ入力表!E37)</f>
        <v>0</v>
      </c>
    </row>
    <row r="30" spans="1:10">
      <c r="A30" s="109">
        <v>53</v>
      </c>
      <c r="B30" s="57" t="s">
        <v>22</v>
      </c>
      <c r="C30" s="61" t="str">
        <f>+IF(データ入力表!$D$54="購入者価格",データ入力表!E38,"")</f>
        <v/>
      </c>
      <c r="D30" s="3">
        <f>マージン!C28</f>
        <v>0</v>
      </c>
      <c r="E30" s="3">
        <f>マージン!D28</f>
        <v>0</v>
      </c>
      <c r="F30" s="61" t="str">
        <f>+IF(データ入力表!$D$54="購入者価格",$C30*D30,"")</f>
        <v/>
      </c>
      <c r="G30" s="61" t="str">
        <f>+IF(データ入力表!$D$54="購入者価格",$C30*E30,"")</f>
        <v/>
      </c>
      <c r="H30" s="61">
        <f t="shared" si="0"/>
        <v>0</v>
      </c>
      <c r="I30" s="61"/>
      <c r="J30" s="61">
        <f>+IF(データ入力表!$D$54="購入者価格",C30-H30+I30,データ入力表!E38)</f>
        <v>0</v>
      </c>
    </row>
    <row r="31" spans="1:10">
      <c r="A31" s="81">
        <v>55</v>
      </c>
      <c r="B31" s="58" t="s">
        <v>23</v>
      </c>
      <c r="C31" s="68" t="str">
        <f>+IF(データ入力表!$D$54="購入者価格",データ入力表!E39,"")</f>
        <v/>
      </c>
      <c r="D31" s="5">
        <f>マージン!C29</f>
        <v>0</v>
      </c>
      <c r="E31" s="5">
        <f>マージン!D29</f>
        <v>0</v>
      </c>
      <c r="F31" s="68" t="str">
        <f>+IF(データ入力表!$D$54="購入者価格",$C31*D31,"")</f>
        <v/>
      </c>
      <c r="G31" s="68" t="str">
        <f>+IF(データ入力表!$D$54="購入者価格",$C31*E31,"")</f>
        <v/>
      </c>
      <c r="H31" s="68">
        <f t="shared" si="0"/>
        <v>0</v>
      </c>
      <c r="I31" s="68"/>
      <c r="J31" s="68">
        <f>+IF(データ入力表!$D$54="購入者価格",C31-H31+I31,データ入力表!E39)</f>
        <v>0</v>
      </c>
    </row>
    <row r="32" spans="1:10">
      <c r="A32" s="109">
        <v>57</v>
      </c>
      <c r="B32" s="57" t="s">
        <v>183</v>
      </c>
      <c r="C32" s="61" t="str">
        <f>+IF(データ入力表!$D$54="購入者価格",データ入力表!E40,"")</f>
        <v/>
      </c>
      <c r="D32" s="3">
        <f>マージン!C30</f>
        <v>0</v>
      </c>
      <c r="E32" s="410"/>
      <c r="F32" s="68" t="str">
        <f>+IF(データ入力表!$D$54="購入者価格",$C32*D32,"")</f>
        <v/>
      </c>
      <c r="G32" s="411"/>
      <c r="H32" s="61">
        <f t="shared" si="0"/>
        <v>0</v>
      </c>
      <c r="I32" s="61">
        <f>+G42</f>
        <v>0</v>
      </c>
      <c r="J32" s="61">
        <f>+IF(データ入力表!$D$54="購入者価格",C32-H32+I32,データ入力表!E40)</f>
        <v>0</v>
      </c>
    </row>
    <row r="33" spans="1:10">
      <c r="A33" s="109">
        <v>59</v>
      </c>
      <c r="B33" s="57" t="s">
        <v>25</v>
      </c>
      <c r="C33" s="61" t="str">
        <f>+IF(データ入力表!$D$54="購入者価格",データ入力表!E41,"")</f>
        <v/>
      </c>
      <c r="D33" s="3">
        <f>マージン!C31</f>
        <v>4.9028780818429998E-2</v>
      </c>
      <c r="E33" s="3">
        <f>マージン!D31</f>
        <v>4.129084098130965E-3</v>
      </c>
      <c r="F33" s="61" t="str">
        <f>+IF(データ入力表!$D$54="購入者価格",$C33*D33,"")</f>
        <v/>
      </c>
      <c r="G33" s="61" t="str">
        <f>+IF(データ入力表!$D$54="購入者価格",$C33*E33,"")</f>
        <v/>
      </c>
      <c r="H33" s="61">
        <f t="shared" si="0"/>
        <v>0</v>
      </c>
      <c r="I33" s="61"/>
      <c r="J33" s="61">
        <f>+IF(データ入力表!$D$54="購入者価格",C33-H33+I33,データ入力表!E41)</f>
        <v>0</v>
      </c>
    </row>
    <row r="34" spans="1:10">
      <c r="A34" s="109">
        <v>61</v>
      </c>
      <c r="B34" s="57" t="s">
        <v>26</v>
      </c>
      <c r="C34" s="61" t="str">
        <f>+IF(データ入力表!$D$54="購入者価格",データ入力表!E42,"")</f>
        <v/>
      </c>
      <c r="D34" s="3">
        <f>マージン!C32</f>
        <v>0</v>
      </c>
      <c r="E34" s="3">
        <f>マージン!D32</f>
        <v>0</v>
      </c>
      <c r="F34" s="61" t="str">
        <f>+IF(データ入力表!$D$54="購入者価格",$C34*D34,"")</f>
        <v/>
      </c>
      <c r="G34" s="61" t="str">
        <f>+IF(データ入力表!$D$54="購入者価格",$C34*E34,"")</f>
        <v/>
      </c>
      <c r="H34" s="61">
        <f t="shared" si="0"/>
        <v>0</v>
      </c>
      <c r="I34" s="61"/>
      <c r="J34" s="61">
        <f>+IF(データ入力表!$D$54="購入者価格",C34-H34+I34,データ入力表!E42)</f>
        <v>0</v>
      </c>
    </row>
    <row r="35" spans="1:10">
      <c r="A35" s="82">
        <v>63</v>
      </c>
      <c r="B35" s="59" t="s">
        <v>27</v>
      </c>
      <c r="C35" s="69" t="str">
        <f>+IF(データ入力表!$D$54="購入者価格",データ入力表!E43,"")</f>
        <v/>
      </c>
      <c r="D35" s="6">
        <f>マージン!C33</f>
        <v>0</v>
      </c>
      <c r="E35" s="6">
        <f>マージン!D33</f>
        <v>0</v>
      </c>
      <c r="F35" s="69" t="str">
        <f>+IF(データ入力表!$D$54="購入者価格",$C35*D35,"")</f>
        <v/>
      </c>
      <c r="G35" s="69" t="str">
        <f>+IF(データ入力表!$D$54="購入者価格",$C35*E35,"")</f>
        <v/>
      </c>
      <c r="H35" s="69">
        <f t="shared" si="0"/>
        <v>0</v>
      </c>
      <c r="I35" s="69"/>
      <c r="J35" s="69">
        <f>+IF(データ入力表!$D$54="購入者価格",C35-H35+I35,データ入力表!E43)</f>
        <v>0</v>
      </c>
    </row>
    <row r="36" spans="1:10">
      <c r="A36" s="81">
        <v>64</v>
      </c>
      <c r="B36" s="58" t="s">
        <v>176</v>
      </c>
      <c r="C36" s="68" t="str">
        <f>+IF(データ入力表!$D$54="購入者価格",データ入力表!E44,"")</f>
        <v/>
      </c>
      <c r="D36" s="5">
        <f>マージン!C34</f>
        <v>0</v>
      </c>
      <c r="E36" s="5">
        <f>マージン!D34</f>
        <v>0</v>
      </c>
      <c r="F36" s="68" t="str">
        <f>+IF(データ入力表!$D$54="購入者価格",$C36*D36,"")</f>
        <v/>
      </c>
      <c r="G36" s="68" t="str">
        <f>+IF(データ入力表!$D$54="購入者価格",$C36*E36,"")</f>
        <v/>
      </c>
      <c r="H36" s="68">
        <f t="shared" si="0"/>
        <v>0</v>
      </c>
      <c r="I36" s="68"/>
      <c r="J36" s="68">
        <f>+IF(データ入力表!$D$54="購入者価格",C36-H36+I36,データ入力表!E44)</f>
        <v>0</v>
      </c>
    </row>
    <row r="37" spans="1:10">
      <c r="A37" s="109">
        <v>65</v>
      </c>
      <c r="B37" s="57" t="s">
        <v>177</v>
      </c>
      <c r="C37" s="61" t="str">
        <f>+IF(データ入力表!$D$54="購入者価格",データ入力表!E45,"")</f>
        <v/>
      </c>
      <c r="D37" s="3">
        <f>マージン!C35</f>
        <v>0</v>
      </c>
      <c r="E37" s="3">
        <f>マージン!D35</f>
        <v>0</v>
      </c>
      <c r="F37" s="61" t="str">
        <f>+IF(データ入力表!$D$54="購入者価格",$C37*D37,"")</f>
        <v/>
      </c>
      <c r="G37" s="61" t="str">
        <f>+IF(データ入力表!$D$54="購入者価格",$C37*E37,"")</f>
        <v/>
      </c>
      <c r="H37" s="61">
        <f t="shared" si="0"/>
        <v>0</v>
      </c>
      <c r="I37" s="61"/>
      <c r="J37" s="61">
        <f>+IF(データ入力表!$D$54="購入者価格",C37-H37+I37,データ入力表!E45)</f>
        <v>0</v>
      </c>
    </row>
    <row r="38" spans="1:10">
      <c r="A38" s="109">
        <v>66</v>
      </c>
      <c r="B38" s="57" t="s">
        <v>28</v>
      </c>
      <c r="C38" s="61" t="str">
        <f>+IF(データ入力表!$D$54="購入者価格",データ入力表!E46,"")</f>
        <v/>
      </c>
      <c r="D38" s="3">
        <f>マージン!C36</f>
        <v>0</v>
      </c>
      <c r="E38" s="3">
        <f>マージン!D36</f>
        <v>0</v>
      </c>
      <c r="F38" s="61" t="str">
        <f>+IF(データ入力表!$D$54="購入者価格",$C38*D38,"")</f>
        <v/>
      </c>
      <c r="G38" s="61" t="str">
        <f>+IF(データ入力表!$D$54="購入者価格",$C38*E38,"")</f>
        <v/>
      </c>
      <c r="H38" s="61">
        <f t="shared" si="0"/>
        <v>0</v>
      </c>
      <c r="I38" s="61"/>
      <c r="J38" s="61">
        <f>+IF(データ入力表!$D$54="購入者価格",C38-H38+I38,データ入力表!E46)</f>
        <v>0</v>
      </c>
    </row>
    <row r="39" spans="1:10">
      <c r="A39" s="109">
        <v>67</v>
      </c>
      <c r="B39" s="57" t="s">
        <v>29</v>
      </c>
      <c r="C39" s="61" t="str">
        <f>+IF(データ入力表!$D$54="購入者価格",データ入力表!E47,"")</f>
        <v/>
      </c>
      <c r="D39" s="3">
        <f>マージン!C37</f>
        <v>2.2713362839656938E-5</v>
      </c>
      <c r="E39" s="3">
        <f>マージン!D37</f>
        <v>4.1043770953100433E-6</v>
      </c>
      <c r="F39" s="61" t="str">
        <f>+IF(データ入力表!$D$54="購入者価格",$C39*D39,"")</f>
        <v/>
      </c>
      <c r="G39" s="61" t="str">
        <f>+IF(データ入力表!$D$54="購入者価格",$C39*E39,"")</f>
        <v/>
      </c>
      <c r="H39" s="61">
        <f t="shared" si="0"/>
        <v>0</v>
      </c>
      <c r="I39" s="61"/>
      <c r="J39" s="61">
        <f>+IF(データ入力表!$D$54="購入者価格",C39-H39+I39,データ入力表!E47)</f>
        <v>0</v>
      </c>
    </row>
    <row r="40" spans="1:10">
      <c r="A40" s="82">
        <v>68</v>
      </c>
      <c r="B40" s="59" t="s">
        <v>30</v>
      </c>
      <c r="C40" s="69" t="str">
        <f>+IF(データ入力表!$D$54="購入者価格",データ入力表!E48,"")</f>
        <v/>
      </c>
      <c r="D40" s="6">
        <f>マージン!C38</f>
        <v>0</v>
      </c>
      <c r="E40" s="6">
        <f>マージン!D38</f>
        <v>0</v>
      </c>
      <c r="F40" s="69" t="str">
        <f>+IF(データ入力表!$D$54="購入者価格",$C40*D40,"")</f>
        <v/>
      </c>
      <c r="G40" s="69" t="str">
        <f>+IF(データ入力表!$D$54="購入者価格",$C40*E40,"")</f>
        <v/>
      </c>
      <c r="H40" s="69">
        <f t="shared" si="0"/>
        <v>0</v>
      </c>
      <c r="I40" s="69"/>
      <c r="J40" s="69">
        <f>+IF(データ入力表!$D$54="購入者価格",C40-H40+I40,データ入力表!E48)</f>
        <v>0</v>
      </c>
    </row>
    <row r="41" spans="1:10">
      <c r="A41" s="83">
        <v>69</v>
      </c>
      <c r="B41" s="60" t="s">
        <v>31</v>
      </c>
      <c r="C41" s="62" t="str">
        <f>+IF(データ入力表!$D$54="購入者価格",データ入力表!E49,"")</f>
        <v/>
      </c>
      <c r="D41" s="3">
        <f>マージン!C39</f>
        <v>2.5631946822416617E-2</v>
      </c>
      <c r="E41" s="3">
        <f>マージン!D39</f>
        <v>2.5823353363711686E-2</v>
      </c>
      <c r="F41" s="62" t="str">
        <f>+IF(データ入力表!$D$54="購入者価格",$C41*D41,"")</f>
        <v/>
      </c>
      <c r="G41" s="62" t="str">
        <f>+IF(データ入力表!$D$54="購入者価格",$C41*E41,"")</f>
        <v/>
      </c>
      <c r="H41" s="61">
        <f t="shared" si="0"/>
        <v>0</v>
      </c>
      <c r="I41" s="61"/>
      <c r="J41" s="62">
        <f>+IF(データ入力表!$D$54="購入者価格",C41-H41+I41,データ入力表!E49)</f>
        <v>0</v>
      </c>
    </row>
    <row r="42" spans="1:10">
      <c r="A42" s="56"/>
      <c r="B42" s="63" t="s">
        <v>74</v>
      </c>
      <c r="C42" s="67">
        <f>SUM(C6:C41)</f>
        <v>0</v>
      </c>
      <c r="D42" s="67"/>
      <c r="E42" s="67"/>
      <c r="F42" s="67">
        <f>SUM(F6:F41)</f>
        <v>0</v>
      </c>
      <c r="G42" s="67">
        <f>SUM(G6:G41)</f>
        <v>0</v>
      </c>
      <c r="H42" s="67">
        <f>SUM(H6:H41)</f>
        <v>0</v>
      </c>
      <c r="I42" s="67">
        <f>SUM(I6:I41)</f>
        <v>0</v>
      </c>
      <c r="J42" s="67">
        <f>SUM(J6:J41)</f>
        <v>0</v>
      </c>
    </row>
  </sheetData>
  <mergeCells count="2">
    <mergeCell ref="D3:E3"/>
    <mergeCell ref="F3:I3"/>
  </mergeCells>
  <phoneticPr fontId="38"/>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42"/>
  <sheetViews>
    <sheetView workbookViewId="0"/>
  </sheetViews>
  <sheetFormatPr defaultRowHeight="11.25"/>
  <cols>
    <col min="1" max="1" width="4" style="8" bestFit="1" customWidth="1"/>
    <col min="2" max="2" width="27.1640625" style="8" bestFit="1" customWidth="1"/>
    <col min="3" max="6" width="10" style="8" customWidth="1"/>
    <col min="7" max="256" width="9.33203125" style="8"/>
    <col min="257" max="257" width="4" style="8" bestFit="1" customWidth="1"/>
    <col min="258" max="258" width="27.1640625" style="8" bestFit="1" customWidth="1"/>
    <col min="259" max="262" width="10" style="8" customWidth="1"/>
    <col min="263" max="512" width="9.33203125" style="8"/>
    <col min="513" max="513" width="4" style="8" bestFit="1" customWidth="1"/>
    <col min="514" max="514" width="27.1640625" style="8" bestFit="1" customWidth="1"/>
    <col min="515" max="518" width="10" style="8" customWidth="1"/>
    <col min="519" max="768" width="9.33203125" style="8"/>
    <col min="769" max="769" width="4" style="8" bestFit="1" customWidth="1"/>
    <col min="770" max="770" width="27.1640625" style="8" bestFit="1" customWidth="1"/>
    <col min="771" max="774" width="10" style="8" customWidth="1"/>
    <col min="775" max="1024" width="9.33203125" style="8"/>
    <col min="1025" max="1025" width="4" style="8" bestFit="1" customWidth="1"/>
    <col min="1026" max="1026" width="27.1640625" style="8" bestFit="1" customWidth="1"/>
    <col min="1027" max="1030" width="10" style="8" customWidth="1"/>
    <col min="1031" max="1280" width="9.33203125" style="8"/>
    <col min="1281" max="1281" width="4" style="8" bestFit="1" customWidth="1"/>
    <col min="1282" max="1282" width="27.1640625" style="8" bestFit="1" customWidth="1"/>
    <col min="1283" max="1286" width="10" style="8" customWidth="1"/>
    <col min="1287" max="1536" width="9.33203125" style="8"/>
    <col min="1537" max="1537" width="4" style="8" bestFit="1" customWidth="1"/>
    <col min="1538" max="1538" width="27.1640625" style="8" bestFit="1" customWidth="1"/>
    <col min="1539" max="1542" width="10" style="8" customWidth="1"/>
    <col min="1543" max="1792" width="9.33203125" style="8"/>
    <col min="1793" max="1793" width="4" style="8" bestFit="1" customWidth="1"/>
    <col min="1794" max="1794" width="27.1640625" style="8" bestFit="1" customWidth="1"/>
    <col min="1795" max="1798" width="10" style="8" customWidth="1"/>
    <col min="1799" max="2048" width="9.33203125" style="8"/>
    <col min="2049" max="2049" width="4" style="8" bestFit="1" customWidth="1"/>
    <col min="2050" max="2050" width="27.1640625" style="8" bestFit="1" customWidth="1"/>
    <col min="2051" max="2054" width="10" style="8" customWidth="1"/>
    <col min="2055" max="2304" width="9.33203125" style="8"/>
    <col min="2305" max="2305" width="4" style="8" bestFit="1" customWidth="1"/>
    <col min="2306" max="2306" width="27.1640625" style="8" bestFit="1" customWidth="1"/>
    <col min="2307" max="2310" width="10" style="8" customWidth="1"/>
    <col min="2311" max="2560" width="9.33203125" style="8"/>
    <col min="2561" max="2561" width="4" style="8" bestFit="1" customWidth="1"/>
    <col min="2562" max="2562" width="27.1640625" style="8" bestFit="1" customWidth="1"/>
    <col min="2563" max="2566" width="10" style="8" customWidth="1"/>
    <col min="2567" max="2816" width="9.33203125" style="8"/>
    <col min="2817" max="2817" width="4" style="8" bestFit="1" customWidth="1"/>
    <col min="2818" max="2818" width="27.1640625" style="8" bestFit="1" customWidth="1"/>
    <col min="2819" max="2822" width="10" style="8" customWidth="1"/>
    <col min="2823" max="3072" width="9.33203125" style="8"/>
    <col min="3073" max="3073" width="4" style="8" bestFit="1" customWidth="1"/>
    <col min="3074" max="3074" width="27.1640625" style="8" bestFit="1" customWidth="1"/>
    <col min="3075" max="3078" width="10" style="8" customWidth="1"/>
    <col min="3079" max="3328" width="9.33203125" style="8"/>
    <col min="3329" max="3329" width="4" style="8" bestFit="1" customWidth="1"/>
    <col min="3330" max="3330" width="27.1640625" style="8" bestFit="1" customWidth="1"/>
    <col min="3331" max="3334" width="10" style="8" customWidth="1"/>
    <col min="3335" max="3584" width="9.33203125" style="8"/>
    <col min="3585" max="3585" width="4" style="8" bestFit="1" customWidth="1"/>
    <col min="3586" max="3586" width="27.1640625" style="8" bestFit="1" customWidth="1"/>
    <col min="3587" max="3590" width="10" style="8" customWidth="1"/>
    <col min="3591" max="3840" width="9.33203125" style="8"/>
    <col min="3841" max="3841" width="4" style="8" bestFit="1" customWidth="1"/>
    <col min="3842" max="3842" width="27.1640625" style="8" bestFit="1" customWidth="1"/>
    <col min="3843" max="3846" width="10" style="8" customWidth="1"/>
    <col min="3847" max="4096" width="9.33203125" style="8"/>
    <col min="4097" max="4097" width="4" style="8" bestFit="1" customWidth="1"/>
    <col min="4098" max="4098" width="27.1640625" style="8" bestFit="1" customWidth="1"/>
    <col min="4099" max="4102" width="10" style="8" customWidth="1"/>
    <col min="4103" max="4352" width="9.33203125" style="8"/>
    <col min="4353" max="4353" width="4" style="8" bestFit="1" customWidth="1"/>
    <col min="4354" max="4354" width="27.1640625" style="8" bestFit="1" customWidth="1"/>
    <col min="4355" max="4358" width="10" style="8" customWidth="1"/>
    <col min="4359" max="4608" width="9.33203125" style="8"/>
    <col min="4609" max="4609" width="4" style="8" bestFit="1" customWidth="1"/>
    <col min="4610" max="4610" width="27.1640625" style="8" bestFit="1" customWidth="1"/>
    <col min="4611" max="4614" width="10" style="8" customWidth="1"/>
    <col min="4615" max="4864" width="9.33203125" style="8"/>
    <col min="4865" max="4865" width="4" style="8" bestFit="1" customWidth="1"/>
    <col min="4866" max="4866" width="27.1640625" style="8" bestFit="1" customWidth="1"/>
    <col min="4867" max="4870" width="10" style="8" customWidth="1"/>
    <col min="4871" max="5120" width="9.33203125" style="8"/>
    <col min="5121" max="5121" width="4" style="8" bestFit="1" customWidth="1"/>
    <col min="5122" max="5122" width="27.1640625" style="8" bestFit="1" customWidth="1"/>
    <col min="5123" max="5126" width="10" style="8" customWidth="1"/>
    <col min="5127" max="5376" width="9.33203125" style="8"/>
    <col min="5377" max="5377" width="4" style="8" bestFit="1" customWidth="1"/>
    <col min="5378" max="5378" width="27.1640625" style="8" bestFit="1" customWidth="1"/>
    <col min="5379" max="5382" width="10" style="8" customWidth="1"/>
    <col min="5383" max="5632" width="9.33203125" style="8"/>
    <col min="5633" max="5633" width="4" style="8" bestFit="1" customWidth="1"/>
    <col min="5634" max="5634" width="27.1640625" style="8" bestFit="1" customWidth="1"/>
    <col min="5635" max="5638" width="10" style="8" customWidth="1"/>
    <col min="5639" max="5888" width="9.33203125" style="8"/>
    <col min="5889" max="5889" width="4" style="8" bestFit="1" customWidth="1"/>
    <col min="5890" max="5890" width="27.1640625" style="8" bestFit="1" customWidth="1"/>
    <col min="5891" max="5894" width="10" style="8" customWidth="1"/>
    <col min="5895" max="6144" width="9.33203125" style="8"/>
    <col min="6145" max="6145" width="4" style="8" bestFit="1" customWidth="1"/>
    <col min="6146" max="6146" width="27.1640625" style="8" bestFit="1" customWidth="1"/>
    <col min="6147" max="6150" width="10" style="8" customWidth="1"/>
    <col min="6151" max="6400" width="9.33203125" style="8"/>
    <col min="6401" max="6401" width="4" style="8" bestFit="1" customWidth="1"/>
    <col min="6402" max="6402" width="27.1640625" style="8" bestFit="1" customWidth="1"/>
    <col min="6403" max="6406" width="10" style="8" customWidth="1"/>
    <col min="6407" max="6656" width="9.33203125" style="8"/>
    <col min="6657" max="6657" width="4" style="8" bestFit="1" customWidth="1"/>
    <col min="6658" max="6658" width="27.1640625" style="8" bestFit="1" customWidth="1"/>
    <col min="6659" max="6662" width="10" style="8" customWidth="1"/>
    <col min="6663" max="6912" width="9.33203125" style="8"/>
    <col min="6913" max="6913" width="4" style="8" bestFit="1" customWidth="1"/>
    <col min="6914" max="6914" width="27.1640625" style="8" bestFit="1" customWidth="1"/>
    <col min="6915" max="6918" width="10" style="8" customWidth="1"/>
    <col min="6919" max="7168" width="9.33203125" style="8"/>
    <col min="7169" max="7169" width="4" style="8" bestFit="1" customWidth="1"/>
    <col min="7170" max="7170" width="27.1640625" style="8" bestFit="1" customWidth="1"/>
    <col min="7171" max="7174" width="10" style="8" customWidth="1"/>
    <col min="7175" max="7424" width="9.33203125" style="8"/>
    <col min="7425" max="7425" width="4" style="8" bestFit="1" customWidth="1"/>
    <col min="7426" max="7426" width="27.1640625" style="8" bestFit="1" customWidth="1"/>
    <col min="7427" max="7430" width="10" style="8" customWidth="1"/>
    <col min="7431" max="7680" width="9.33203125" style="8"/>
    <col min="7681" max="7681" width="4" style="8" bestFit="1" customWidth="1"/>
    <col min="7682" max="7682" width="27.1640625" style="8" bestFit="1" customWidth="1"/>
    <col min="7683" max="7686" width="10" style="8" customWidth="1"/>
    <col min="7687" max="7936" width="9.33203125" style="8"/>
    <col min="7937" max="7937" width="4" style="8" bestFit="1" customWidth="1"/>
    <col min="7938" max="7938" width="27.1640625" style="8" bestFit="1" customWidth="1"/>
    <col min="7939" max="7942" width="10" style="8" customWidth="1"/>
    <col min="7943" max="8192" width="9.33203125" style="8"/>
    <col min="8193" max="8193" width="4" style="8" bestFit="1" customWidth="1"/>
    <col min="8194" max="8194" width="27.1640625" style="8" bestFit="1" customWidth="1"/>
    <col min="8195" max="8198" width="10" style="8" customWidth="1"/>
    <col min="8199" max="8448" width="9.33203125" style="8"/>
    <col min="8449" max="8449" width="4" style="8" bestFit="1" customWidth="1"/>
    <col min="8450" max="8450" width="27.1640625" style="8" bestFit="1" customWidth="1"/>
    <col min="8451" max="8454" width="10" style="8" customWidth="1"/>
    <col min="8455" max="8704" width="9.33203125" style="8"/>
    <col min="8705" max="8705" width="4" style="8" bestFit="1" customWidth="1"/>
    <col min="8706" max="8706" width="27.1640625" style="8" bestFit="1" customWidth="1"/>
    <col min="8707" max="8710" width="10" style="8" customWidth="1"/>
    <col min="8711" max="8960" width="9.33203125" style="8"/>
    <col min="8961" max="8961" width="4" style="8" bestFit="1" customWidth="1"/>
    <col min="8962" max="8962" width="27.1640625" style="8" bestFit="1" customWidth="1"/>
    <col min="8963" max="8966" width="10" style="8" customWidth="1"/>
    <col min="8967" max="9216" width="9.33203125" style="8"/>
    <col min="9217" max="9217" width="4" style="8" bestFit="1" customWidth="1"/>
    <col min="9218" max="9218" width="27.1640625" style="8" bestFit="1" customWidth="1"/>
    <col min="9219" max="9222" width="10" style="8" customWidth="1"/>
    <col min="9223" max="9472" width="9.33203125" style="8"/>
    <col min="9473" max="9473" width="4" style="8" bestFit="1" customWidth="1"/>
    <col min="9474" max="9474" width="27.1640625" style="8" bestFit="1" customWidth="1"/>
    <col min="9475" max="9478" width="10" style="8" customWidth="1"/>
    <col min="9479" max="9728" width="9.33203125" style="8"/>
    <col min="9729" max="9729" width="4" style="8" bestFit="1" customWidth="1"/>
    <col min="9730" max="9730" width="27.1640625" style="8" bestFit="1" customWidth="1"/>
    <col min="9731" max="9734" width="10" style="8" customWidth="1"/>
    <col min="9735" max="9984" width="9.33203125" style="8"/>
    <col min="9985" max="9985" width="4" style="8" bestFit="1" customWidth="1"/>
    <col min="9986" max="9986" width="27.1640625" style="8" bestFit="1" customWidth="1"/>
    <col min="9987" max="9990" width="10" style="8" customWidth="1"/>
    <col min="9991" max="10240" width="9.33203125" style="8"/>
    <col min="10241" max="10241" width="4" style="8" bestFit="1" customWidth="1"/>
    <col min="10242" max="10242" width="27.1640625" style="8" bestFit="1" customWidth="1"/>
    <col min="10243" max="10246" width="10" style="8" customWidth="1"/>
    <col min="10247" max="10496" width="9.33203125" style="8"/>
    <col min="10497" max="10497" width="4" style="8" bestFit="1" customWidth="1"/>
    <col min="10498" max="10498" width="27.1640625" style="8" bestFit="1" customWidth="1"/>
    <col min="10499" max="10502" width="10" style="8" customWidth="1"/>
    <col min="10503" max="10752" width="9.33203125" style="8"/>
    <col min="10753" max="10753" width="4" style="8" bestFit="1" customWidth="1"/>
    <col min="10754" max="10754" width="27.1640625" style="8" bestFit="1" customWidth="1"/>
    <col min="10755" max="10758" width="10" style="8" customWidth="1"/>
    <col min="10759" max="11008" width="9.33203125" style="8"/>
    <col min="11009" max="11009" width="4" style="8" bestFit="1" customWidth="1"/>
    <col min="11010" max="11010" width="27.1640625" style="8" bestFit="1" customWidth="1"/>
    <col min="11011" max="11014" width="10" style="8" customWidth="1"/>
    <col min="11015" max="11264" width="9.33203125" style="8"/>
    <col min="11265" max="11265" width="4" style="8" bestFit="1" customWidth="1"/>
    <col min="11266" max="11266" width="27.1640625" style="8" bestFit="1" customWidth="1"/>
    <col min="11267" max="11270" width="10" style="8" customWidth="1"/>
    <col min="11271" max="11520" width="9.33203125" style="8"/>
    <col min="11521" max="11521" width="4" style="8" bestFit="1" customWidth="1"/>
    <col min="11522" max="11522" width="27.1640625" style="8" bestFit="1" customWidth="1"/>
    <col min="11523" max="11526" width="10" style="8" customWidth="1"/>
    <col min="11527" max="11776" width="9.33203125" style="8"/>
    <col min="11777" max="11777" width="4" style="8" bestFit="1" customWidth="1"/>
    <col min="11778" max="11778" width="27.1640625" style="8" bestFit="1" customWidth="1"/>
    <col min="11779" max="11782" width="10" style="8" customWidth="1"/>
    <col min="11783" max="12032" width="9.33203125" style="8"/>
    <col min="12033" max="12033" width="4" style="8" bestFit="1" customWidth="1"/>
    <col min="12034" max="12034" width="27.1640625" style="8" bestFit="1" customWidth="1"/>
    <col min="12035" max="12038" width="10" style="8" customWidth="1"/>
    <col min="12039" max="12288" width="9.33203125" style="8"/>
    <col min="12289" max="12289" width="4" style="8" bestFit="1" customWidth="1"/>
    <col min="12290" max="12290" width="27.1640625" style="8" bestFit="1" customWidth="1"/>
    <col min="12291" max="12294" width="10" style="8" customWidth="1"/>
    <col min="12295" max="12544" width="9.33203125" style="8"/>
    <col min="12545" max="12545" width="4" style="8" bestFit="1" customWidth="1"/>
    <col min="12546" max="12546" width="27.1640625" style="8" bestFit="1" customWidth="1"/>
    <col min="12547" max="12550" width="10" style="8" customWidth="1"/>
    <col min="12551" max="12800" width="9.33203125" style="8"/>
    <col min="12801" max="12801" width="4" style="8" bestFit="1" customWidth="1"/>
    <col min="12802" max="12802" width="27.1640625" style="8" bestFit="1" customWidth="1"/>
    <col min="12803" max="12806" width="10" style="8" customWidth="1"/>
    <col min="12807" max="13056" width="9.33203125" style="8"/>
    <col min="13057" max="13057" width="4" style="8" bestFit="1" customWidth="1"/>
    <col min="13058" max="13058" width="27.1640625" style="8" bestFit="1" customWidth="1"/>
    <col min="13059" max="13062" width="10" style="8" customWidth="1"/>
    <col min="13063" max="13312" width="9.33203125" style="8"/>
    <col min="13313" max="13313" width="4" style="8" bestFit="1" customWidth="1"/>
    <col min="13314" max="13314" width="27.1640625" style="8" bestFit="1" customWidth="1"/>
    <col min="13315" max="13318" width="10" style="8" customWidth="1"/>
    <col min="13319" max="13568" width="9.33203125" style="8"/>
    <col min="13569" max="13569" width="4" style="8" bestFit="1" customWidth="1"/>
    <col min="13570" max="13570" width="27.1640625" style="8" bestFit="1" customWidth="1"/>
    <col min="13571" max="13574" width="10" style="8" customWidth="1"/>
    <col min="13575" max="13824" width="9.33203125" style="8"/>
    <col min="13825" max="13825" width="4" style="8" bestFit="1" customWidth="1"/>
    <col min="13826" max="13826" width="27.1640625" style="8" bestFit="1" customWidth="1"/>
    <col min="13827" max="13830" width="10" style="8" customWidth="1"/>
    <col min="13831" max="14080" width="9.33203125" style="8"/>
    <col min="14081" max="14081" width="4" style="8" bestFit="1" customWidth="1"/>
    <col min="14082" max="14082" width="27.1640625" style="8" bestFit="1" customWidth="1"/>
    <col min="14083" max="14086" width="10" style="8" customWidth="1"/>
    <col min="14087" max="14336" width="9.33203125" style="8"/>
    <col min="14337" max="14337" width="4" style="8" bestFit="1" customWidth="1"/>
    <col min="14338" max="14338" width="27.1640625" style="8" bestFit="1" customWidth="1"/>
    <col min="14339" max="14342" width="10" style="8" customWidth="1"/>
    <col min="14343" max="14592" width="9.33203125" style="8"/>
    <col min="14593" max="14593" width="4" style="8" bestFit="1" customWidth="1"/>
    <col min="14594" max="14594" width="27.1640625" style="8" bestFit="1" customWidth="1"/>
    <col min="14595" max="14598" width="10" style="8" customWidth="1"/>
    <col min="14599" max="14848" width="9.33203125" style="8"/>
    <col min="14849" max="14849" width="4" style="8" bestFit="1" customWidth="1"/>
    <col min="14850" max="14850" width="27.1640625" style="8" bestFit="1" customWidth="1"/>
    <col min="14851" max="14854" width="10" style="8" customWidth="1"/>
    <col min="14855" max="15104" width="9.33203125" style="8"/>
    <col min="15105" max="15105" width="4" style="8" bestFit="1" customWidth="1"/>
    <col min="15106" max="15106" width="27.1640625" style="8" bestFit="1" customWidth="1"/>
    <col min="15107" max="15110" width="10" style="8" customWidth="1"/>
    <col min="15111" max="15360" width="9.33203125" style="8"/>
    <col min="15361" max="15361" width="4" style="8" bestFit="1" customWidth="1"/>
    <col min="15362" max="15362" width="27.1640625" style="8" bestFit="1" customWidth="1"/>
    <col min="15363" max="15366" width="10" style="8" customWidth="1"/>
    <col min="15367" max="15616" width="9.33203125" style="8"/>
    <col min="15617" max="15617" width="4" style="8" bestFit="1" customWidth="1"/>
    <col min="15618" max="15618" width="27.1640625" style="8" bestFit="1" customWidth="1"/>
    <col min="15619" max="15622" width="10" style="8" customWidth="1"/>
    <col min="15623" max="15872" width="9.33203125" style="8"/>
    <col min="15873" max="15873" width="4" style="8" bestFit="1" customWidth="1"/>
    <col min="15874" max="15874" width="27.1640625" style="8" bestFit="1" customWidth="1"/>
    <col min="15875" max="15878" width="10" style="8" customWidth="1"/>
    <col min="15879" max="16128" width="9.33203125" style="8"/>
    <col min="16129" max="16129" width="4" style="8" bestFit="1" customWidth="1"/>
    <col min="16130" max="16130" width="27.1640625" style="8" bestFit="1" customWidth="1"/>
    <col min="16131" max="16134" width="10" style="8" customWidth="1"/>
    <col min="16135" max="16384" width="9.33203125" style="8"/>
  </cols>
  <sheetData>
    <row r="1" spans="1:4">
      <c r="A1" s="8" t="s">
        <v>314</v>
      </c>
    </row>
    <row r="3" spans="1:4" ht="22.5">
      <c r="A3" s="9"/>
      <c r="B3" s="405"/>
      <c r="C3" s="406" t="s">
        <v>315</v>
      </c>
      <c r="D3" s="406" t="s">
        <v>316</v>
      </c>
    </row>
    <row r="4" spans="1:4">
      <c r="A4" s="11">
        <f>[2]投入係数!A4</f>
        <v>1</v>
      </c>
      <c r="B4" s="12" t="str">
        <f>[2]投入係数!B4</f>
        <v>農業</v>
      </c>
      <c r="C4" s="13">
        <v>0.23162006386248613</v>
      </c>
      <c r="D4" s="13">
        <v>4.0747906449107293E-2</v>
      </c>
    </row>
    <row r="5" spans="1:4">
      <c r="A5" s="11">
        <f>[2]投入係数!A5</f>
        <v>2</v>
      </c>
      <c r="B5" s="12" t="str">
        <f>[2]投入係数!B5</f>
        <v>林業</v>
      </c>
      <c r="C5" s="13">
        <v>0.2053956175519473</v>
      </c>
      <c r="D5" s="13">
        <v>2.5604471920548422E-2</v>
      </c>
    </row>
    <row r="6" spans="1:4">
      <c r="A6" s="11">
        <f>[2]投入係数!A6</f>
        <v>3</v>
      </c>
      <c r="B6" s="12" t="str">
        <f>[2]投入係数!B6</f>
        <v>漁業</v>
      </c>
      <c r="C6" s="13">
        <v>0.34757150778363133</v>
      </c>
      <c r="D6" s="13">
        <v>2.7967914177520179E-2</v>
      </c>
    </row>
    <row r="7" spans="1:4">
      <c r="A7" s="11">
        <f>[2]投入係数!A7</f>
        <v>6</v>
      </c>
      <c r="B7" s="12" t="str">
        <f>[2]投入係数!B7</f>
        <v>鉱業</v>
      </c>
      <c r="C7" s="13">
        <v>1.5818790147168107E-2</v>
      </c>
      <c r="D7" s="13">
        <v>5.604855464796353E-2</v>
      </c>
    </row>
    <row r="8" spans="1:4">
      <c r="A8" s="11">
        <f>[2]投入係数!A8</f>
        <v>11</v>
      </c>
      <c r="B8" s="12" t="str">
        <f>[2]投入係数!B8</f>
        <v>飲食料品</v>
      </c>
      <c r="C8" s="13">
        <v>0.31838964194795177</v>
      </c>
      <c r="D8" s="13">
        <v>3.0341455807555616E-2</v>
      </c>
    </row>
    <row r="9" spans="1:4">
      <c r="A9" s="14">
        <f>[2]投入係数!A9</f>
        <v>15</v>
      </c>
      <c r="B9" s="15" t="str">
        <f>[2]投入係数!B9</f>
        <v>繊維製品</v>
      </c>
      <c r="C9" s="16">
        <v>0.4740000894581316</v>
      </c>
      <c r="D9" s="16">
        <v>2.225113032174944E-2</v>
      </c>
    </row>
    <row r="10" spans="1:4">
      <c r="A10" s="11">
        <f>[2]投入係数!A10</f>
        <v>16</v>
      </c>
      <c r="B10" s="12" t="str">
        <f>[2]投入係数!B10</f>
        <v>パルプ・紙・木製品</v>
      </c>
      <c r="C10" s="13">
        <v>0.26380514773925895</v>
      </c>
      <c r="D10" s="13">
        <v>5.4722189919422196E-2</v>
      </c>
    </row>
    <row r="11" spans="1:4">
      <c r="A11" s="11">
        <f>[2]投入係数!A11</f>
        <v>20</v>
      </c>
      <c r="B11" s="12" t="str">
        <f>[2]投入係数!B11</f>
        <v>化学製品</v>
      </c>
      <c r="C11" s="13">
        <v>0.21610179614489533</v>
      </c>
      <c r="D11" s="13">
        <v>2.5184880220448083E-2</v>
      </c>
    </row>
    <row r="12" spans="1:4">
      <c r="A12" s="11">
        <f>[2]投入係数!A12</f>
        <v>21</v>
      </c>
      <c r="B12" s="12" t="str">
        <f>[2]投入係数!B12</f>
        <v>石油・石炭製品</v>
      </c>
      <c r="C12" s="13">
        <v>0.17489991908870317</v>
      </c>
      <c r="D12" s="13">
        <v>1.9672477095893467E-2</v>
      </c>
    </row>
    <row r="13" spans="1:4">
      <c r="A13" s="17">
        <f>[2]投入係数!A13</f>
        <v>25</v>
      </c>
      <c r="B13" s="18" t="str">
        <f>[2]投入係数!B13</f>
        <v>窯業・土石製品</v>
      </c>
      <c r="C13" s="19">
        <v>0.20717089461298105</v>
      </c>
      <c r="D13" s="19">
        <v>4.8342943559800407E-2</v>
      </c>
    </row>
    <row r="14" spans="1:4">
      <c r="A14" s="11">
        <f>[2]投入係数!A14</f>
        <v>26</v>
      </c>
      <c r="B14" s="12" t="str">
        <f>[2]投入係数!B14</f>
        <v>鉄鋼</v>
      </c>
      <c r="C14" s="13">
        <v>8.0705257841414482E-2</v>
      </c>
      <c r="D14" s="13">
        <v>2.5828790866337506E-2</v>
      </c>
    </row>
    <row r="15" spans="1:4">
      <c r="A15" s="11">
        <f>[2]投入係数!A15</f>
        <v>27</v>
      </c>
      <c r="B15" s="12" t="str">
        <f>[2]投入係数!B15</f>
        <v>非鉄金属</v>
      </c>
      <c r="C15" s="13">
        <v>0.12605910737576298</v>
      </c>
      <c r="D15" s="13">
        <v>2.8230628902280227E-2</v>
      </c>
    </row>
    <row r="16" spans="1:4">
      <c r="A16" s="11">
        <f>[2]投入係数!A16</f>
        <v>28</v>
      </c>
      <c r="B16" s="12" t="str">
        <f>[2]投入係数!B16</f>
        <v>金属製品</v>
      </c>
      <c r="C16" s="13">
        <v>0.15579858204804881</v>
      </c>
      <c r="D16" s="13">
        <v>4.1469324077773317E-2</v>
      </c>
    </row>
    <row r="17" spans="1:4">
      <c r="A17" s="11">
        <f>[2]投入係数!A17</f>
        <v>29</v>
      </c>
      <c r="B17" s="12" t="str">
        <f>[2]投入係数!B17</f>
        <v>一般機械</v>
      </c>
      <c r="C17" s="13">
        <v>0.14260241809905899</v>
      </c>
      <c r="D17" s="13">
        <v>1.2149022095188157E-2</v>
      </c>
    </row>
    <row r="18" spans="1:4">
      <c r="A18" s="11">
        <f>[2]投入係数!A18</f>
        <v>32</v>
      </c>
      <c r="B18" s="12" t="str">
        <f>[2]投入係数!B18</f>
        <v>電子部品</v>
      </c>
      <c r="C18" s="13">
        <v>6.2516906225880187E-2</v>
      </c>
      <c r="D18" s="13">
        <v>8.9367415721284312E-3</v>
      </c>
    </row>
    <row r="19" spans="1:4">
      <c r="A19" s="14">
        <f>[2]投入係数!A19</f>
        <v>33</v>
      </c>
      <c r="B19" s="15" t="str">
        <f>[2]投入係数!B19</f>
        <v>電気機械</v>
      </c>
      <c r="C19" s="16">
        <v>0.18349828611826635</v>
      </c>
      <c r="D19" s="16">
        <v>8.7357483645355526E-3</v>
      </c>
    </row>
    <row r="20" spans="1:4">
      <c r="A20" s="11">
        <f>[2]投入係数!A20</f>
        <v>34</v>
      </c>
      <c r="B20" s="12" t="str">
        <f>[2]投入係数!B20</f>
        <v>情報･通信機器</v>
      </c>
      <c r="C20" s="13">
        <v>0.20265167088307476</v>
      </c>
      <c r="D20" s="13">
        <v>7.9553279339768506E-3</v>
      </c>
    </row>
    <row r="21" spans="1:4">
      <c r="A21" s="11">
        <f>[2]投入係数!A21</f>
        <v>35</v>
      </c>
      <c r="B21" s="12" t="str">
        <f>[2]投入係数!B21</f>
        <v>輸送機械</v>
      </c>
      <c r="C21" s="13">
        <v>8.1789210565068007E-2</v>
      </c>
      <c r="D21" s="13">
        <v>1.5314180459841235E-2</v>
      </c>
    </row>
    <row r="22" spans="1:4">
      <c r="A22" s="11">
        <f>[2]投入係数!A22</f>
        <v>39</v>
      </c>
      <c r="B22" s="12" t="str">
        <f>[2]投入係数!B22</f>
        <v>その他の製造工業製品</v>
      </c>
      <c r="C22" s="13">
        <v>0.25798691992802453</v>
      </c>
      <c r="D22" s="13">
        <v>3.0067552041047916E-2</v>
      </c>
    </row>
    <row r="23" spans="1:4">
      <c r="A23" s="17">
        <f>[2]投入係数!A23</f>
        <v>41</v>
      </c>
      <c r="B23" s="18" t="str">
        <f>[2]投入係数!B23</f>
        <v>建設</v>
      </c>
      <c r="C23" s="19">
        <v>0</v>
      </c>
      <c r="D23" s="19">
        <v>0</v>
      </c>
    </row>
    <row r="24" spans="1:4">
      <c r="A24" s="11">
        <f>[2]投入係数!A24</f>
        <v>46</v>
      </c>
      <c r="B24" s="12" t="str">
        <f>[2]投入係数!B24</f>
        <v>電力・ガス・熱供給</v>
      </c>
      <c r="C24" s="13">
        <v>0</v>
      </c>
      <c r="D24" s="13">
        <v>0</v>
      </c>
    </row>
    <row r="25" spans="1:4">
      <c r="A25" s="11">
        <f>[2]投入係数!A25</f>
        <v>47</v>
      </c>
      <c r="B25" s="12" t="str">
        <f>[2]投入係数!B25</f>
        <v>水道</v>
      </c>
      <c r="C25" s="13">
        <v>0</v>
      </c>
      <c r="D25" s="13">
        <v>0</v>
      </c>
    </row>
    <row r="26" spans="1:4">
      <c r="A26" s="11">
        <f>[2]投入係数!A26</f>
        <v>48</v>
      </c>
      <c r="B26" s="12" t="str">
        <f>[2]投入係数!B26</f>
        <v>廃棄物処理</v>
      </c>
      <c r="C26" s="13">
        <v>0</v>
      </c>
      <c r="D26" s="13">
        <v>0</v>
      </c>
    </row>
    <row r="27" spans="1:4">
      <c r="A27" s="11">
        <f>[2]投入係数!A27</f>
        <v>51</v>
      </c>
      <c r="B27" s="12" t="str">
        <f>[2]投入係数!B27</f>
        <v>商業</v>
      </c>
      <c r="C27" s="13">
        <v>0.49260092823780283</v>
      </c>
      <c r="D27" s="13">
        <v>0</v>
      </c>
    </row>
    <row r="28" spans="1:4">
      <c r="A28" s="11">
        <f>[2]投入係数!A28</f>
        <v>53</v>
      </c>
      <c r="B28" s="12" t="str">
        <f>[2]投入係数!B28</f>
        <v>金融・保険</v>
      </c>
      <c r="C28" s="13">
        <v>0</v>
      </c>
      <c r="D28" s="13">
        <v>0</v>
      </c>
    </row>
    <row r="29" spans="1:4">
      <c r="A29" s="14">
        <f>[2]投入係数!A29</f>
        <v>55</v>
      </c>
      <c r="B29" s="15" t="str">
        <f>[2]投入係数!B29</f>
        <v>不動産</v>
      </c>
      <c r="C29" s="16">
        <v>0</v>
      </c>
      <c r="D29" s="16">
        <v>0</v>
      </c>
    </row>
    <row r="30" spans="1:4">
      <c r="A30" s="11">
        <f>[2]投入係数!A30</f>
        <v>57</v>
      </c>
      <c r="B30" s="12" t="str">
        <f>[2]投入係数!B30</f>
        <v>運輸・郵便</v>
      </c>
      <c r="C30" s="13">
        <v>0</v>
      </c>
      <c r="D30" s="13">
        <v>0.19893171769988241</v>
      </c>
    </row>
    <row r="31" spans="1:4">
      <c r="A31" s="11">
        <f>[2]投入係数!A31</f>
        <v>59</v>
      </c>
      <c r="B31" s="12" t="str">
        <f>[2]投入係数!B31</f>
        <v>情報通信</v>
      </c>
      <c r="C31" s="13">
        <v>4.9028780818429998E-2</v>
      </c>
      <c r="D31" s="13">
        <v>4.129084098130965E-3</v>
      </c>
    </row>
    <row r="32" spans="1:4">
      <c r="A32" s="11">
        <f>[2]投入係数!A32</f>
        <v>61</v>
      </c>
      <c r="B32" s="12" t="str">
        <f>[2]投入係数!B32</f>
        <v>公務</v>
      </c>
      <c r="C32" s="13">
        <v>0</v>
      </c>
      <c r="D32" s="13">
        <v>0</v>
      </c>
    </row>
    <row r="33" spans="1:6">
      <c r="A33" s="17">
        <f>[2]投入係数!A33</f>
        <v>63</v>
      </c>
      <c r="B33" s="18" t="str">
        <f>[2]投入係数!B33</f>
        <v>教育・研究</v>
      </c>
      <c r="C33" s="19">
        <v>0</v>
      </c>
      <c r="D33" s="19">
        <v>0</v>
      </c>
    </row>
    <row r="34" spans="1:6">
      <c r="A34" s="14">
        <f>[2]投入係数!A34</f>
        <v>64</v>
      </c>
      <c r="B34" s="15" t="str">
        <f>[2]投入係数!B34</f>
        <v>医療・福祉</v>
      </c>
      <c r="C34" s="16">
        <v>0</v>
      </c>
      <c r="D34" s="16">
        <v>0</v>
      </c>
    </row>
    <row r="35" spans="1:6">
      <c r="A35" s="11">
        <f>[2]投入係数!A35</f>
        <v>65</v>
      </c>
      <c r="B35" s="12" t="str">
        <f>[2]投入係数!B35</f>
        <v>その他の非営利団体サービス</v>
      </c>
      <c r="C35" s="13">
        <v>0</v>
      </c>
      <c r="D35" s="13">
        <v>0</v>
      </c>
    </row>
    <row r="36" spans="1:6">
      <c r="A36" s="11">
        <f>[2]投入係数!A36</f>
        <v>66</v>
      </c>
      <c r="B36" s="12" t="str">
        <f>[2]投入係数!B36</f>
        <v>対事業所サービス</v>
      </c>
      <c r="C36" s="13">
        <v>0</v>
      </c>
      <c r="D36" s="13">
        <v>0</v>
      </c>
    </row>
    <row r="37" spans="1:6">
      <c r="A37" s="11">
        <f>[2]投入係数!A37</f>
        <v>67</v>
      </c>
      <c r="B37" s="12" t="str">
        <f>[2]投入係数!B37</f>
        <v>対個人サービス</v>
      </c>
      <c r="C37" s="13">
        <v>2.2713362839656938E-5</v>
      </c>
      <c r="D37" s="13">
        <v>4.1043770953100433E-6</v>
      </c>
    </row>
    <row r="38" spans="1:6">
      <c r="A38" s="17">
        <f>[2]投入係数!A38</f>
        <v>68</v>
      </c>
      <c r="B38" s="18" t="str">
        <f>[2]投入係数!B38</f>
        <v>事務用品</v>
      </c>
      <c r="C38" s="19">
        <v>0</v>
      </c>
      <c r="D38" s="19">
        <v>0</v>
      </c>
    </row>
    <row r="39" spans="1:6">
      <c r="A39" s="20">
        <f>[2]投入係数!A39</f>
        <v>69</v>
      </c>
      <c r="B39" s="21" t="str">
        <f>[2]投入係数!B39</f>
        <v>分類不明</v>
      </c>
      <c r="C39" s="22">
        <v>2.5631946822416617E-2</v>
      </c>
      <c r="D39" s="22">
        <v>2.5823353363711686E-2</v>
      </c>
    </row>
    <row r="41" spans="1:6">
      <c r="A41" s="407" t="s">
        <v>317</v>
      </c>
      <c r="C41" s="407"/>
      <c r="D41" s="407"/>
      <c r="E41" s="407"/>
      <c r="F41" s="407"/>
    </row>
    <row r="42" spans="1:6">
      <c r="B42" s="407" t="s">
        <v>318</v>
      </c>
      <c r="C42" s="407"/>
      <c r="D42" s="407"/>
      <c r="E42" s="407"/>
      <c r="F42" s="407"/>
    </row>
  </sheetData>
  <sheetProtection sheet="1"/>
  <phoneticPr fontId="38"/>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O4" activePane="bottomRight" state="frozen"/>
      <selection activeCell="M1" sqref="M1"/>
      <selection pane="topRight" activeCell="M1" sqref="M1"/>
      <selection pane="bottomLeft" activeCell="M1" sqref="M1"/>
      <selection pane="bottomRight" activeCell="K2" sqref="K2"/>
    </sheetView>
  </sheetViews>
  <sheetFormatPr defaultColWidth="10.33203125" defaultRowHeight="11.25"/>
  <cols>
    <col min="1" max="1" width="4.6640625" style="32" bestFit="1" customWidth="1"/>
    <col min="2" max="2" width="31.6640625" style="32" bestFit="1" customWidth="1"/>
    <col min="3" max="16384" width="10.33203125" style="32"/>
  </cols>
  <sheetData>
    <row r="1" spans="1:40" ht="21" customHeight="1">
      <c r="A1" s="31" t="s">
        <v>39</v>
      </c>
      <c r="C1" s="32" t="s">
        <v>175</v>
      </c>
      <c r="J1" s="31" t="s">
        <v>40</v>
      </c>
      <c r="AN1" s="51"/>
    </row>
    <row r="2" spans="1:40">
      <c r="A2" s="33"/>
      <c r="B2" s="34"/>
      <c r="C2" s="52">
        <v>1</v>
      </c>
      <c r="D2" s="53">
        <v>2</v>
      </c>
      <c r="E2" s="53">
        <v>3</v>
      </c>
      <c r="F2" s="53">
        <v>6</v>
      </c>
      <c r="G2" s="53">
        <v>11</v>
      </c>
      <c r="H2" s="53">
        <v>15</v>
      </c>
      <c r="I2" s="53">
        <v>16</v>
      </c>
      <c r="J2" s="53">
        <v>20</v>
      </c>
      <c r="K2" s="53">
        <v>21</v>
      </c>
      <c r="L2" s="53">
        <v>25</v>
      </c>
      <c r="M2" s="53">
        <v>26</v>
      </c>
      <c r="N2" s="53">
        <v>27</v>
      </c>
      <c r="O2" s="53">
        <v>28</v>
      </c>
      <c r="P2" s="53">
        <v>29</v>
      </c>
      <c r="Q2" s="53">
        <v>32</v>
      </c>
      <c r="R2" s="53">
        <v>33</v>
      </c>
      <c r="S2" s="53">
        <v>34</v>
      </c>
      <c r="T2" s="53">
        <v>35</v>
      </c>
      <c r="U2" s="53">
        <v>39</v>
      </c>
      <c r="V2" s="53">
        <v>41</v>
      </c>
      <c r="W2" s="53">
        <v>46</v>
      </c>
      <c r="X2" s="53">
        <v>47</v>
      </c>
      <c r="Y2" s="53">
        <v>48</v>
      </c>
      <c r="Z2" s="53">
        <v>51</v>
      </c>
      <c r="AA2" s="53">
        <v>53</v>
      </c>
      <c r="AB2" s="53">
        <v>55</v>
      </c>
      <c r="AC2" s="53">
        <v>57</v>
      </c>
      <c r="AD2" s="53">
        <v>59</v>
      </c>
      <c r="AE2" s="53">
        <v>61</v>
      </c>
      <c r="AF2" s="53">
        <v>63</v>
      </c>
      <c r="AG2" s="53">
        <v>64</v>
      </c>
      <c r="AH2" s="53">
        <v>65</v>
      </c>
      <c r="AI2" s="53">
        <v>66</v>
      </c>
      <c r="AJ2" s="53">
        <v>67</v>
      </c>
      <c r="AK2" s="53">
        <v>68</v>
      </c>
      <c r="AL2" s="54">
        <v>69</v>
      </c>
      <c r="AM2" s="55"/>
      <c r="AN2" s="55"/>
    </row>
    <row r="3" spans="1:40" ht="33.75">
      <c r="A3" s="35"/>
      <c r="B3" s="36"/>
      <c r="C3" s="37" t="s">
        <v>0</v>
      </c>
      <c r="D3" s="38" t="s">
        <v>1</v>
      </c>
      <c r="E3" s="38" t="s">
        <v>2</v>
      </c>
      <c r="F3" s="38" t="s">
        <v>3</v>
      </c>
      <c r="G3" s="38" t="s">
        <v>4</v>
      </c>
      <c r="H3" s="38" t="s">
        <v>5</v>
      </c>
      <c r="I3" s="38" t="s">
        <v>6</v>
      </c>
      <c r="J3" s="38" t="s">
        <v>7</v>
      </c>
      <c r="K3" s="38" t="s">
        <v>184</v>
      </c>
      <c r="L3" s="38" t="s">
        <v>185</v>
      </c>
      <c r="M3" s="38" t="s">
        <v>10</v>
      </c>
      <c r="N3" s="38" t="s">
        <v>11</v>
      </c>
      <c r="O3" s="38" t="s">
        <v>12</v>
      </c>
      <c r="P3" s="38" t="s">
        <v>13</v>
      </c>
      <c r="Q3" s="38" t="s">
        <v>16</v>
      </c>
      <c r="R3" s="38" t="s">
        <v>14</v>
      </c>
      <c r="S3" s="38" t="s">
        <v>186</v>
      </c>
      <c r="T3" s="38" t="s">
        <v>17</v>
      </c>
      <c r="U3" s="38" t="s">
        <v>18</v>
      </c>
      <c r="V3" s="38" t="s">
        <v>19</v>
      </c>
      <c r="W3" s="38" t="s">
        <v>187</v>
      </c>
      <c r="X3" s="38" t="s">
        <v>171</v>
      </c>
      <c r="Y3" s="38" t="s">
        <v>172</v>
      </c>
      <c r="Z3" s="38" t="s">
        <v>21</v>
      </c>
      <c r="AA3" s="38" t="s">
        <v>22</v>
      </c>
      <c r="AB3" s="38" t="s">
        <v>23</v>
      </c>
      <c r="AC3" s="38" t="s">
        <v>183</v>
      </c>
      <c r="AD3" s="38" t="s">
        <v>25</v>
      </c>
      <c r="AE3" s="38" t="s">
        <v>26</v>
      </c>
      <c r="AF3" s="38" t="s">
        <v>27</v>
      </c>
      <c r="AG3" s="38" t="s">
        <v>176</v>
      </c>
      <c r="AH3" s="38" t="s">
        <v>177</v>
      </c>
      <c r="AI3" s="38" t="s">
        <v>188</v>
      </c>
      <c r="AJ3" s="38" t="s">
        <v>189</v>
      </c>
      <c r="AK3" s="38" t="s">
        <v>30</v>
      </c>
      <c r="AL3" s="39" t="s">
        <v>31</v>
      </c>
      <c r="AM3" s="40" t="s">
        <v>199</v>
      </c>
      <c r="AN3" s="40" t="s">
        <v>200</v>
      </c>
    </row>
    <row r="4" spans="1:40">
      <c r="A4" s="85">
        <v>1</v>
      </c>
      <c r="B4" s="34" t="s">
        <v>0</v>
      </c>
      <c r="C4" s="24">
        <v>1.1248980047638077</v>
      </c>
      <c r="D4" s="41">
        <v>3.5961188596100179E-3</v>
      </c>
      <c r="E4" s="41">
        <v>4.1675715013925465E-3</v>
      </c>
      <c r="F4" s="41">
        <v>6.5768991369946812E-5</v>
      </c>
      <c r="G4" s="41">
        <v>0.16031627906718279</v>
      </c>
      <c r="H4" s="41">
        <v>1.1455101041440669E-2</v>
      </c>
      <c r="I4" s="41">
        <v>5.03589333801027E-4</v>
      </c>
      <c r="J4" s="41">
        <v>3.306384087306374E-4</v>
      </c>
      <c r="K4" s="41">
        <v>1.8352014812922942E-5</v>
      </c>
      <c r="L4" s="41">
        <v>1.3615533136331762E-4</v>
      </c>
      <c r="M4" s="41">
        <v>6.4038002141775255E-5</v>
      </c>
      <c r="N4" s="41">
        <v>6.3259367600432216E-5</v>
      </c>
      <c r="O4" s="41">
        <v>5.4072674976797687E-5</v>
      </c>
      <c r="P4" s="41">
        <v>1.6468616370848217E-4</v>
      </c>
      <c r="Q4" s="41">
        <v>1.517628895632159E-4</v>
      </c>
      <c r="R4" s="41">
        <v>1.4103530661405781E-4</v>
      </c>
      <c r="S4" s="41">
        <v>1.528120485315802E-4</v>
      </c>
      <c r="T4" s="41">
        <v>1.4769901342638183E-4</v>
      </c>
      <c r="U4" s="41">
        <v>1.0233317912638292E-2</v>
      </c>
      <c r="V4" s="41">
        <v>1.1307570560077816E-3</v>
      </c>
      <c r="W4" s="41">
        <v>8.2133274625076485E-5</v>
      </c>
      <c r="X4" s="41">
        <v>1.9262385980914156E-4</v>
      </c>
      <c r="Y4" s="41">
        <v>5.9138966520696914E-5</v>
      </c>
      <c r="Z4" s="41">
        <v>2.0610774073496409E-4</v>
      </c>
      <c r="AA4" s="41">
        <v>7.7390767559978781E-5</v>
      </c>
      <c r="AB4" s="41">
        <v>6.7835535423745518E-5</v>
      </c>
      <c r="AC4" s="41">
        <v>7.9451548255511135E-5</v>
      </c>
      <c r="AD4" s="41">
        <v>1.3537919984485101E-4</v>
      </c>
      <c r="AE4" s="41">
        <v>1.0715409021825436E-4</v>
      </c>
      <c r="AF4" s="41">
        <v>7.793583613004897E-4</v>
      </c>
      <c r="AG4" s="41">
        <v>2.023181697183434E-3</v>
      </c>
      <c r="AH4" s="41">
        <v>1.6477502895710483E-3</v>
      </c>
      <c r="AI4" s="41">
        <v>9.075372051032209E-5</v>
      </c>
      <c r="AJ4" s="41">
        <v>9.2017859333682842E-3</v>
      </c>
      <c r="AK4" s="41">
        <v>4.9935013329590119E-4</v>
      </c>
      <c r="AL4" s="25">
        <v>1.4404520527608658E-4</v>
      </c>
      <c r="AM4" s="28">
        <v>1.3331844600722185</v>
      </c>
      <c r="AN4" s="28">
        <v>1.0035106673027823</v>
      </c>
    </row>
    <row r="5" spans="1:40">
      <c r="A5" s="100">
        <v>2</v>
      </c>
      <c r="B5" s="42" t="s">
        <v>1</v>
      </c>
      <c r="C5" s="26">
        <v>7.7853763766703348E-4</v>
      </c>
      <c r="D5" s="1">
        <v>1.1334853442903468</v>
      </c>
      <c r="E5" s="1">
        <v>4.0358311076396197E-4</v>
      </c>
      <c r="F5" s="1">
        <v>1.2958560939680977E-4</v>
      </c>
      <c r="G5" s="1">
        <v>6.0953753768619933E-4</v>
      </c>
      <c r="H5" s="1">
        <v>1.936970971680845E-4</v>
      </c>
      <c r="I5" s="1">
        <v>0.13122171228622445</v>
      </c>
      <c r="J5" s="1">
        <v>1.1301692934470432E-4</v>
      </c>
      <c r="K5" s="1">
        <v>7.6532045076061565E-6</v>
      </c>
      <c r="L5" s="1">
        <v>5.6255709796094468E-4</v>
      </c>
      <c r="M5" s="1">
        <v>2.8133911554936409E-5</v>
      </c>
      <c r="N5" s="1">
        <v>3.4005620391351515E-5</v>
      </c>
      <c r="O5" s="1">
        <v>9.4542701209935064E-5</v>
      </c>
      <c r="P5" s="1">
        <v>1.9916539399276548E-4</v>
      </c>
      <c r="Q5" s="1">
        <v>1.3561791464781846E-4</v>
      </c>
      <c r="R5" s="1">
        <v>1.4152251684210426E-4</v>
      </c>
      <c r="S5" s="1">
        <v>1.6562895522488343E-4</v>
      </c>
      <c r="T5" s="1">
        <v>8.7486152211474513E-5</v>
      </c>
      <c r="U5" s="1">
        <v>6.4896776666916844E-4</v>
      </c>
      <c r="V5" s="1">
        <v>9.1104118318793002E-4</v>
      </c>
      <c r="W5" s="1">
        <v>1.0992061521393445E-4</v>
      </c>
      <c r="X5" s="1">
        <v>1.5458916230218E-4</v>
      </c>
      <c r="Y5" s="1">
        <v>1.3638865182562536E-4</v>
      </c>
      <c r="Z5" s="1">
        <v>2.325253996115386E-4</v>
      </c>
      <c r="AA5" s="1">
        <v>1.7678684498335757E-4</v>
      </c>
      <c r="AB5" s="1">
        <v>7.0557706771331221E-5</v>
      </c>
      <c r="AC5" s="1">
        <v>1.3471336808559958E-4</v>
      </c>
      <c r="AD5" s="1">
        <v>4.3070602360112306E-4</v>
      </c>
      <c r="AE5" s="1">
        <v>1.1047543437688944E-4</v>
      </c>
      <c r="AF5" s="1">
        <v>1.6980880939771142E-4</v>
      </c>
      <c r="AG5" s="1">
        <v>2.4962087491274423E-4</v>
      </c>
      <c r="AH5" s="1">
        <v>4.6372894924465359E-4</v>
      </c>
      <c r="AI5" s="1">
        <v>1.5039318960248949E-4</v>
      </c>
      <c r="AJ5" s="1">
        <v>7.5794201394364534E-4</v>
      </c>
      <c r="AK5" s="1">
        <v>9.6768914545569198E-3</v>
      </c>
      <c r="AL5" s="2">
        <v>1.1679941728359837E-4</v>
      </c>
      <c r="AM5" s="3">
        <v>1.2830931848327127</v>
      </c>
      <c r="AN5" s="3">
        <v>0.96580611062131549</v>
      </c>
    </row>
    <row r="6" spans="1:40">
      <c r="A6" s="100">
        <v>3</v>
      </c>
      <c r="B6" s="42" t="s">
        <v>2</v>
      </c>
      <c r="C6" s="26">
        <v>2.0632974758309891E-4</v>
      </c>
      <c r="D6" s="1">
        <v>3.3422105397327414E-5</v>
      </c>
      <c r="E6" s="1">
        <v>1.0123495901429622</v>
      </c>
      <c r="F6" s="1">
        <v>4.957457588770115E-7</v>
      </c>
      <c r="G6" s="1">
        <v>9.1173171751067431E-3</v>
      </c>
      <c r="H6" s="1">
        <v>2.7190095203363999E-6</v>
      </c>
      <c r="I6" s="1">
        <v>5.2615377713988706E-6</v>
      </c>
      <c r="J6" s="1">
        <v>4.0356719835495769E-6</v>
      </c>
      <c r="K6" s="1">
        <v>7.5151616394439666E-8</v>
      </c>
      <c r="L6" s="1">
        <v>1.4326311354294495E-6</v>
      </c>
      <c r="M6" s="1">
        <v>1.9682332071734491E-7</v>
      </c>
      <c r="N6" s="1">
        <v>1.6301301180489006E-7</v>
      </c>
      <c r="O6" s="1">
        <v>2.053408579426533E-7</v>
      </c>
      <c r="P6" s="1">
        <v>5.165924033956506E-7</v>
      </c>
      <c r="Q6" s="1">
        <v>5.5689000720833874E-7</v>
      </c>
      <c r="R6" s="1">
        <v>4.1180300939324386E-7</v>
      </c>
      <c r="S6" s="1">
        <v>5.1723170016681362E-7</v>
      </c>
      <c r="T6" s="1">
        <v>4.4831037095177528E-7</v>
      </c>
      <c r="U6" s="1">
        <v>2.0612062809564355E-5</v>
      </c>
      <c r="V6" s="1">
        <v>6.6632670618996702E-7</v>
      </c>
      <c r="W6" s="1">
        <v>2.5047132882698155E-7</v>
      </c>
      <c r="X6" s="1">
        <v>6.1425501398098767E-7</v>
      </c>
      <c r="Y6" s="1">
        <v>2.5251815855362463E-7</v>
      </c>
      <c r="Z6" s="1">
        <v>9.2726990999673533E-7</v>
      </c>
      <c r="AA6" s="1">
        <v>4.6141582366456045E-7</v>
      </c>
      <c r="AB6" s="1">
        <v>3.3863414044950931E-7</v>
      </c>
      <c r="AC6" s="1">
        <v>1.375637519835468E-6</v>
      </c>
      <c r="AD6" s="1">
        <v>3.9347589478258676E-6</v>
      </c>
      <c r="AE6" s="1">
        <v>2.1781528475840317E-6</v>
      </c>
      <c r="AF6" s="1">
        <v>2.2639807230838511E-6</v>
      </c>
      <c r="AG6" s="1">
        <v>1.3004218195020252E-4</v>
      </c>
      <c r="AH6" s="1">
        <v>4.1608925514606352E-6</v>
      </c>
      <c r="AI6" s="1">
        <v>9.2918496227642678E-7</v>
      </c>
      <c r="AJ6" s="1">
        <v>6.9491190980694245E-4</v>
      </c>
      <c r="AK6" s="1">
        <v>1.4497784323874356E-6</v>
      </c>
      <c r="AL6" s="2">
        <v>4.7240121018631941E-6</v>
      </c>
      <c r="AM6" s="3">
        <v>1.022593788367252</v>
      </c>
      <c r="AN6" s="3">
        <v>0.76972377467444597</v>
      </c>
    </row>
    <row r="7" spans="1:40">
      <c r="A7" s="100">
        <v>6</v>
      </c>
      <c r="B7" s="42" t="s">
        <v>3</v>
      </c>
      <c r="C7" s="26">
        <v>5.2593157868082921E-5</v>
      </c>
      <c r="D7" s="1">
        <v>5.0512244668203436E-5</v>
      </c>
      <c r="E7" s="1">
        <v>9.6208167945338515E-5</v>
      </c>
      <c r="F7" s="1">
        <v>1.0001442021783231</v>
      </c>
      <c r="G7" s="1">
        <v>2.9680745967555498E-5</v>
      </c>
      <c r="H7" s="1">
        <v>4.5525420469673018E-5</v>
      </c>
      <c r="I7" s="1">
        <v>7.7024354351618713E-5</v>
      </c>
      <c r="J7" s="1">
        <v>3.7030339716310757E-4</v>
      </c>
      <c r="K7" s="1">
        <v>2.1944198191813165E-3</v>
      </c>
      <c r="L7" s="1">
        <v>4.6114434096326812E-4</v>
      </c>
      <c r="M7" s="1">
        <v>7.1402748000160378E-4</v>
      </c>
      <c r="N7" s="1">
        <v>1.9383774850320393E-3</v>
      </c>
      <c r="O7" s="1">
        <v>1.9432376478766789E-4</v>
      </c>
      <c r="P7" s="1">
        <v>6.2113649260186731E-5</v>
      </c>
      <c r="Q7" s="1">
        <v>8.1101893226345843E-5</v>
      </c>
      <c r="R7" s="1">
        <v>6.1685114255782776E-5</v>
      </c>
      <c r="S7" s="1">
        <v>5.3414480182320183E-5</v>
      </c>
      <c r="T7" s="1">
        <v>8.3216404842782274E-5</v>
      </c>
      <c r="U7" s="1">
        <v>6.6071774966794579E-5</v>
      </c>
      <c r="V7" s="1">
        <v>8.6691931155251443E-5</v>
      </c>
      <c r="W7" s="1">
        <v>1.4915472278948566E-3</v>
      </c>
      <c r="X7" s="1">
        <v>9.0514384167409995E-5</v>
      </c>
      <c r="Y7" s="1">
        <v>7.7844006487598675E-5</v>
      </c>
      <c r="Z7" s="1">
        <v>5.2310834040725473E-5</v>
      </c>
      <c r="AA7" s="1">
        <v>1.4068703080336575E-5</v>
      </c>
      <c r="AB7" s="1">
        <v>1.1492316301071131E-5</v>
      </c>
      <c r="AC7" s="1">
        <v>1.7175315592192443E-4</v>
      </c>
      <c r="AD7" s="1">
        <v>2.2842846506039258E-5</v>
      </c>
      <c r="AE7" s="1">
        <v>3.5063255729328087E-5</v>
      </c>
      <c r="AF7" s="1">
        <v>3.8113731491292152E-5</v>
      </c>
      <c r="AG7" s="1">
        <v>4.4929485215168564E-5</v>
      </c>
      <c r="AH7" s="1">
        <v>2.0443429519729304E-5</v>
      </c>
      <c r="AI7" s="1">
        <v>2.0001994370253425E-5</v>
      </c>
      <c r="AJ7" s="1">
        <v>6.8363447952163423E-5</v>
      </c>
      <c r="AK7" s="1">
        <v>2.5988712300959829E-5</v>
      </c>
      <c r="AL7" s="2">
        <v>8.269158430313139E-5</v>
      </c>
      <c r="AM7" s="3">
        <v>1.0091306069198942</v>
      </c>
      <c r="AN7" s="3">
        <v>0.75958980851831137</v>
      </c>
    </row>
    <row r="8" spans="1:40">
      <c r="A8" s="101">
        <v>11</v>
      </c>
      <c r="B8" s="43" t="s">
        <v>4</v>
      </c>
      <c r="C8" s="30">
        <v>2.3109223489030665E-2</v>
      </c>
      <c r="D8" s="44">
        <v>3.7137750390330692E-3</v>
      </c>
      <c r="E8" s="44">
        <v>2.5960348695881902E-2</v>
      </c>
      <c r="F8" s="44">
        <v>1.501166725571418E-5</v>
      </c>
      <c r="G8" s="44">
        <v>1.0224213218637161</v>
      </c>
      <c r="H8" s="44">
        <v>2.8152545197164086E-4</v>
      </c>
      <c r="I8" s="44">
        <v>5.6686245534313463E-4</v>
      </c>
      <c r="J8" s="44">
        <v>2.6504827470393027E-4</v>
      </c>
      <c r="K8" s="44">
        <v>2.4540506636114784E-6</v>
      </c>
      <c r="L8" s="44">
        <v>1.3815772801486408E-4</v>
      </c>
      <c r="M8" s="44">
        <v>5.9293068969554139E-6</v>
      </c>
      <c r="N8" s="44">
        <v>5.6107820419045068E-6</v>
      </c>
      <c r="O8" s="44">
        <v>8.5067089364376641E-6</v>
      </c>
      <c r="P8" s="44">
        <v>1.7681764085610283E-5</v>
      </c>
      <c r="Q8" s="44">
        <v>2.237475613114763E-5</v>
      </c>
      <c r="R8" s="44">
        <v>1.5796309205087589E-5</v>
      </c>
      <c r="S8" s="44">
        <v>1.6399934260164149E-5</v>
      </c>
      <c r="T8" s="44">
        <v>1.6363094914703815E-5</v>
      </c>
      <c r="U8" s="44">
        <v>2.6517499851366695E-4</v>
      </c>
      <c r="V8" s="44">
        <v>4.2932076132051972E-5</v>
      </c>
      <c r="W8" s="44">
        <v>8.2484836836304501E-6</v>
      </c>
      <c r="X8" s="44">
        <v>1.7792146286980947E-5</v>
      </c>
      <c r="Y8" s="44">
        <v>7.6399003894336071E-6</v>
      </c>
      <c r="Z8" s="44">
        <v>4.539924356275848E-5</v>
      </c>
      <c r="AA8" s="44">
        <v>1.0833688885593817E-5</v>
      </c>
      <c r="AB8" s="44">
        <v>8.8426798925622592E-6</v>
      </c>
      <c r="AC8" s="44">
        <v>3.4575662741405768E-5</v>
      </c>
      <c r="AD8" s="44">
        <v>7.6372777721128539E-5</v>
      </c>
      <c r="AE8" s="44">
        <v>7.8041945977577732E-5</v>
      </c>
      <c r="AF8" s="44">
        <v>2.0574995641446273E-4</v>
      </c>
      <c r="AG8" s="44">
        <v>1.7051263194385222E-3</v>
      </c>
      <c r="AH8" s="44">
        <v>3.2041974828065414E-4</v>
      </c>
      <c r="AI8" s="44">
        <v>2.1648899939392684E-5</v>
      </c>
      <c r="AJ8" s="44">
        <v>1.2530707696657029E-2</v>
      </c>
      <c r="AK8" s="44">
        <v>6.2942231656093866E-5</v>
      </c>
      <c r="AL8" s="45">
        <v>3.114180300631128E-4</v>
      </c>
      <c r="AM8" s="6">
        <v>1.0923362578583227</v>
      </c>
      <c r="AN8" s="6">
        <v>0.82222012022481128</v>
      </c>
    </row>
    <row r="9" spans="1:40">
      <c r="A9" s="100">
        <v>15</v>
      </c>
      <c r="B9" s="42" t="s">
        <v>5</v>
      </c>
      <c r="C9" s="26">
        <v>1.2772334085301161E-4</v>
      </c>
      <c r="D9" s="1">
        <v>1.3670383290081232E-4</v>
      </c>
      <c r="E9" s="1">
        <v>5.1803362464036341E-4</v>
      </c>
      <c r="F9" s="1">
        <v>1.74101232533399E-4</v>
      </c>
      <c r="G9" s="1">
        <v>5.0837899084333203E-5</v>
      </c>
      <c r="H9" s="1">
        <v>1.0055496277342768</v>
      </c>
      <c r="I9" s="1">
        <v>1.3859167690150479E-4</v>
      </c>
      <c r="J9" s="1">
        <v>1.9408572178758964E-5</v>
      </c>
      <c r="K9" s="1">
        <v>5.3037405637226966E-6</v>
      </c>
      <c r="L9" s="1">
        <v>8.3567297095062332E-5</v>
      </c>
      <c r="M9" s="1">
        <v>1.7465898216917931E-5</v>
      </c>
      <c r="N9" s="1">
        <v>1.7110504973696275E-5</v>
      </c>
      <c r="O9" s="1">
        <v>5.1326289540567869E-5</v>
      </c>
      <c r="P9" s="1">
        <v>6.0149697772588553E-5</v>
      </c>
      <c r="Q9" s="1">
        <v>2.3703420626152244E-4</v>
      </c>
      <c r="R9" s="1">
        <v>8.2755313010170724E-5</v>
      </c>
      <c r="S9" s="1">
        <v>5.0935885358137701E-5</v>
      </c>
      <c r="T9" s="1">
        <v>1.0702464645655719E-4</v>
      </c>
      <c r="U9" s="1">
        <v>2.1259500766935679E-4</v>
      </c>
      <c r="V9" s="1">
        <v>1.1405347376541748E-4</v>
      </c>
      <c r="W9" s="1">
        <v>2.1243858421020999E-5</v>
      </c>
      <c r="X9" s="1">
        <v>5.7118072754635864E-5</v>
      </c>
      <c r="Y9" s="1">
        <v>8.0312231439514878E-5</v>
      </c>
      <c r="Z9" s="1">
        <v>1.5872501222409256E-4</v>
      </c>
      <c r="AA9" s="1">
        <v>7.0258176269345139E-5</v>
      </c>
      <c r="AB9" s="1">
        <v>1.2262446811959802E-5</v>
      </c>
      <c r="AC9" s="1">
        <v>1.210344949280638E-4</v>
      </c>
      <c r="AD9" s="1">
        <v>4.1148586735574236E-5</v>
      </c>
      <c r="AE9" s="1">
        <v>1.4526746139412189E-4</v>
      </c>
      <c r="AF9" s="1">
        <v>2.1075375098661866E-5</v>
      </c>
      <c r="AG9" s="1">
        <v>1.3048653148245787E-4</v>
      </c>
      <c r="AH9" s="1">
        <v>8.2643405655716186E-4</v>
      </c>
      <c r="AI9" s="1">
        <v>9.3934241358960892E-5</v>
      </c>
      <c r="AJ9" s="1">
        <v>2.3607681816110537E-4</v>
      </c>
      <c r="AK9" s="1">
        <v>6.0392338017130841E-4</v>
      </c>
      <c r="AL9" s="2">
        <v>7.3552635316959133E-5</v>
      </c>
      <c r="AM9" s="3">
        <v>1.0104472032531777</v>
      </c>
      <c r="AN9" s="3">
        <v>0.7605808330198347</v>
      </c>
    </row>
    <row r="10" spans="1:40">
      <c r="A10" s="100">
        <v>16</v>
      </c>
      <c r="B10" s="42" t="s">
        <v>6</v>
      </c>
      <c r="C10" s="26">
        <v>5.0526799817150574E-3</v>
      </c>
      <c r="D10" s="1">
        <v>1.9826527557122429E-3</v>
      </c>
      <c r="E10" s="1">
        <v>1.2280128662136749E-3</v>
      </c>
      <c r="F10" s="1">
        <v>7.430819853746028E-4</v>
      </c>
      <c r="G10" s="1">
        <v>3.0629059188271831E-3</v>
      </c>
      <c r="H10" s="1">
        <v>1.4988154191245384E-3</v>
      </c>
      <c r="I10" s="1">
        <v>1.0269523651346908</v>
      </c>
      <c r="J10" s="1">
        <v>7.6387704964309491E-4</v>
      </c>
      <c r="K10" s="1">
        <v>5.8497345875768238E-5</v>
      </c>
      <c r="L10" s="1">
        <v>4.3964019030174155E-3</v>
      </c>
      <c r="M10" s="1">
        <v>2.1603308162698623E-4</v>
      </c>
      <c r="N10" s="1">
        <v>2.6274832691218708E-4</v>
      </c>
      <c r="O10" s="1">
        <v>7.3601605020865986E-4</v>
      </c>
      <c r="P10" s="1">
        <v>1.5528428434965985E-3</v>
      </c>
      <c r="Q10" s="1">
        <v>1.0555753790590405E-3</v>
      </c>
      <c r="R10" s="1">
        <v>1.1027968684366176E-3</v>
      </c>
      <c r="S10" s="1">
        <v>1.2907955744293472E-3</v>
      </c>
      <c r="T10" s="1">
        <v>6.7979567138332867E-4</v>
      </c>
      <c r="U10" s="1">
        <v>4.8193700027307253E-3</v>
      </c>
      <c r="V10" s="1">
        <v>6.9215831633354895E-3</v>
      </c>
      <c r="W10" s="1">
        <v>8.4982330305449522E-4</v>
      </c>
      <c r="X10" s="1">
        <v>1.1902909890550574E-3</v>
      </c>
      <c r="Y10" s="1">
        <v>1.0630211617317193E-3</v>
      </c>
      <c r="Z10" s="1">
        <v>1.8132774805721254E-3</v>
      </c>
      <c r="AA10" s="1">
        <v>1.3786281649603917E-3</v>
      </c>
      <c r="AB10" s="1">
        <v>5.4027897017093973E-4</v>
      </c>
      <c r="AC10" s="1">
        <v>1.0476561620552684E-3</v>
      </c>
      <c r="AD10" s="1">
        <v>3.3446486602964742E-3</v>
      </c>
      <c r="AE10" s="1">
        <v>8.2292810799883286E-4</v>
      </c>
      <c r="AF10" s="1">
        <v>1.3212981950783823E-3</v>
      </c>
      <c r="AG10" s="1">
        <v>1.4495084804360225E-3</v>
      </c>
      <c r="AH10" s="1">
        <v>3.6154714264820991E-3</v>
      </c>
      <c r="AI10" s="1">
        <v>1.1700267659260446E-3</v>
      </c>
      <c r="AJ10" s="1">
        <v>1.869417987029181E-3</v>
      </c>
      <c r="AK10" s="1">
        <v>7.5719566575316657E-2</v>
      </c>
      <c r="AL10" s="2">
        <v>8.9249391940053493E-4</v>
      </c>
      <c r="AM10" s="3">
        <v>1.1624651836713775</v>
      </c>
      <c r="AN10" s="3">
        <v>0.87500735803590435</v>
      </c>
    </row>
    <row r="11" spans="1:40">
      <c r="A11" s="100">
        <v>20</v>
      </c>
      <c r="B11" s="42" t="s">
        <v>7</v>
      </c>
      <c r="C11" s="26">
        <v>3.248165234733226E-2</v>
      </c>
      <c r="D11" s="1">
        <v>9.966706747005056E-4</v>
      </c>
      <c r="E11" s="1">
        <v>8.2122895853892278E-3</v>
      </c>
      <c r="F11" s="1">
        <v>9.1843229403535624E-3</v>
      </c>
      <c r="G11" s="1">
        <v>7.2830403098133462E-3</v>
      </c>
      <c r="H11" s="1">
        <v>3.9230610045889021E-2</v>
      </c>
      <c r="I11" s="1">
        <v>8.6803218560396102E-3</v>
      </c>
      <c r="J11" s="1">
        <v>1.1730661981896846</v>
      </c>
      <c r="K11" s="1">
        <v>4.6233146263551618E-4</v>
      </c>
      <c r="L11" s="1">
        <v>6.4734195329890784E-3</v>
      </c>
      <c r="M11" s="1">
        <v>1.8201341580827953E-3</v>
      </c>
      <c r="N11" s="1">
        <v>1.8905027134039497E-3</v>
      </c>
      <c r="O11" s="1">
        <v>4.6281722244099913E-3</v>
      </c>
      <c r="P11" s="1">
        <v>8.7394089575127867E-3</v>
      </c>
      <c r="Q11" s="1">
        <v>9.0353778390406068E-3</v>
      </c>
      <c r="R11" s="1">
        <v>4.6479613900860407E-3</v>
      </c>
      <c r="S11" s="1">
        <v>9.3469161410251779E-3</v>
      </c>
      <c r="T11" s="1">
        <v>6.7134652654846144E-3</v>
      </c>
      <c r="U11" s="1">
        <v>6.6610708234579402E-2</v>
      </c>
      <c r="V11" s="1">
        <v>3.1022239517078626E-3</v>
      </c>
      <c r="W11" s="1">
        <v>8.6074402034401823E-4</v>
      </c>
      <c r="X11" s="1">
        <v>7.1733293853457171E-3</v>
      </c>
      <c r="Y11" s="1">
        <v>7.4111759813401193E-3</v>
      </c>
      <c r="Z11" s="1">
        <v>5.4214215164661498E-4</v>
      </c>
      <c r="AA11" s="1">
        <v>6.3918667675534938E-4</v>
      </c>
      <c r="AB11" s="1">
        <v>2.7216719893075655E-4</v>
      </c>
      <c r="AC11" s="1">
        <v>8.0615075021819925E-4</v>
      </c>
      <c r="AD11" s="1">
        <v>1.4895121190582228E-3</v>
      </c>
      <c r="AE11" s="1">
        <v>1.126841246293072E-3</v>
      </c>
      <c r="AF11" s="1">
        <v>1.9799685688618438E-3</v>
      </c>
      <c r="AG11" s="1">
        <v>5.9448883114409073E-2</v>
      </c>
      <c r="AH11" s="1">
        <v>2.0826980451784877E-3</v>
      </c>
      <c r="AI11" s="1">
        <v>2.5930491496490931E-3</v>
      </c>
      <c r="AJ11" s="1">
        <v>2.7420627561066417E-3</v>
      </c>
      <c r="AK11" s="1">
        <v>1.0627035054730906E-2</v>
      </c>
      <c r="AL11" s="2">
        <v>6.6285997145723559E-3</v>
      </c>
      <c r="AM11" s="3">
        <v>1.5090292737536004</v>
      </c>
      <c r="AN11" s="3">
        <v>1.1358720558458038</v>
      </c>
    </row>
    <row r="12" spans="1:40">
      <c r="A12" s="100">
        <v>21</v>
      </c>
      <c r="B12" s="42" t="s">
        <v>8</v>
      </c>
      <c r="C12" s="26">
        <v>1.5333287658385672E-2</v>
      </c>
      <c r="D12" s="1">
        <v>1.670583579114256E-2</v>
      </c>
      <c r="E12" s="1">
        <v>3.8016265348546949E-2</v>
      </c>
      <c r="F12" s="1">
        <v>3.4195973821022047E-2</v>
      </c>
      <c r="G12" s="1">
        <v>6.220367482093269E-3</v>
      </c>
      <c r="H12" s="1">
        <v>1.0722827267984309E-2</v>
      </c>
      <c r="I12" s="1">
        <v>9.5953686086718681E-3</v>
      </c>
      <c r="J12" s="1">
        <v>0.15238533998663439</v>
      </c>
      <c r="K12" s="1">
        <v>1.0298893010652481</v>
      </c>
      <c r="L12" s="1">
        <v>2.2046687017498415E-2</v>
      </c>
      <c r="M12" s="1">
        <v>5.1987741670804589E-2</v>
      </c>
      <c r="N12" s="1">
        <v>7.203709668414369E-3</v>
      </c>
      <c r="O12" s="1">
        <v>1.5263363901148385E-2</v>
      </c>
      <c r="P12" s="1">
        <v>5.8057885683347413E-3</v>
      </c>
      <c r="Q12" s="1">
        <v>6.5769153465386277E-3</v>
      </c>
      <c r="R12" s="1">
        <v>4.8102418842341814E-3</v>
      </c>
      <c r="S12" s="1">
        <v>3.9658128556602553E-3</v>
      </c>
      <c r="T12" s="1">
        <v>7.5535534725922485E-3</v>
      </c>
      <c r="U12" s="1">
        <v>1.5175372390508732E-2</v>
      </c>
      <c r="V12" s="1">
        <v>1.4209147486018033E-2</v>
      </c>
      <c r="W12" s="1">
        <v>6.0147924504664912E-2</v>
      </c>
      <c r="X12" s="1">
        <v>1.442861744900973E-2</v>
      </c>
      <c r="Y12" s="1">
        <v>1.3482492086177333E-2</v>
      </c>
      <c r="Z12" s="1">
        <v>6.1103118679156597E-3</v>
      </c>
      <c r="AA12" s="1">
        <v>2.8677434621525353E-3</v>
      </c>
      <c r="AB12" s="1">
        <v>1.6108320684275043E-3</v>
      </c>
      <c r="AC12" s="1">
        <v>7.3585803833033911E-2</v>
      </c>
      <c r="AD12" s="1">
        <v>3.3890804687340919E-3</v>
      </c>
      <c r="AE12" s="1">
        <v>8.5751610884592482E-3</v>
      </c>
      <c r="AF12" s="1">
        <v>5.0056086956615804E-3</v>
      </c>
      <c r="AG12" s="1">
        <v>1.1604370051446241E-2</v>
      </c>
      <c r="AH12" s="1">
        <v>5.5155208368916006E-3</v>
      </c>
      <c r="AI12" s="1">
        <v>3.6735096819797779E-3</v>
      </c>
      <c r="AJ12" s="1">
        <v>1.0693340339502224E-2</v>
      </c>
      <c r="AK12" s="1">
        <v>5.5260274727102314E-3</v>
      </c>
      <c r="AL12" s="2">
        <v>2.5432194073711539E-2</v>
      </c>
      <c r="AM12" s="3">
        <v>1.71931143927196</v>
      </c>
      <c r="AN12" s="3">
        <v>1.2941550261031769</v>
      </c>
    </row>
    <row r="13" spans="1:40">
      <c r="A13" s="101">
        <v>25</v>
      </c>
      <c r="B13" s="43" t="s">
        <v>9</v>
      </c>
      <c r="C13" s="30">
        <v>1.7988078296425237E-3</v>
      </c>
      <c r="D13" s="44">
        <v>5.6783934786838513E-4</v>
      </c>
      <c r="E13" s="44">
        <v>3.5745905164927272E-4</v>
      </c>
      <c r="F13" s="44">
        <v>4.041447866840366E-4</v>
      </c>
      <c r="G13" s="44">
        <v>2.0396773187196845E-3</v>
      </c>
      <c r="H13" s="44">
        <v>5.3482718214065313E-4</v>
      </c>
      <c r="I13" s="44">
        <v>1.9690004032899304E-3</v>
      </c>
      <c r="J13" s="44">
        <v>1.1190090589377362E-3</v>
      </c>
      <c r="K13" s="44">
        <v>9.2380553417253044E-5</v>
      </c>
      <c r="L13" s="44">
        <v>1.0277728303884759</v>
      </c>
      <c r="M13" s="44">
        <v>2.5388241982808855E-3</v>
      </c>
      <c r="N13" s="44">
        <v>7.7051048049982024E-4</v>
      </c>
      <c r="O13" s="44">
        <v>2.3896409970999262E-3</v>
      </c>
      <c r="P13" s="44">
        <v>2.5778209976356822E-3</v>
      </c>
      <c r="Q13" s="44">
        <v>1.2023103362754044E-2</v>
      </c>
      <c r="R13" s="44">
        <v>3.4421269187721632E-3</v>
      </c>
      <c r="S13" s="44">
        <v>3.8788664395999887E-3</v>
      </c>
      <c r="T13" s="44">
        <v>6.3659045992076162E-3</v>
      </c>
      <c r="U13" s="44">
        <v>1.9154912206145115E-3</v>
      </c>
      <c r="V13" s="44">
        <v>2.536526939400869E-2</v>
      </c>
      <c r="W13" s="44">
        <v>1.1305162418318194E-3</v>
      </c>
      <c r="X13" s="44">
        <v>3.7726584004239539E-3</v>
      </c>
      <c r="Y13" s="44">
        <v>5.618793144798516E-4</v>
      </c>
      <c r="Z13" s="44">
        <v>4.7360911085469624E-4</v>
      </c>
      <c r="AA13" s="44">
        <v>3.0315880704076336E-4</v>
      </c>
      <c r="AB13" s="44">
        <v>1.2948028264114554E-3</v>
      </c>
      <c r="AC13" s="44">
        <v>5.4003243672196921E-4</v>
      </c>
      <c r="AD13" s="44">
        <v>4.7578748358644712E-4</v>
      </c>
      <c r="AE13" s="44">
        <v>7.7942179083403116E-4</v>
      </c>
      <c r="AF13" s="44">
        <v>1.2132186866819427E-3</v>
      </c>
      <c r="AG13" s="44">
        <v>6.4873022229113074E-4</v>
      </c>
      <c r="AH13" s="44">
        <v>4.3691814746839059E-4</v>
      </c>
      <c r="AI13" s="44">
        <v>8.6740333633634494E-4</v>
      </c>
      <c r="AJ13" s="44">
        <v>1.0758840931144741E-3</v>
      </c>
      <c r="AK13" s="44">
        <v>2.7841549209124319E-3</v>
      </c>
      <c r="AL13" s="45">
        <v>3.8116459327266119E-3</v>
      </c>
      <c r="AM13" s="6">
        <v>1.1180933562810147</v>
      </c>
      <c r="AN13" s="6">
        <v>0.84160792723880762</v>
      </c>
    </row>
    <row r="14" spans="1:40">
      <c r="A14" s="100">
        <v>26</v>
      </c>
      <c r="B14" s="42" t="s">
        <v>10</v>
      </c>
      <c r="C14" s="26">
        <v>6.8619364337731983E-4</v>
      </c>
      <c r="D14" s="1">
        <v>4.1236107961266296E-4</v>
      </c>
      <c r="E14" s="1">
        <v>3.0486836387640243E-3</v>
      </c>
      <c r="F14" s="1">
        <v>1.4162678842327156E-3</v>
      </c>
      <c r="G14" s="1">
        <v>9.7357328552513959E-4</v>
      </c>
      <c r="H14" s="1">
        <v>5.9648664997250466E-4</v>
      </c>
      <c r="I14" s="1">
        <v>5.1236076132459207E-3</v>
      </c>
      <c r="J14" s="1">
        <v>5.3650479660962195E-4</v>
      </c>
      <c r="K14" s="1">
        <v>1.1040150075257125E-4</v>
      </c>
      <c r="L14" s="1">
        <v>1.0390893935996418E-2</v>
      </c>
      <c r="M14" s="1">
        <v>1.7119024155064175</v>
      </c>
      <c r="N14" s="1">
        <v>7.5700727685474147E-4</v>
      </c>
      <c r="O14" s="1">
        <v>0.3455169162567685</v>
      </c>
      <c r="P14" s="1">
        <v>4.7222764546075206E-2</v>
      </c>
      <c r="Q14" s="1">
        <v>1.714831316246849E-3</v>
      </c>
      <c r="R14" s="1">
        <v>5.1997010207072009E-2</v>
      </c>
      <c r="S14" s="1">
        <v>3.3677551406763491E-2</v>
      </c>
      <c r="T14" s="1">
        <v>0.11674858530089835</v>
      </c>
      <c r="U14" s="1">
        <v>4.7735470327506966E-3</v>
      </c>
      <c r="V14" s="1">
        <v>3.5445723215335526E-2</v>
      </c>
      <c r="W14" s="1">
        <v>1.6406013090878133E-3</v>
      </c>
      <c r="X14" s="1">
        <v>3.4056940370463485E-3</v>
      </c>
      <c r="Y14" s="1">
        <v>5.0837456617062874E-4</v>
      </c>
      <c r="Z14" s="1">
        <v>7.4049543115353668E-4</v>
      </c>
      <c r="AA14" s="1">
        <v>5.2338760040373058E-4</v>
      </c>
      <c r="AB14" s="1">
        <v>1.8295833011636494E-3</v>
      </c>
      <c r="AC14" s="1">
        <v>1.5650264084671555E-3</v>
      </c>
      <c r="AD14" s="1">
        <v>7.8667142706904535E-4</v>
      </c>
      <c r="AE14" s="1">
        <v>1.8117379492786875E-3</v>
      </c>
      <c r="AF14" s="1">
        <v>7.0754315601763245E-4</v>
      </c>
      <c r="AG14" s="1">
        <v>5.459084386965292E-4</v>
      </c>
      <c r="AH14" s="1">
        <v>5.6138069213794428E-4</v>
      </c>
      <c r="AI14" s="1">
        <v>2.4463180263460814E-3</v>
      </c>
      <c r="AJ14" s="1">
        <v>6.6176144234936533E-4</v>
      </c>
      <c r="AK14" s="1">
        <v>9.9734924374337403E-4</v>
      </c>
      <c r="AL14" s="2">
        <v>1.4602608381464774E-2</v>
      </c>
      <c r="AM14" s="3">
        <v>2.4063857675038673</v>
      </c>
      <c r="AN14" s="3">
        <v>1.8113275841850967</v>
      </c>
    </row>
    <row r="15" spans="1:40">
      <c r="A15" s="100">
        <v>27</v>
      </c>
      <c r="B15" s="42" t="s">
        <v>11</v>
      </c>
      <c r="C15" s="26">
        <v>5.5184034838256173E-5</v>
      </c>
      <c r="D15" s="1">
        <v>3.1350302371019068E-5</v>
      </c>
      <c r="E15" s="1">
        <v>9.6240829474408064E-5</v>
      </c>
      <c r="F15" s="1">
        <v>1.244966567837103E-4</v>
      </c>
      <c r="G15" s="1">
        <v>2.1988236734070177E-4</v>
      </c>
      <c r="H15" s="1">
        <v>3.3525944405278361E-5</v>
      </c>
      <c r="I15" s="1">
        <v>2.583024247132822E-4</v>
      </c>
      <c r="J15" s="1">
        <v>3.538213446157219E-4</v>
      </c>
      <c r="K15" s="1">
        <v>8.5365541434661408E-6</v>
      </c>
      <c r="L15" s="1">
        <v>2.0262955051296074E-3</v>
      </c>
      <c r="M15" s="1">
        <v>4.5216221795028465E-4</v>
      </c>
      <c r="N15" s="1">
        <v>1.0105766723132239</v>
      </c>
      <c r="O15" s="1">
        <v>9.2034355073266922E-3</v>
      </c>
      <c r="P15" s="1">
        <v>8.3760306937319968E-3</v>
      </c>
      <c r="Q15" s="1">
        <v>8.2166970221710951E-3</v>
      </c>
      <c r="R15" s="1">
        <v>9.6549766023790919E-3</v>
      </c>
      <c r="S15" s="1">
        <v>1.118690801550537E-2</v>
      </c>
      <c r="T15" s="1">
        <v>3.5139234610251052E-3</v>
      </c>
      <c r="U15" s="1">
        <v>6.8107530867910231E-4</v>
      </c>
      <c r="V15" s="1">
        <v>1.9671150484633043E-3</v>
      </c>
      <c r="W15" s="1">
        <v>1.5487543095531027E-4</v>
      </c>
      <c r="X15" s="1">
        <v>2.4763754537516955E-4</v>
      </c>
      <c r="Y15" s="1">
        <v>3.7418014680075914E-5</v>
      </c>
      <c r="Z15" s="1">
        <v>5.3242157713341542E-5</v>
      </c>
      <c r="AA15" s="1">
        <v>3.9283840432234903E-5</v>
      </c>
      <c r="AB15" s="1">
        <v>1.0601122438295602E-4</v>
      </c>
      <c r="AC15" s="1">
        <v>8.7259362891187951E-5</v>
      </c>
      <c r="AD15" s="1">
        <v>7.3224902941979543E-5</v>
      </c>
      <c r="AE15" s="1">
        <v>1.3754289128647081E-4</v>
      </c>
      <c r="AF15" s="1">
        <v>5.5161578530441532E-5</v>
      </c>
      <c r="AG15" s="1">
        <v>3.4507399998764493E-4</v>
      </c>
      <c r="AH15" s="1">
        <v>8.213564296719061E-5</v>
      </c>
      <c r="AI15" s="1">
        <v>2.1127095004005542E-4</v>
      </c>
      <c r="AJ15" s="1">
        <v>9.0260578050708096E-5</v>
      </c>
      <c r="AK15" s="1">
        <v>2.7382359910174816E-4</v>
      </c>
      <c r="AL15" s="2">
        <v>1.6128930858121076E-3</v>
      </c>
      <c r="AM15" s="3">
        <v>1.0706437469594197</v>
      </c>
      <c r="AN15" s="3">
        <v>0.80589179752110085</v>
      </c>
    </row>
    <row r="16" spans="1:40">
      <c r="A16" s="100">
        <v>28</v>
      </c>
      <c r="B16" s="42" t="s">
        <v>12</v>
      </c>
      <c r="C16" s="26">
        <v>3.4949894538038184E-4</v>
      </c>
      <c r="D16" s="1">
        <v>1.7677411408539216E-4</v>
      </c>
      <c r="E16" s="1">
        <v>4.3952596112282165E-4</v>
      </c>
      <c r="F16" s="1">
        <v>1.7974160752296257E-3</v>
      </c>
      <c r="G16" s="1">
        <v>1.9730276643229521E-3</v>
      </c>
      <c r="H16" s="1">
        <v>2.7016849248921244E-4</v>
      </c>
      <c r="I16" s="1">
        <v>9.7888895861903704E-4</v>
      </c>
      <c r="J16" s="1">
        <v>4.4995614448880802E-4</v>
      </c>
      <c r="K16" s="1">
        <v>1.0489582987280599E-4</v>
      </c>
      <c r="L16" s="1">
        <v>1.309650447070613E-3</v>
      </c>
      <c r="M16" s="1">
        <v>1.5065474372824133E-4</v>
      </c>
      <c r="N16" s="1">
        <v>1.5421512972193575E-4</v>
      </c>
      <c r="O16" s="1">
        <v>1.0057344806814204</v>
      </c>
      <c r="P16" s="1">
        <v>2.2775108240537137E-3</v>
      </c>
      <c r="Q16" s="1">
        <v>1.6121171872150884E-3</v>
      </c>
      <c r="R16" s="1">
        <v>3.0591879745495258E-3</v>
      </c>
      <c r="S16" s="1">
        <v>3.3359875196407804E-3</v>
      </c>
      <c r="T16" s="1">
        <v>1.6178272288602524E-3</v>
      </c>
      <c r="U16" s="1">
        <v>1.4301221429493638E-3</v>
      </c>
      <c r="V16" s="1">
        <v>1.0324302234559716E-2</v>
      </c>
      <c r="W16" s="1">
        <v>5.0957076670712865E-4</v>
      </c>
      <c r="X16" s="1">
        <v>9.0338693993187295E-4</v>
      </c>
      <c r="Y16" s="1">
        <v>1.5763858161760668E-4</v>
      </c>
      <c r="Z16" s="1">
        <v>4.6829417875197721E-4</v>
      </c>
      <c r="AA16" s="1">
        <v>1.3451133932609123E-4</v>
      </c>
      <c r="AB16" s="1">
        <v>5.5305993627928767E-4</v>
      </c>
      <c r="AC16" s="1">
        <v>4.1892233749228668E-4</v>
      </c>
      <c r="AD16" s="1">
        <v>2.4341762817982828E-4</v>
      </c>
      <c r="AE16" s="1">
        <v>8.5046198102884903E-4</v>
      </c>
      <c r="AF16" s="1">
        <v>1.9697280372664089E-4</v>
      </c>
      <c r="AG16" s="1">
        <v>1.8045576106223474E-4</v>
      </c>
      <c r="AH16" s="1">
        <v>3.9269820255527309E-4</v>
      </c>
      <c r="AI16" s="1">
        <v>2.4721719539306261E-4</v>
      </c>
      <c r="AJ16" s="1">
        <v>3.3408722389021448E-4</v>
      </c>
      <c r="AK16" s="1">
        <v>2.7865058182253532E-4</v>
      </c>
      <c r="AL16" s="2">
        <v>7.6889973948014181E-4</v>
      </c>
      <c r="AM16" s="3">
        <v>1.0441844534966258</v>
      </c>
      <c r="AN16" s="3">
        <v>0.78597543633146472</v>
      </c>
    </row>
    <row r="17" spans="1:40">
      <c r="A17" s="100">
        <v>29</v>
      </c>
      <c r="B17" s="42" t="s">
        <v>13</v>
      </c>
      <c r="C17" s="26">
        <v>1.4340813820260188E-4</v>
      </c>
      <c r="D17" s="1">
        <v>1.1997941177836996E-4</v>
      </c>
      <c r="E17" s="1">
        <v>1.100883753156564E-4</v>
      </c>
      <c r="F17" s="1">
        <v>5.1419880823354921E-4</v>
      </c>
      <c r="G17" s="1">
        <v>1.0356260838048345E-4</v>
      </c>
      <c r="H17" s="1">
        <v>7.7093807489749764E-5</v>
      </c>
      <c r="I17" s="1">
        <v>3.3354041301890739E-4</v>
      </c>
      <c r="J17" s="1">
        <v>7.6728628147844572E-5</v>
      </c>
      <c r="K17" s="1">
        <v>2.1126036726507937E-5</v>
      </c>
      <c r="L17" s="1">
        <v>7.719474386221109E-4</v>
      </c>
      <c r="M17" s="1">
        <v>5.4822431666986828E-5</v>
      </c>
      <c r="N17" s="1">
        <v>4.9226265699199227E-5</v>
      </c>
      <c r="O17" s="1">
        <v>4.2209293207650945E-4</v>
      </c>
      <c r="P17" s="1">
        <v>1.0203719250953713</v>
      </c>
      <c r="Q17" s="1">
        <v>1.1518875457474894E-3</v>
      </c>
      <c r="R17" s="1">
        <v>2.0206866926250635E-3</v>
      </c>
      <c r="S17" s="1">
        <v>2.2046486512565964E-3</v>
      </c>
      <c r="T17" s="1">
        <v>1.953429826684271E-3</v>
      </c>
      <c r="U17" s="1">
        <v>4.5757913153923643E-4</v>
      </c>
      <c r="V17" s="1">
        <v>1.3750627911608099E-3</v>
      </c>
      <c r="W17" s="1">
        <v>2.0291366049542608E-4</v>
      </c>
      <c r="X17" s="1">
        <v>1.3716346853954995E-3</v>
      </c>
      <c r="Y17" s="1">
        <v>1.5638214188640949E-4</v>
      </c>
      <c r="Z17" s="1">
        <v>3.4886812704402917E-4</v>
      </c>
      <c r="AA17" s="1">
        <v>2.3514501437738513E-4</v>
      </c>
      <c r="AB17" s="1">
        <v>1.2540185116760886E-4</v>
      </c>
      <c r="AC17" s="1">
        <v>2.8797808856272268E-4</v>
      </c>
      <c r="AD17" s="1">
        <v>2.9437090064815579E-4</v>
      </c>
      <c r="AE17" s="1">
        <v>2.1149628904694818E-3</v>
      </c>
      <c r="AF17" s="1">
        <v>1.382653493260109E-4</v>
      </c>
      <c r="AG17" s="1">
        <v>1.8919924300034821E-3</v>
      </c>
      <c r="AH17" s="1">
        <v>1.9579537063645132E-4</v>
      </c>
      <c r="AI17" s="1">
        <v>3.9840377153559725E-3</v>
      </c>
      <c r="AJ17" s="1">
        <v>9.3685348794640168E-4</v>
      </c>
      <c r="AK17" s="1">
        <v>4.752793889530013E-3</v>
      </c>
      <c r="AL17" s="2">
        <v>6.202318308680025E-4</v>
      </c>
      <c r="AM17" s="3">
        <v>1.0499906624634565</v>
      </c>
      <c r="AN17" s="3">
        <v>0.79034586878796664</v>
      </c>
    </row>
    <row r="18" spans="1:40">
      <c r="A18" s="101">
        <v>32</v>
      </c>
      <c r="B18" s="43" t="s">
        <v>16</v>
      </c>
      <c r="C18" s="30">
        <v>2.7047796330771982E-6</v>
      </c>
      <c r="D18" s="44">
        <v>3.2350304623528292E-6</v>
      </c>
      <c r="E18" s="44">
        <v>3.2075592470047718E-6</v>
      </c>
      <c r="F18" s="44">
        <v>6.6042717497768126E-6</v>
      </c>
      <c r="G18" s="44">
        <v>2.7920193060785907E-6</v>
      </c>
      <c r="H18" s="44">
        <v>2.2833667736698426E-6</v>
      </c>
      <c r="I18" s="44">
        <v>2.9659203693276979E-6</v>
      </c>
      <c r="J18" s="44">
        <v>2.2344853765447589E-6</v>
      </c>
      <c r="K18" s="44">
        <v>5.3186539180445744E-7</v>
      </c>
      <c r="L18" s="44">
        <v>4.8444756198088188E-6</v>
      </c>
      <c r="M18" s="44">
        <v>1.264906445485663E-6</v>
      </c>
      <c r="N18" s="44">
        <v>1.9712197655344027E-6</v>
      </c>
      <c r="O18" s="44">
        <v>1.701361792520496E-5</v>
      </c>
      <c r="P18" s="44">
        <v>1.4904741465503418E-3</v>
      </c>
      <c r="Q18" s="44">
        <v>1.002662692133564</v>
      </c>
      <c r="R18" s="44">
        <v>1.644764506696129E-3</v>
      </c>
      <c r="S18" s="44">
        <v>2.8660684621318404E-3</v>
      </c>
      <c r="T18" s="44">
        <v>5.645079177719893E-5</v>
      </c>
      <c r="U18" s="44">
        <v>5.9703279581284333E-6</v>
      </c>
      <c r="V18" s="44">
        <v>1.2715864009528947E-5</v>
      </c>
      <c r="W18" s="44">
        <v>5.3813356400247801E-6</v>
      </c>
      <c r="X18" s="44">
        <v>1.1234110114953061E-5</v>
      </c>
      <c r="Y18" s="44">
        <v>5.0255193678268338E-6</v>
      </c>
      <c r="Z18" s="44">
        <v>7.058636366137047E-6</v>
      </c>
      <c r="AA18" s="44">
        <v>8.6736494921262153E-6</v>
      </c>
      <c r="AB18" s="44">
        <v>2.6613290500817073E-6</v>
      </c>
      <c r="AC18" s="44">
        <v>8.3952870206549393E-6</v>
      </c>
      <c r="AD18" s="44">
        <v>1.626804676589725E-5</v>
      </c>
      <c r="AE18" s="44">
        <v>3.475842416605934E-5</v>
      </c>
      <c r="AF18" s="44">
        <v>1.059661150472255E-5</v>
      </c>
      <c r="AG18" s="44">
        <v>7.2048169661803985E-6</v>
      </c>
      <c r="AH18" s="44">
        <v>7.064000180543164E-6</v>
      </c>
      <c r="AI18" s="44">
        <v>1.3285766850336389E-4</v>
      </c>
      <c r="AJ18" s="44">
        <v>5.1240935749371119E-6</v>
      </c>
      <c r="AK18" s="44">
        <v>3.4611466471337252E-4</v>
      </c>
      <c r="AL18" s="45">
        <v>1.2433807488932998E-5</v>
      </c>
      <c r="AM18" s="6">
        <v>1.0094116417516688</v>
      </c>
      <c r="AN18" s="6">
        <v>0.75980134822644307</v>
      </c>
    </row>
    <row r="19" spans="1:40">
      <c r="A19" s="100">
        <v>33</v>
      </c>
      <c r="B19" s="42" t="s">
        <v>14</v>
      </c>
      <c r="C19" s="26">
        <v>1.864013696211908E-5</v>
      </c>
      <c r="D19" s="1">
        <v>1.4512951754182726E-5</v>
      </c>
      <c r="E19" s="1">
        <v>1.0637657610593008E-4</v>
      </c>
      <c r="F19" s="1">
        <v>6.48869038868999E-5</v>
      </c>
      <c r="G19" s="1">
        <v>1.3972779020389505E-5</v>
      </c>
      <c r="H19" s="1">
        <v>1.0793525106186376E-5</v>
      </c>
      <c r="I19" s="1">
        <v>2.1081084399584679E-5</v>
      </c>
      <c r="J19" s="1">
        <v>1.3558666693215667E-5</v>
      </c>
      <c r="K19" s="1">
        <v>3.1592669476844573E-6</v>
      </c>
      <c r="L19" s="1">
        <v>2.8747170247897402E-5</v>
      </c>
      <c r="M19" s="1">
        <v>1.0577782642060928E-5</v>
      </c>
      <c r="N19" s="1">
        <v>1.0610207120958492E-5</v>
      </c>
      <c r="O19" s="1">
        <v>4.4992700399360328E-5</v>
      </c>
      <c r="P19" s="1">
        <v>1.0079087760998162E-3</v>
      </c>
      <c r="Q19" s="1">
        <v>1.1407189170282758E-3</v>
      </c>
      <c r="R19" s="1">
        <v>1.0073441241922148</v>
      </c>
      <c r="S19" s="1">
        <v>1.803927551105502E-3</v>
      </c>
      <c r="T19" s="1">
        <v>2.5193490881306687E-3</v>
      </c>
      <c r="U19" s="1">
        <v>2.5858672026995669E-5</v>
      </c>
      <c r="V19" s="1">
        <v>5.2662349321001747E-4</v>
      </c>
      <c r="W19" s="1">
        <v>4.0877233072545715E-5</v>
      </c>
      <c r="X19" s="1">
        <v>7.742143153739355E-5</v>
      </c>
      <c r="Y19" s="1">
        <v>2.0332997795625415E-5</v>
      </c>
      <c r="Z19" s="1">
        <v>4.2523266196993653E-5</v>
      </c>
      <c r="AA19" s="1">
        <v>3.0638685377776411E-5</v>
      </c>
      <c r="AB19" s="1">
        <v>3.3600206515286639E-5</v>
      </c>
      <c r="AC19" s="1">
        <v>6.2575172928727425E-5</v>
      </c>
      <c r="AD19" s="1">
        <v>4.8892624753210725E-5</v>
      </c>
      <c r="AE19" s="1">
        <v>1.6494015769128711E-4</v>
      </c>
      <c r="AF19" s="1">
        <v>6.1512450626157892E-5</v>
      </c>
      <c r="AG19" s="1">
        <v>3.0186016340091435E-5</v>
      </c>
      <c r="AH19" s="1">
        <v>2.3947768015835461E-5</v>
      </c>
      <c r="AI19" s="1">
        <v>4.9823301829802461E-4</v>
      </c>
      <c r="AJ19" s="1">
        <v>3.6270118861835308E-5</v>
      </c>
      <c r="AK19" s="1">
        <v>1.653979091482182E-5</v>
      </c>
      <c r="AL19" s="2">
        <v>1.5234888326581253E-4</v>
      </c>
      <c r="AM19" s="3">
        <v>1.0160712602632935</v>
      </c>
      <c r="AN19" s="3">
        <v>0.76481415659372676</v>
      </c>
    </row>
    <row r="20" spans="1:40">
      <c r="A20" s="100">
        <v>34</v>
      </c>
      <c r="B20" s="42" t="s">
        <v>15</v>
      </c>
      <c r="C20" s="26">
        <v>6.7467600652919602E-6</v>
      </c>
      <c r="D20" s="1">
        <v>1.1724375711795978E-5</v>
      </c>
      <c r="E20" s="1">
        <v>2.9045026202442902E-5</v>
      </c>
      <c r="F20" s="1">
        <v>1.1171098783073186E-5</v>
      </c>
      <c r="G20" s="1">
        <v>8.5274260652142662E-6</v>
      </c>
      <c r="H20" s="1">
        <v>5.3854049592037089E-6</v>
      </c>
      <c r="I20" s="1">
        <v>7.7348236877511176E-6</v>
      </c>
      <c r="J20" s="1">
        <v>5.7224370684328116E-6</v>
      </c>
      <c r="K20" s="1">
        <v>1.6573434535798379E-6</v>
      </c>
      <c r="L20" s="1">
        <v>9.0876518905069103E-6</v>
      </c>
      <c r="M20" s="1">
        <v>3.806704554414414E-6</v>
      </c>
      <c r="N20" s="1">
        <v>3.9552167647624644E-6</v>
      </c>
      <c r="O20" s="1">
        <v>1.1838059871552461E-5</v>
      </c>
      <c r="P20" s="1">
        <v>3.9294019377145783E-5</v>
      </c>
      <c r="Q20" s="1">
        <v>2.2803508622552074E-5</v>
      </c>
      <c r="R20" s="1">
        <v>1.2048416500470716E-5</v>
      </c>
      <c r="S20" s="1">
        <v>1.0034761696230707</v>
      </c>
      <c r="T20" s="1">
        <v>1.2750193532535788E-3</v>
      </c>
      <c r="U20" s="1">
        <v>9.4247117376260991E-6</v>
      </c>
      <c r="V20" s="1">
        <v>1.6227258167354728E-4</v>
      </c>
      <c r="W20" s="1">
        <v>1.5195502929709103E-5</v>
      </c>
      <c r="X20" s="1">
        <v>2.1000325738288521E-5</v>
      </c>
      <c r="Y20" s="1">
        <v>9.4902992029868686E-6</v>
      </c>
      <c r="Z20" s="1">
        <v>4.7020142214822391E-5</v>
      </c>
      <c r="AA20" s="1">
        <v>2.710625091808726E-5</v>
      </c>
      <c r="AB20" s="1">
        <v>1.7056374207630676E-5</v>
      </c>
      <c r="AC20" s="1">
        <v>3.0096889783322256E-5</v>
      </c>
      <c r="AD20" s="1">
        <v>2.9144444763395466E-5</v>
      </c>
      <c r="AE20" s="1">
        <v>1.9240355749349677E-4</v>
      </c>
      <c r="AF20" s="1">
        <v>1.34488384204217E-5</v>
      </c>
      <c r="AG20" s="1">
        <v>1.113049907836151E-5</v>
      </c>
      <c r="AH20" s="1">
        <v>1.8574045479213947E-5</v>
      </c>
      <c r="AI20" s="1">
        <v>1.2150118084455179E-4</v>
      </c>
      <c r="AJ20" s="1">
        <v>3.5395595489500079E-5</v>
      </c>
      <c r="AK20" s="1">
        <v>9.7606695637344752E-6</v>
      </c>
      <c r="AL20" s="2">
        <v>5.0620373724495767E-5</v>
      </c>
      <c r="AM20" s="3">
        <v>1.0057623795331658</v>
      </c>
      <c r="AN20" s="3">
        <v>0.75705448635268979</v>
      </c>
    </row>
    <row r="21" spans="1:40">
      <c r="A21" s="100">
        <v>35</v>
      </c>
      <c r="B21" s="42" t="s">
        <v>17</v>
      </c>
      <c r="C21" s="26">
        <v>6.0570203554452192E-4</v>
      </c>
      <c r="D21" s="1">
        <v>6.417758198869922E-4</v>
      </c>
      <c r="E21" s="1">
        <v>2.1628606854717389E-2</v>
      </c>
      <c r="F21" s="1">
        <v>1.9434359892768467E-3</v>
      </c>
      <c r="G21" s="1">
        <v>6.9872242434919254E-4</v>
      </c>
      <c r="H21" s="1">
        <v>3.528515345155437E-4</v>
      </c>
      <c r="I21" s="1">
        <v>5.1797377598804424E-4</v>
      </c>
      <c r="J21" s="1">
        <v>3.7379661383985126E-4</v>
      </c>
      <c r="K21" s="1">
        <v>1.7282598443213207E-4</v>
      </c>
      <c r="L21" s="1">
        <v>7.2254517461680561E-4</v>
      </c>
      <c r="M21" s="1">
        <v>2.6145515588199683E-4</v>
      </c>
      <c r="N21" s="1">
        <v>3.9050528486870575E-4</v>
      </c>
      <c r="O21" s="1">
        <v>4.6733428286220384E-4</v>
      </c>
      <c r="P21" s="1">
        <v>4.5611210208041286E-4</v>
      </c>
      <c r="Q21" s="1">
        <v>6.3967415605119672E-4</v>
      </c>
      <c r="R21" s="1">
        <v>4.8566084946731995E-4</v>
      </c>
      <c r="S21" s="1">
        <v>3.3708792498636487E-4</v>
      </c>
      <c r="T21" s="1">
        <v>1.2607884132192355</v>
      </c>
      <c r="U21" s="1">
        <v>7.6954803148917303E-4</v>
      </c>
      <c r="V21" s="1">
        <v>1.0977531287513027E-3</v>
      </c>
      <c r="W21" s="1">
        <v>9.1643230618621929E-4</v>
      </c>
      <c r="X21" s="1">
        <v>1.3502501393280813E-3</v>
      </c>
      <c r="Y21" s="1">
        <v>7.9084804581520376E-4</v>
      </c>
      <c r="Z21" s="1">
        <v>9.6836425172686644E-4</v>
      </c>
      <c r="AA21" s="1">
        <v>1.0931288890073216E-3</v>
      </c>
      <c r="AB21" s="1">
        <v>3.3103757966662683E-4</v>
      </c>
      <c r="AC21" s="1">
        <v>7.9351375774820952E-3</v>
      </c>
      <c r="AD21" s="1">
        <v>1.2373423836961768E-3</v>
      </c>
      <c r="AE21" s="1">
        <v>6.5559233925364651E-3</v>
      </c>
      <c r="AF21" s="1">
        <v>5.7934836802185576E-4</v>
      </c>
      <c r="AG21" s="1">
        <v>5.9580813571396814E-4</v>
      </c>
      <c r="AH21" s="1">
        <v>8.7551792694559724E-4</v>
      </c>
      <c r="AI21" s="1">
        <v>1.8849177131436322E-2</v>
      </c>
      <c r="AJ21" s="1">
        <v>6.3228855190172338E-4</v>
      </c>
      <c r="AK21" s="1">
        <v>4.7086077390629444E-4</v>
      </c>
      <c r="AL21" s="2">
        <v>2.5287558498896757E-3</v>
      </c>
      <c r="AM21" s="3">
        <v>1.3390620016461019</v>
      </c>
      <c r="AN21" s="3">
        <v>1.0079347930284814</v>
      </c>
    </row>
    <row r="22" spans="1:40">
      <c r="A22" s="100">
        <v>39</v>
      </c>
      <c r="B22" s="42" t="s">
        <v>18</v>
      </c>
      <c r="C22" s="26">
        <v>3.0402839695795819E-3</v>
      </c>
      <c r="D22" s="1">
        <v>5.8585017675074078E-3</v>
      </c>
      <c r="E22" s="1">
        <v>5.8227838695824787E-3</v>
      </c>
      <c r="F22" s="1">
        <v>3.0312155569355375E-3</v>
      </c>
      <c r="G22" s="1">
        <v>5.557790977778896E-3</v>
      </c>
      <c r="H22" s="1">
        <v>5.1974598592209893E-3</v>
      </c>
      <c r="I22" s="1">
        <v>4.7856983198194527E-3</v>
      </c>
      <c r="J22" s="1">
        <v>2.009361185683661E-3</v>
      </c>
      <c r="K22" s="1">
        <v>1.3636645833662753E-3</v>
      </c>
      <c r="L22" s="1">
        <v>4.7313715422026802E-3</v>
      </c>
      <c r="M22" s="1">
        <v>4.2477415840095544E-3</v>
      </c>
      <c r="N22" s="1">
        <v>2.3005022545649709E-3</v>
      </c>
      <c r="O22" s="1">
        <v>2.3861461186539296E-3</v>
      </c>
      <c r="P22" s="1">
        <v>1.2395409966700712E-2</v>
      </c>
      <c r="Q22" s="1">
        <v>9.303972478524972E-3</v>
      </c>
      <c r="R22" s="1">
        <v>9.8396736387238223E-3</v>
      </c>
      <c r="S22" s="1">
        <v>1.2056766038819739E-2</v>
      </c>
      <c r="T22" s="1">
        <v>1.0753203251454855E-2</v>
      </c>
      <c r="U22" s="1">
        <v>1.0374846066854153</v>
      </c>
      <c r="V22" s="1">
        <v>4.413447978646721E-3</v>
      </c>
      <c r="W22" s="1">
        <v>2.6031568846638358E-3</v>
      </c>
      <c r="X22" s="1">
        <v>9.0023741595195179E-3</v>
      </c>
      <c r="Y22" s="1">
        <v>3.7041485856701582E-3</v>
      </c>
      <c r="Z22" s="1">
        <v>3.8939694108562047E-3</v>
      </c>
      <c r="AA22" s="1">
        <v>5.5086536417053187E-3</v>
      </c>
      <c r="AB22" s="1">
        <v>7.6763733177332317E-4</v>
      </c>
      <c r="AC22" s="1">
        <v>2.1225188337350427E-3</v>
      </c>
      <c r="AD22" s="1">
        <v>5.2985682872396444E-3</v>
      </c>
      <c r="AE22" s="1">
        <v>3.5301502723313867E-3</v>
      </c>
      <c r="AF22" s="1">
        <v>4.1767536293213425E-3</v>
      </c>
      <c r="AG22" s="1">
        <v>2.2914896206717291E-3</v>
      </c>
      <c r="AH22" s="1">
        <v>1.1816216571521354E-2</v>
      </c>
      <c r="AI22" s="1">
        <v>5.3574334048097855E-3</v>
      </c>
      <c r="AJ22" s="1">
        <v>5.6832028495002636E-3</v>
      </c>
      <c r="AK22" s="1">
        <v>4.341858488725503E-2</v>
      </c>
      <c r="AL22" s="2">
        <v>3.6484072841065822E-3</v>
      </c>
      <c r="AM22" s="3">
        <v>1.259402867281872</v>
      </c>
      <c r="AN22" s="3">
        <v>0.94797400479796146</v>
      </c>
    </row>
    <row r="23" spans="1:40">
      <c r="A23" s="101">
        <v>41</v>
      </c>
      <c r="B23" s="43" t="s">
        <v>19</v>
      </c>
      <c r="C23" s="30">
        <v>1.0015394398520689E-2</v>
      </c>
      <c r="D23" s="44">
        <v>5.7497891170271024E-3</v>
      </c>
      <c r="E23" s="44">
        <v>5.1620748252729255E-3</v>
      </c>
      <c r="F23" s="44">
        <v>1.1109988741428781E-2</v>
      </c>
      <c r="G23" s="44">
        <v>3.9052120430032302E-3</v>
      </c>
      <c r="H23" s="44">
        <v>4.738851248121752E-3</v>
      </c>
      <c r="I23" s="44">
        <v>9.5015491726536672E-3</v>
      </c>
      <c r="J23" s="44">
        <v>9.5338019201124148E-3</v>
      </c>
      <c r="K23" s="44">
        <v>1.4594840263764265E-3</v>
      </c>
      <c r="L23" s="44">
        <v>1.6876720398489295E-2</v>
      </c>
      <c r="M23" s="44">
        <v>1.1400338854230897E-2</v>
      </c>
      <c r="N23" s="44">
        <v>8.5260274831124357E-3</v>
      </c>
      <c r="O23" s="44">
        <v>1.1252201006195296E-2</v>
      </c>
      <c r="P23" s="44">
        <v>5.2682244993969432E-3</v>
      </c>
      <c r="Q23" s="44">
        <v>6.5826348507613359E-3</v>
      </c>
      <c r="R23" s="44">
        <v>6.2546470648327636E-3</v>
      </c>
      <c r="S23" s="44">
        <v>2.6854801755068001E-3</v>
      </c>
      <c r="T23" s="44">
        <v>4.3042433614255476E-3</v>
      </c>
      <c r="U23" s="44">
        <v>8.8313988919686611E-3</v>
      </c>
      <c r="V23" s="44">
        <v>1.0037198620093171</v>
      </c>
      <c r="W23" s="44">
        <v>4.1645384614890542E-2</v>
      </c>
      <c r="X23" s="44">
        <v>7.1896728516388231E-2</v>
      </c>
      <c r="Y23" s="44">
        <v>1.0296510743180136E-2</v>
      </c>
      <c r="Z23" s="44">
        <v>1.1124587542600031E-2</v>
      </c>
      <c r="AA23" s="44">
        <v>8.7074389016071879E-3</v>
      </c>
      <c r="AB23" s="44">
        <v>4.8739928095947488E-2</v>
      </c>
      <c r="AC23" s="44">
        <v>1.489129025589437E-2</v>
      </c>
      <c r="AD23" s="44">
        <v>1.4470649557334217E-2</v>
      </c>
      <c r="AE23" s="44">
        <v>2.335713996616369E-2</v>
      </c>
      <c r="AF23" s="44">
        <v>1.5097305645927187E-2</v>
      </c>
      <c r="AG23" s="44">
        <v>8.1611783605642224E-3</v>
      </c>
      <c r="AH23" s="44">
        <v>6.6268901994752522E-3</v>
      </c>
      <c r="AI23" s="44">
        <v>4.778921387452814E-3</v>
      </c>
      <c r="AJ23" s="44">
        <v>1.0779013409535026E-2</v>
      </c>
      <c r="AK23" s="44">
        <v>3.4416615487008304E-3</v>
      </c>
      <c r="AL23" s="45">
        <v>9.1317178657634689E-3</v>
      </c>
      <c r="AM23" s="6">
        <v>1.4500242706991784</v>
      </c>
      <c r="AN23" s="6">
        <v>1.0914579843030419</v>
      </c>
    </row>
    <row r="24" spans="1:40">
      <c r="A24" s="100">
        <v>46</v>
      </c>
      <c r="B24" s="42" t="s">
        <v>20</v>
      </c>
      <c r="C24" s="26">
        <v>1.5115463857835831E-2</v>
      </c>
      <c r="D24" s="1">
        <v>1.1328772976831126E-2</v>
      </c>
      <c r="E24" s="1">
        <v>1.1386353177046183E-2</v>
      </c>
      <c r="F24" s="1">
        <v>3.9845638490187983E-2</v>
      </c>
      <c r="G24" s="1">
        <v>1.2034014076110426E-2</v>
      </c>
      <c r="H24" s="1">
        <v>1.7776987160599413E-2</v>
      </c>
      <c r="I24" s="1">
        <v>3.6919551679910206E-2</v>
      </c>
      <c r="J24" s="1">
        <v>2.7835194385623679E-2</v>
      </c>
      <c r="K24" s="1">
        <v>6.6718224321672768E-3</v>
      </c>
      <c r="L24" s="1">
        <v>6.5721325323050431E-2</v>
      </c>
      <c r="M24" s="1">
        <v>2.3103439861670138E-2</v>
      </c>
      <c r="N24" s="1">
        <v>2.9861174944864118E-2</v>
      </c>
      <c r="O24" s="1">
        <v>2.2288842922440169E-2</v>
      </c>
      <c r="P24" s="1">
        <v>1.3812591429870699E-2</v>
      </c>
      <c r="Q24" s="1">
        <v>3.8381803696604176E-2</v>
      </c>
      <c r="R24" s="1">
        <v>1.1889088575358106E-2</v>
      </c>
      <c r="S24" s="1">
        <v>9.3162100517032477E-3</v>
      </c>
      <c r="T24" s="1">
        <v>1.557947628923196E-2</v>
      </c>
      <c r="U24" s="1">
        <v>2.3743214910722895E-2</v>
      </c>
      <c r="V24" s="1">
        <v>9.1821482776637004E-3</v>
      </c>
      <c r="W24" s="1">
        <v>1.10842274011304</v>
      </c>
      <c r="X24" s="1">
        <v>4.5142099535335808E-2</v>
      </c>
      <c r="Y24" s="1">
        <v>3.9480721715031003E-2</v>
      </c>
      <c r="Z24" s="1">
        <v>3.1403305797855913E-2</v>
      </c>
      <c r="AA24" s="1">
        <v>6.0471735143959714E-3</v>
      </c>
      <c r="AB24" s="1">
        <v>4.7175620983514787E-3</v>
      </c>
      <c r="AC24" s="1">
        <v>1.1685755930620269E-2</v>
      </c>
      <c r="AD24" s="1">
        <v>1.1999238223429199E-2</v>
      </c>
      <c r="AE24" s="1">
        <v>1.2374893330196798E-2</v>
      </c>
      <c r="AF24" s="1">
        <v>2.1440470562188344E-2</v>
      </c>
      <c r="AG24" s="1">
        <v>1.506301779154739E-2</v>
      </c>
      <c r="AH24" s="1">
        <v>6.5600572361307272E-3</v>
      </c>
      <c r="AI24" s="1">
        <v>8.6046613486359252E-3</v>
      </c>
      <c r="AJ24" s="1">
        <v>3.6367672670455084E-2</v>
      </c>
      <c r="AK24" s="1">
        <v>9.5518304108813366E-3</v>
      </c>
      <c r="AL24" s="2">
        <v>1.5529472571117706E-2</v>
      </c>
      <c r="AM24" s="3">
        <v>1.8261837873687048</v>
      </c>
      <c r="AN24" s="3">
        <v>1.3745996641609668</v>
      </c>
    </row>
    <row r="25" spans="1:40">
      <c r="A25" s="100">
        <v>47</v>
      </c>
      <c r="B25" s="42" t="s">
        <v>171</v>
      </c>
      <c r="C25" s="26">
        <v>2.0838674970976565E-3</v>
      </c>
      <c r="D25" s="1">
        <v>9.333625647827906E-4</v>
      </c>
      <c r="E25" s="1">
        <v>1.207847314666607E-3</v>
      </c>
      <c r="F25" s="1">
        <v>3.7686164817071917E-3</v>
      </c>
      <c r="G25" s="1">
        <v>3.01072771182649E-3</v>
      </c>
      <c r="H25" s="1">
        <v>1.676504578745166E-3</v>
      </c>
      <c r="I25" s="1">
        <v>3.9429170900596774E-3</v>
      </c>
      <c r="J25" s="1">
        <v>3.2117054880492209E-3</v>
      </c>
      <c r="K25" s="1">
        <v>9.9483419836142776E-4</v>
      </c>
      <c r="L25" s="1">
        <v>2.1133472953359976E-3</v>
      </c>
      <c r="M25" s="1">
        <v>1.6697616316186381E-3</v>
      </c>
      <c r="N25" s="1">
        <v>1.2032541215589304E-3</v>
      </c>
      <c r="O25" s="1">
        <v>1.4422337693723679E-3</v>
      </c>
      <c r="P25" s="1">
        <v>1.4388522457231402E-3</v>
      </c>
      <c r="Q25" s="1">
        <v>2.5462276454262071E-3</v>
      </c>
      <c r="R25" s="1">
        <v>1.5350388300978165E-3</v>
      </c>
      <c r="S25" s="1">
        <v>8.50706917403033E-4</v>
      </c>
      <c r="T25" s="1">
        <v>1.3191032484844273E-3</v>
      </c>
      <c r="U25" s="1">
        <v>2.218938734274751E-3</v>
      </c>
      <c r="V25" s="1">
        <v>1.5041749993985134E-3</v>
      </c>
      <c r="W25" s="1">
        <v>1.3057787592572546E-3</v>
      </c>
      <c r="X25" s="1">
        <v>1.0981479103525347</v>
      </c>
      <c r="Y25" s="1">
        <v>1.1502505443367091E-2</v>
      </c>
      <c r="Z25" s="1">
        <v>4.3694200997573835E-3</v>
      </c>
      <c r="AA25" s="1">
        <v>2.323000128349211E-3</v>
      </c>
      <c r="AB25" s="1">
        <v>6.5933745058721876E-4</v>
      </c>
      <c r="AC25" s="1">
        <v>4.553888507313965E-3</v>
      </c>
      <c r="AD25" s="1">
        <v>5.0316961147297912E-3</v>
      </c>
      <c r="AE25" s="1">
        <v>4.7927692411740492E-3</v>
      </c>
      <c r="AF25" s="1">
        <v>1.120414545409072E-2</v>
      </c>
      <c r="AG25" s="1">
        <v>6.9846294505623002E-3</v>
      </c>
      <c r="AH25" s="1">
        <v>3.4010934341684E-3</v>
      </c>
      <c r="AI25" s="1">
        <v>1.425193106760787E-3</v>
      </c>
      <c r="AJ25" s="1">
        <v>1.094950408187525E-2</v>
      </c>
      <c r="AK25" s="1">
        <v>1.26044154648955E-3</v>
      </c>
      <c r="AL25" s="2">
        <v>5.548702708461634E-3</v>
      </c>
      <c r="AM25" s="3">
        <v>1.2121320382434693</v>
      </c>
      <c r="AN25" s="3">
        <v>0.91239244604673386</v>
      </c>
    </row>
    <row r="26" spans="1:40">
      <c r="A26" s="100">
        <v>48</v>
      </c>
      <c r="B26" s="42" t="s">
        <v>172</v>
      </c>
      <c r="C26" s="26">
        <v>7.4697970205811742E-4</v>
      </c>
      <c r="D26" s="1">
        <v>3.118157255714533E-4</v>
      </c>
      <c r="E26" s="1">
        <v>3.739053550428693E-4</v>
      </c>
      <c r="F26" s="1">
        <v>1.5496828965469067E-3</v>
      </c>
      <c r="G26" s="1">
        <v>7.0625572878151076E-4</v>
      </c>
      <c r="H26" s="1">
        <v>4.2342906584313722E-4</v>
      </c>
      <c r="I26" s="1">
        <v>1.7701140079842885E-3</v>
      </c>
      <c r="J26" s="1">
        <v>1.9138433613996898E-3</v>
      </c>
      <c r="K26" s="1">
        <v>1.6333084239699558E-4</v>
      </c>
      <c r="L26" s="1">
        <v>2.8039999763964456E-3</v>
      </c>
      <c r="M26" s="1">
        <v>5.5303653350067194E-4</v>
      </c>
      <c r="N26" s="1">
        <v>4.6430023606249264E-4</v>
      </c>
      <c r="O26" s="1">
        <v>5.14621293258003E-4</v>
      </c>
      <c r="P26" s="1">
        <v>5.2336165737691383E-4</v>
      </c>
      <c r="Q26" s="1">
        <v>1.3715849247580964E-3</v>
      </c>
      <c r="R26" s="1">
        <v>7.4559462334978187E-4</v>
      </c>
      <c r="S26" s="1">
        <v>3.8360184095172732E-4</v>
      </c>
      <c r="T26" s="1">
        <v>5.9213110748828344E-4</v>
      </c>
      <c r="U26" s="1">
        <v>6.9769962785304557E-4</v>
      </c>
      <c r="V26" s="1">
        <v>1.8889938340535958E-3</v>
      </c>
      <c r="W26" s="1">
        <v>9.82702555470771E-3</v>
      </c>
      <c r="X26" s="1">
        <v>2.2879703303418145E-3</v>
      </c>
      <c r="Y26" s="1">
        <v>1.0005448821776473</v>
      </c>
      <c r="Z26" s="1">
        <v>1.9773760957792407E-3</v>
      </c>
      <c r="AA26" s="1">
        <v>2.7168794621708274E-3</v>
      </c>
      <c r="AB26" s="1">
        <v>3.365548018609962E-4</v>
      </c>
      <c r="AC26" s="1">
        <v>2.0324515425960256E-3</v>
      </c>
      <c r="AD26" s="1">
        <v>4.7744445392230604E-3</v>
      </c>
      <c r="AE26" s="1">
        <v>2.276523950215115E-2</v>
      </c>
      <c r="AF26" s="1">
        <v>4.2831073410944014E-3</v>
      </c>
      <c r="AG26" s="1">
        <v>3.3300674759941407E-3</v>
      </c>
      <c r="AH26" s="1">
        <v>5.4190569419763283E-4</v>
      </c>
      <c r="AI26" s="1">
        <v>6.3210753582156206E-4</v>
      </c>
      <c r="AJ26" s="1">
        <v>1.2585817204183431E-2</v>
      </c>
      <c r="AK26" s="1">
        <v>5.6336878894697217E-4</v>
      </c>
      <c r="AL26" s="2">
        <v>9.3975855502290827E-3</v>
      </c>
      <c r="AM26" s="3">
        <v>1.0970950659376195</v>
      </c>
      <c r="AN26" s="3">
        <v>0.82580215618025765</v>
      </c>
    </row>
    <row r="27" spans="1:40">
      <c r="A27" s="100">
        <v>51</v>
      </c>
      <c r="B27" s="42" t="s">
        <v>21</v>
      </c>
      <c r="C27" s="26">
        <v>4.8147867328176962E-2</v>
      </c>
      <c r="D27" s="1">
        <v>2.3140503548073271E-2</v>
      </c>
      <c r="E27" s="1">
        <v>5.2087377053654793E-2</v>
      </c>
      <c r="F27" s="1">
        <v>2.3950925153624868E-2</v>
      </c>
      <c r="G27" s="1">
        <v>4.8596068321893678E-2</v>
      </c>
      <c r="H27" s="1">
        <v>6.0548980064184299E-2</v>
      </c>
      <c r="I27" s="1">
        <v>6.5528383638258234E-2</v>
      </c>
      <c r="J27" s="1">
        <v>2.2503863843868002E-2</v>
      </c>
      <c r="K27" s="1">
        <v>6.6727516156373243E-3</v>
      </c>
      <c r="L27" s="1">
        <v>3.1754063322101865E-2</v>
      </c>
      <c r="M27" s="1">
        <v>1.343919037424389E-2</v>
      </c>
      <c r="N27" s="1">
        <v>1.3380590109292795E-2</v>
      </c>
      <c r="O27" s="1">
        <v>5.1717274325173111E-2</v>
      </c>
      <c r="P27" s="1">
        <v>4.8622438726159317E-2</v>
      </c>
      <c r="Q27" s="1">
        <v>4.0488329730135199E-2</v>
      </c>
      <c r="R27" s="1">
        <v>4.3260056572759165E-2</v>
      </c>
      <c r="S27" s="1">
        <v>4.3357455837715629E-2</v>
      </c>
      <c r="T27" s="1">
        <v>3.8423872610852595E-2</v>
      </c>
      <c r="U27" s="1">
        <v>5.7899996335429339E-2</v>
      </c>
      <c r="V27" s="1">
        <v>5.2926218983269574E-2</v>
      </c>
      <c r="W27" s="1">
        <v>1.7225480037588333E-2</v>
      </c>
      <c r="X27" s="1">
        <v>2.2246766427970282E-2</v>
      </c>
      <c r="Y27" s="1">
        <v>1.3938974188074325E-2</v>
      </c>
      <c r="Z27" s="1">
        <v>1.015629059724549</v>
      </c>
      <c r="AA27" s="1">
        <v>8.596975853599885E-3</v>
      </c>
      <c r="AB27" s="1">
        <v>4.6123433263497056E-3</v>
      </c>
      <c r="AC27" s="1">
        <v>2.5618333744797862E-2</v>
      </c>
      <c r="AD27" s="1">
        <v>1.2927340303709648E-2</v>
      </c>
      <c r="AE27" s="1">
        <v>1.3208329935756871E-2</v>
      </c>
      <c r="AF27" s="1">
        <v>1.2187181769463408E-2</v>
      </c>
      <c r="AG27" s="1">
        <v>4.0113711381054476E-2</v>
      </c>
      <c r="AH27" s="1">
        <v>3.418741954150601E-2</v>
      </c>
      <c r="AI27" s="1">
        <v>1.864436137911046E-2</v>
      </c>
      <c r="AJ27" s="1">
        <v>4.1223929675865377E-2</v>
      </c>
      <c r="AK27" s="1">
        <v>0.17382665900820629</v>
      </c>
      <c r="AL27" s="2">
        <v>1.7671947017306944E-2</v>
      </c>
      <c r="AM27" s="3">
        <v>2.258305020809412</v>
      </c>
      <c r="AN27" s="3">
        <v>1.6998646821032666</v>
      </c>
    </row>
    <row r="28" spans="1:40">
      <c r="A28" s="101">
        <v>53</v>
      </c>
      <c r="B28" s="43" t="s">
        <v>22</v>
      </c>
      <c r="C28" s="30">
        <v>6.8440998632186764E-3</v>
      </c>
      <c r="D28" s="44">
        <v>6.5166342335824965E-3</v>
      </c>
      <c r="E28" s="44">
        <v>9.6976244972108629E-3</v>
      </c>
      <c r="F28" s="44">
        <v>3.0935682379843236E-2</v>
      </c>
      <c r="G28" s="44">
        <v>6.7992318724742033E-3</v>
      </c>
      <c r="H28" s="44">
        <v>9.8340185453173242E-3</v>
      </c>
      <c r="I28" s="44">
        <v>8.7927551263497009E-3</v>
      </c>
      <c r="J28" s="44">
        <v>6.2850979176480087E-3</v>
      </c>
      <c r="K28" s="44">
        <v>2.6934274886446811E-3</v>
      </c>
      <c r="L28" s="44">
        <v>1.0134200350563574E-2</v>
      </c>
      <c r="M28" s="44">
        <v>4.699746944994497E-3</v>
      </c>
      <c r="N28" s="44">
        <v>5.3176779880452166E-3</v>
      </c>
      <c r="O28" s="44">
        <v>9.9395577385860447E-3</v>
      </c>
      <c r="P28" s="44">
        <v>7.7520206252398548E-3</v>
      </c>
      <c r="Q28" s="44">
        <v>7.5067922756530967E-3</v>
      </c>
      <c r="R28" s="44">
        <v>4.9004975433044502E-3</v>
      </c>
      <c r="S28" s="44">
        <v>3.6749831925158836E-3</v>
      </c>
      <c r="T28" s="44">
        <v>5.8509199997480296E-3</v>
      </c>
      <c r="U28" s="44">
        <v>6.0913383258511377E-3</v>
      </c>
      <c r="V28" s="44">
        <v>1.2468107627603829E-2</v>
      </c>
      <c r="W28" s="44">
        <v>1.9086418570461047E-2</v>
      </c>
      <c r="X28" s="44">
        <v>6.8519621442668967E-3</v>
      </c>
      <c r="Y28" s="44">
        <v>9.2451561340318178E-3</v>
      </c>
      <c r="Z28" s="44">
        <v>1.4632096272323264E-2</v>
      </c>
      <c r="AA28" s="44">
        <v>1.0429580020215308</v>
      </c>
      <c r="AB28" s="44">
        <v>5.577163675720205E-2</v>
      </c>
      <c r="AC28" s="44">
        <v>1.8208487817850717E-2</v>
      </c>
      <c r="AD28" s="44">
        <v>7.5032604360140082E-3</v>
      </c>
      <c r="AE28" s="44">
        <v>3.165835415706051E-2</v>
      </c>
      <c r="AF28" s="44">
        <v>2.5149976674610306E-3</v>
      </c>
      <c r="AG28" s="44">
        <v>6.7306116762796053E-3</v>
      </c>
      <c r="AH28" s="44">
        <v>4.5851346283639821E-2</v>
      </c>
      <c r="AI28" s="44">
        <v>1.0325641332274513E-2</v>
      </c>
      <c r="AJ28" s="44">
        <v>1.0088776663864523E-2</v>
      </c>
      <c r="AK28" s="44">
        <v>3.9272839207346597E-3</v>
      </c>
      <c r="AL28" s="45">
        <v>1.4263186861178119E-2</v>
      </c>
      <c r="AM28" s="6">
        <v>1.4663516332525681</v>
      </c>
      <c r="AN28" s="6">
        <v>1.1037478683978197</v>
      </c>
    </row>
    <row r="29" spans="1:40">
      <c r="A29" s="100">
        <v>55</v>
      </c>
      <c r="B29" s="42" t="s">
        <v>23</v>
      </c>
      <c r="C29" s="26">
        <v>3.0355523227395833E-3</v>
      </c>
      <c r="D29" s="1">
        <v>2.1687193170802695E-3</v>
      </c>
      <c r="E29" s="1">
        <v>2.6330595689263618E-3</v>
      </c>
      <c r="F29" s="1">
        <v>6.8849492564530502E-3</v>
      </c>
      <c r="G29" s="1">
        <v>2.5506346643324805E-3</v>
      </c>
      <c r="H29" s="1">
        <v>2.6806354850436582E-3</v>
      </c>
      <c r="I29" s="1">
        <v>3.0433918476084165E-3</v>
      </c>
      <c r="J29" s="1">
        <v>1.9506083664653021E-3</v>
      </c>
      <c r="K29" s="1">
        <v>6.4161872260548635E-4</v>
      </c>
      <c r="L29" s="1">
        <v>3.3099145918577605E-3</v>
      </c>
      <c r="M29" s="1">
        <v>1.5681689039711213E-3</v>
      </c>
      <c r="N29" s="1">
        <v>1.356215791792465E-3</v>
      </c>
      <c r="O29" s="1">
        <v>3.9153771754208665E-3</v>
      </c>
      <c r="P29" s="1">
        <v>2.8444988261301734E-3</v>
      </c>
      <c r="Q29" s="1">
        <v>2.6402053078735193E-3</v>
      </c>
      <c r="R29" s="1">
        <v>2.5124151550253372E-3</v>
      </c>
      <c r="S29" s="1">
        <v>3.705051248292522E-3</v>
      </c>
      <c r="T29" s="1">
        <v>2.37420118911242E-3</v>
      </c>
      <c r="U29" s="1">
        <v>4.1201861720119902E-3</v>
      </c>
      <c r="V29" s="1">
        <v>4.2877963783246814E-3</v>
      </c>
      <c r="W29" s="1">
        <v>5.976150530590512E-3</v>
      </c>
      <c r="X29" s="1">
        <v>3.273482691237891E-3</v>
      </c>
      <c r="Y29" s="1">
        <v>3.3177844228210072E-3</v>
      </c>
      <c r="Z29" s="1">
        <v>1.928374171201433E-2</v>
      </c>
      <c r="AA29" s="1">
        <v>1.5668329964251052E-2</v>
      </c>
      <c r="AB29" s="1">
        <v>1.0163187983252964</v>
      </c>
      <c r="AC29" s="1">
        <v>1.9668142358736887E-2</v>
      </c>
      <c r="AD29" s="1">
        <v>1.0177626482181444E-2</v>
      </c>
      <c r="AE29" s="1">
        <v>2.3146865229992162E-3</v>
      </c>
      <c r="AF29" s="1">
        <v>3.8919036169263099E-3</v>
      </c>
      <c r="AG29" s="1">
        <v>1.1557904497083408E-2</v>
      </c>
      <c r="AH29" s="1">
        <v>1.5967873466701556E-2</v>
      </c>
      <c r="AI29" s="1">
        <v>6.7699096413768979E-3</v>
      </c>
      <c r="AJ29" s="1">
        <v>1.0450339974357972E-2</v>
      </c>
      <c r="AK29" s="1">
        <v>4.1572975123131102E-3</v>
      </c>
      <c r="AL29" s="2">
        <v>2.3794067189061845E-2</v>
      </c>
      <c r="AM29" s="3">
        <v>1.2308112391990171</v>
      </c>
      <c r="AN29" s="3">
        <v>0.92645259899403809</v>
      </c>
    </row>
    <row r="30" spans="1:40">
      <c r="A30" s="100">
        <v>57</v>
      </c>
      <c r="B30" s="42" t="s">
        <v>183</v>
      </c>
      <c r="C30" s="26">
        <v>4.5900741569311621E-2</v>
      </c>
      <c r="D30" s="1">
        <v>4.5913295825789652E-2</v>
      </c>
      <c r="E30" s="1">
        <v>3.583503140607016E-2</v>
      </c>
      <c r="F30" s="1">
        <v>0.22206593987263887</v>
      </c>
      <c r="G30" s="1">
        <v>2.8510467373147053E-2</v>
      </c>
      <c r="H30" s="1">
        <v>1.7699990678059586E-2</v>
      </c>
      <c r="I30" s="1">
        <v>3.4839191572068245E-2</v>
      </c>
      <c r="J30" s="1">
        <v>1.9642239154384164E-2</v>
      </c>
      <c r="K30" s="1">
        <v>1.7533509006364679E-2</v>
      </c>
      <c r="L30" s="1">
        <v>4.3597235105249627E-2</v>
      </c>
      <c r="M30" s="1">
        <v>1.9194352516287802E-2</v>
      </c>
      <c r="N30" s="1">
        <v>3.9155625360349833E-2</v>
      </c>
      <c r="O30" s="1">
        <v>2.8510126586628905E-2</v>
      </c>
      <c r="P30" s="1">
        <v>2.1855908195982973E-2</v>
      </c>
      <c r="Q30" s="1">
        <v>2.049938208568378E-2</v>
      </c>
      <c r="R30" s="1">
        <v>1.789623847336172E-2</v>
      </c>
      <c r="S30" s="1">
        <v>1.3866290617684164E-2</v>
      </c>
      <c r="T30" s="1">
        <v>2.1178397635837204E-2</v>
      </c>
      <c r="U30" s="1">
        <v>5.1909982320886804E-2</v>
      </c>
      <c r="V30" s="1">
        <v>3.6046804182381993E-2</v>
      </c>
      <c r="W30" s="1">
        <v>3.7636221963332557E-2</v>
      </c>
      <c r="X30" s="1">
        <v>1.9409675234831367E-2</v>
      </c>
      <c r="Y30" s="1">
        <v>4.4804483328068301E-2</v>
      </c>
      <c r="Z30" s="1">
        <v>3.9475653416081925E-2</v>
      </c>
      <c r="AA30" s="1">
        <v>2.7955581117271634E-2</v>
      </c>
      <c r="AB30" s="1">
        <v>5.6741824009028741E-3</v>
      </c>
      <c r="AC30" s="1">
        <v>1.1164579709266242</v>
      </c>
      <c r="AD30" s="1">
        <v>2.1969633678382682E-2</v>
      </c>
      <c r="AE30" s="1">
        <v>2.8182042615827706E-2</v>
      </c>
      <c r="AF30" s="1">
        <v>1.8713241461319183E-2</v>
      </c>
      <c r="AG30" s="1">
        <v>1.5942598679989737E-2</v>
      </c>
      <c r="AH30" s="1">
        <v>2.8726086019051366E-2</v>
      </c>
      <c r="AI30" s="1">
        <v>1.4953985933834926E-2</v>
      </c>
      <c r="AJ30" s="1">
        <v>3.057046389100445E-2</v>
      </c>
      <c r="AK30" s="1">
        <v>4.4797327728177676E-2</v>
      </c>
      <c r="AL30" s="2">
        <v>8.8760808830558022E-2</v>
      </c>
      <c r="AM30" s="3">
        <v>2.3656807067634271</v>
      </c>
      <c r="AN30" s="3">
        <v>1.7806881911456469</v>
      </c>
    </row>
    <row r="31" spans="1:40">
      <c r="A31" s="100">
        <v>59</v>
      </c>
      <c r="B31" s="42" t="s">
        <v>25</v>
      </c>
      <c r="C31" s="26">
        <v>4.7131893320133617E-3</v>
      </c>
      <c r="D31" s="1">
        <v>3.1983448929239515E-3</v>
      </c>
      <c r="E31" s="1">
        <v>6.4857223225843145E-3</v>
      </c>
      <c r="F31" s="1">
        <v>1.0682614987579123E-2</v>
      </c>
      <c r="G31" s="1">
        <v>5.1566799601865006E-3</v>
      </c>
      <c r="H31" s="1">
        <v>5.7657838400891736E-3</v>
      </c>
      <c r="I31" s="1">
        <v>5.6987661456511709E-3</v>
      </c>
      <c r="J31" s="1">
        <v>5.0290267199905089E-3</v>
      </c>
      <c r="K31" s="1">
        <v>9.8839547365036241E-4</v>
      </c>
      <c r="L31" s="1">
        <v>7.3509016303886232E-3</v>
      </c>
      <c r="M31" s="1">
        <v>2.6684330741085513E-3</v>
      </c>
      <c r="N31" s="1">
        <v>2.8904692731356258E-3</v>
      </c>
      <c r="O31" s="1">
        <v>6.3887012551897202E-3</v>
      </c>
      <c r="P31" s="1">
        <v>6.4941492375676438E-3</v>
      </c>
      <c r="Q31" s="1">
        <v>8.9930841685626432E-3</v>
      </c>
      <c r="R31" s="1">
        <v>1.0602375047827305E-2</v>
      </c>
      <c r="S31" s="1">
        <v>9.2299663621227095E-3</v>
      </c>
      <c r="T31" s="1">
        <v>4.5382855485512196E-3</v>
      </c>
      <c r="U31" s="1">
        <v>6.9341919385966866E-3</v>
      </c>
      <c r="V31" s="1">
        <v>9.2844776841390381E-3</v>
      </c>
      <c r="W31" s="1">
        <v>1.09740698084386E-2</v>
      </c>
      <c r="X31" s="1">
        <v>2.8651015171319159E-2</v>
      </c>
      <c r="Y31" s="1">
        <v>8.1553699400802454E-3</v>
      </c>
      <c r="Z31" s="1">
        <v>2.7282214860785622E-2</v>
      </c>
      <c r="AA31" s="1">
        <v>3.7928060109875962E-2</v>
      </c>
      <c r="AB31" s="1">
        <v>5.0868887417886109E-3</v>
      </c>
      <c r="AC31" s="1">
        <v>1.2279805628915704E-2</v>
      </c>
      <c r="AD31" s="1">
        <v>1.1182282450269649</v>
      </c>
      <c r="AE31" s="1">
        <v>1.8324897337085568E-2</v>
      </c>
      <c r="AF31" s="1">
        <v>1.137597997227778E-2</v>
      </c>
      <c r="AG31" s="1">
        <v>1.1567057257096454E-2</v>
      </c>
      <c r="AH31" s="1">
        <v>4.021580591307173E-2</v>
      </c>
      <c r="AI31" s="1">
        <v>3.3732300812000737E-2</v>
      </c>
      <c r="AJ31" s="1">
        <v>1.543753140072629E-2</v>
      </c>
      <c r="AK31" s="1">
        <v>5.5983484878000872E-3</v>
      </c>
      <c r="AL31" s="2">
        <v>3.09548840214099E-2</v>
      </c>
      <c r="AM31" s="3">
        <v>1.5388860333844956</v>
      </c>
      <c r="AN31" s="3">
        <v>1.1583457477301775</v>
      </c>
    </row>
    <row r="32" spans="1:40">
      <c r="A32" s="100">
        <v>61</v>
      </c>
      <c r="B32" s="42" t="s">
        <v>26</v>
      </c>
      <c r="C32" s="26">
        <v>1.2639410613327624E-3</v>
      </c>
      <c r="D32" s="1">
        <v>1.0772484321783697E-3</v>
      </c>
      <c r="E32" s="1">
        <v>1.1742922950376102E-3</v>
      </c>
      <c r="F32" s="1">
        <v>1.0243909991608428E-3</v>
      </c>
      <c r="G32" s="1">
        <v>5.4407731449937578E-4</v>
      </c>
      <c r="H32" s="1">
        <v>3.8784028113369627E-4</v>
      </c>
      <c r="I32" s="1">
        <v>5.9882690668159341E-4</v>
      </c>
      <c r="J32" s="1">
        <v>2.981755134676707E-4</v>
      </c>
      <c r="K32" s="1">
        <v>8.3588497801282359E-5</v>
      </c>
      <c r="L32" s="1">
        <v>7.2263692489753706E-4</v>
      </c>
      <c r="M32" s="1">
        <v>2.9967411159724874E-4</v>
      </c>
      <c r="N32" s="1">
        <v>3.6502211274892793E-4</v>
      </c>
      <c r="O32" s="1">
        <v>5.4185284064466684E-4</v>
      </c>
      <c r="P32" s="1">
        <v>6.1635407021612442E-4</v>
      </c>
      <c r="Q32" s="1">
        <v>3.2881260959097199E-4</v>
      </c>
      <c r="R32" s="1">
        <v>5.5065921094869937E-4</v>
      </c>
      <c r="S32" s="1">
        <v>4.8375891832653335E-4</v>
      </c>
      <c r="T32" s="1">
        <v>3.3562077254289328E-4</v>
      </c>
      <c r="U32" s="1">
        <v>5.4415927910234226E-4</v>
      </c>
      <c r="V32" s="1">
        <v>1.3381203731305778E-3</v>
      </c>
      <c r="W32" s="1">
        <v>6.0982876454042335E-4</v>
      </c>
      <c r="X32" s="1">
        <v>9.4575161109203775E-4</v>
      </c>
      <c r="Y32" s="1">
        <v>2.6102773078963182E-4</v>
      </c>
      <c r="Z32" s="1">
        <v>1.4370910384505099E-3</v>
      </c>
      <c r="AA32" s="1">
        <v>8.5699665146751237E-4</v>
      </c>
      <c r="AB32" s="1">
        <v>9.8357109165879853E-4</v>
      </c>
      <c r="AC32" s="1">
        <v>1.9811966428860744E-3</v>
      </c>
      <c r="AD32" s="1">
        <v>1.1424363433767792E-3</v>
      </c>
      <c r="AE32" s="1">
        <v>1.0002823936225813</v>
      </c>
      <c r="AF32" s="1">
        <v>1.0481555763067608E-3</v>
      </c>
      <c r="AG32" s="1">
        <v>8.8470146125462813E-4</v>
      </c>
      <c r="AH32" s="1">
        <v>9.2303674484731329E-4</v>
      </c>
      <c r="AI32" s="1">
        <v>1.0424066553226629E-3</v>
      </c>
      <c r="AJ32" s="1">
        <v>6.636387946853268E-4</v>
      </c>
      <c r="AK32" s="1">
        <v>3.9487232075009282E-4</v>
      </c>
      <c r="AL32" s="2">
        <v>0.22718627342935049</v>
      </c>
      <c r="AM32" s="3">
        <v>1.2532224310043998</v>
      </c>
      <c r="AN32" s="3">
        <v>0.94332188506601333</v>
      </c>
    </row>
    <row r="33" spans="1:40">
      <c r="A33" s="101">
        <v>63</v>
      </c>
      <c r="B33" s="43" t="s">
        <v>27</v>
      </c>
      <c r="C33" s="30">
        <v>1.6738774739940153E-3</v>
      </c>
      <c r="D33" s="44">
        <v>4.7510257002798548E-3</v>
      </c>
      <c r="E33" s="44">
        <v>2.5939146716064581E-3</v>
      </c>
      <c r="F33" s="44">
        <v>3.833372612127912E-3</v>
      </c>
      <c r="G33" s="44">
        <v>3.1864462901209363E-3</v>
      </c>
      <c r="H33" s="44">
        <v>8.2454144976384924E-3</v>
      </c>
      <c r="I33" s="44">
        <v>3.5038731553495104E-3</v>
      </c>
      <c r="J33" s="44">
        <v>2.6784963753852815E-2</v>
      </c>
      <c r="K33" s="44">
        <v>1.5715445072667304E-3</v>
      </c>
      <c r="L33" s="44">
        <v>1.4869825819225913E-2</v>
      </c>
      <c r="M33" s="44">
        <v>5.4677070912317414E-3</v>
      </c>
      <c r="N33" s="44">
        <v>5.2369893292254863E-3</v>
      </c>
      <c r="O33" s="44">
        <v>7.4593487065702097E-3</v>
      </c>
      <c r="P33" s="44">
        <v>3.1377360849797802E-2</v>
      </c>
      <c r="Q33" s="44">
        <v>5.155056968492245E-2</v>
      </c>
      <c r="R33" s="44">
        <v>3.6359229786629477E-2</v>
      </c>
      <c r="S33" s="44">
        <v>2.6420580415685721E-2</v>
      </c>
      <c r="T33" s="44">
        <v>3.609263547082573E-2</v>
      </c>
      <c r="U33" s="44">
        <v>1.6999616915281086E-2</v>
      </c>
      <c r="V33" s="44">
        <v>2.6540493801620593E-3</v>
      </c>
      <c r="W33" s="44">
        <v>5.1786079617029334E-3</v>
      </c>
      <c r="X33" s="44">
        <v>1.5406193271590345E-3</v>
      </c>
      <c r="Y33" s="44">
        <v>9.1464417600250082E-4</v>
      </c>
      <c r="Z33" s="44">
        <v>3.2479594176239631E-3</v>
      </c>
      <c r="AA33" s="44">
        <v>1.4536569977190057E-3</v>
      </c>
      <c r="AB33" s="44">
        <v>3.7051603391358764E-4</v>
      </c>
      <c r="AC33" s="44">
        <v>2.4442686660084874E-3</v>
      </c>
      <c r="AD33" s="44">
        <v>1.485719386889346E-2</v>
      </c>
      <c r="AE33" s="44">
        <v>1.0221407280494445E-3</v>
      </c>
      <c r="AF33" s="44">
        <v>1.0018312885628147</v>
      </c>
      <c r="AG33" s="44">
        <v>4.279212391769106E-3</v>
      </c>
      <c r="AH33" s="44">
        <v>1.1260486995619691E-3</v>
      </c>
      <c r="AI33" s="44">
        <v>3.5110802217576385E-3</v>
      </c>
      <c r="AJ33" s="44">
        <v>1.1656860764871558E-3</v>
      </c>
      <c r="AK33" s="44">
        <v>1.9167240690498839E-3</v>
      </c>
      <c r="AL33" s="45">
        <v>1.9401275496183569E-2</v>
      </c>
      <c r="AM33" s="6">
        <v>1.354893268806491</v>
      </c>
      <c r="AN33" s="6">
        <v>1.019851257664973</v>
      </c>
    </row>
    <row r="34" spans="1:40">
      <c r="A34" s="100">
        <v>64</v>
      </c>
      <c r="B34" s="42" t="s">
        <v>176</v>
      </c>
      <c r="C34" s="26">
        <v>4.1230968056243152E-4</v>
      </c>
      <c r="D34" s="1">
        <v>1.2573695648963757E-4</v>
      </c>
      <c r="E34" s="1">
        <v>1.0752776680823644E-4</v>
      </c>
      <c r="F34" s="1">
        <v>5.3773783571751E-4</v>
      </c>
      <c r="G34" s="1">
        <v>1.2039377082753858E-4</v>
      </c>
      <c r="H34" s="1">
        <v>5.6797251161177365E-5</v>
      </c>
      <c r="I34" s="1">
        <v>9.6702573103481416E-5</v>
      </c>
      <c r="J34" s="1">
        <v>5.9553626855329475E-5</v>
      </c>
      <c r="K34" s="1">
        <v>4.2981528448859183E-5</v>
      </c>
      <c r="L34" s="1">
        <v>1.1900667396371809E-4</v>
      </c>
      <c r="M34" s="1">
        <v>5.4192856294788276E-5</v>
      </c>
      <c r="N34" s="1">
        <v>9.8671699336859043E-5</v>
      </c>
      <c r="O34" s="1">
        <v>8.1503674212993278E-5</v>
      </c>
      <c r="P34" s="1">
        <v>6.7351699843886279E-5</v>
      </c>
      <c r="Q34" s="1">
        <v>6.281820066528763E-5</v>
      </c>
      <c r="R34" s="1">
        <v>6.01467815905458E-5</v>
      </c>
      <c r="S34" s="1">
        <v>4.8238046535365169E-5</v>
      </c>
      <c r="T34" s="1">
        <v>6.0139338036388901E-5</v>
      </c>
      <c r="U34" s="1">
        <v>1.382413333448499E-4</v>
      </c>
      <c r="V34" s="1">
        <v>1.126507094713455E-4</v>
      </c>
      <c r="W34" s="1">
        <v>1.0681533385356528E-4</v>
      </c>
      <c r="X34" s="1">
        <v>3.6281193590687917E-4</v>
      </c>
      <c r="Y34" s="1">
        <v>1.1742907427372998E-4</v>
      </c>
      <c r="Z34" s="1">
        <v>1.5898410129435505E-4</v>
      </c>
      <c r="AA34" s="1">
        <v>2.2498059307591163E-4</v>
      </c>
      <c r="AB34" s="1">
        <v>4.3956727802514189E-5</v>
      </c>
      <c r="AC34" s="1">
        <v>2.6043978501911987E-3</v>
      </c>
      <c r="AD34" s="1">
        <v>9.0172085058985436E-4</v>
      </c>
      <c r="AE34" s="1">
        <v>1.1025539877846332E-4</v>
      </c>
      <c r="AF34" s="1">
        <v>9.8531650599816028E-5</v>
      </c>
      <c r="AG34" s="1">
        <v>1.0282680914593703</v>
      </c>
      <c r="AH34" s="1">
        <v>1.1686721123710848E-4</v>
      </c>
      <c r="AI34" s="1">
        <v>9.2972960954960127E-5</v>
      </c>
      <c r="AJ34" s="1">
        <v>1.220634706169325E-4</v>
      </c>
      <c r="AK34" s="1">
        <v>1.1784580952629049E-4</v>
      </c>
      <c r="AL34" s="2">
        <v>3.4084734605906073E-3</v>
      </c>
      <c r="AM34" s="3">
        <v>1.0393188998919325</v>
      </c>
      <c r="AN34" s="3">
        <v>0.78231305119956873</v>
      </c>
    </row>
    <row r="35" spans="1:40">
      <c r="A35" s="100">
        <v>65</v>
      </c>
      <c r="B35" s="42" t="s">
        <v>177</v>
      </c>
      <c r="C35" s="26">
        <v>3.5604609120843685E-4</v>
      </c>
      <c r="D35" s="1">
        <v>3.1882700315849738E-4</v>
      </c>
      <c r="E35" s="1">
        <v>9.2669347100905498E-3</v>
      </c>
      <c r="F35" s="1">
        <v>3.6152607635673508E-3</v>
      </c>
      <c r="G35" s="1">
        <v>1.2316435380483784E-3</v>
      </c>
      <c r="H35" s="1">
        <v>1.2969587439518966E-3</v>
      </c>
      <c r="I35" s="1">
        <v>7.8754513443427573E-4</v>
      </c>
      <c r="J35" s="1">
        <v>1.1585744405653061E-3</v>
      </c>
      <c r="K35" s="1">
        <v>2.3173764008514264E-4</v>
      </c>
      <c r="L35" s="1">
        <v>1.4473505020220095E-3</v>
      </c>
      <c r="M35" s="1">
        <v>1.4738412549109377E-3</v>
      </c>
      <c r="N35" s="1">
        <v>5.3473170620901042E-4</v>
      </c>
      <c r="O35" s="1">
        <v>1.3311788603486766E-3</v>
      </c>
      <c r="P35" s="1">
        <v>1.3945423162384381E-3</v>
      </c>
      <c r="Q35" s="1">
        <v>1.1723011570241822E-3</v>
      </c>
      <c r="R35" s="1">
        <v>7.4621458226327496E-4</v>
      </c>
      <c r="S35" s="1">
        <v>2.5036086725672101E-4</v>
      </c>
      <c r="T35" s="1">
        <v>6.7001873545441632E-4</v>
      </c>
      <c r="U35" s="1">
        <v>9.248387214598929E-4</v>
      </c>
      <c r="V35" s="1">
        <v>1.5212150730321563E-3</v>
      </c>
      <c r="W35" s="1">
        <v>1.5833149509266655E-3</v>
      </c>
      <c r="X35" s="1">
        <v>1.0083644380754007E-2</v>
      </c>
      <c r="Y35" s="1">
        <v>2.3231033530460793E-3</v>
      </c>
      <c r="Z35" s="1">
        <v>1.013157016833035E-3</v>
      </c>
      <c r="AA35" s="1">
        <v>3.348058884170745E-3</v>
      </c>
      <c r="AB35" s="1">
        <v>6.5247602559027808E-4</v>
      </c>
      <c r="AC35" s="1">
        <v>2.0621155751867387E-3</v>
      </c>
      <c r="AD35" s="1">
        <v>1.8480360767443808E-3</v>
      </c>
      <c r="AE35" s="1">
        <v>4.0903553619006964E-4</v>
      </c>
      <c r="AF35" s="1">
        <v>1.1142834922190227E-3</v>
      </c>
      <c r="AG35" s="1">
        <v>1.4720698800989921E-3</v>
      </c>
      <c r="AH35" s="1">
        <v>1.0004383829953358</v>
      </c>
      <c r="AI35" s="1">
        <v>2.6617468401485206E-3</v>
      </c>
      <c r="AJ35" s="1">
        <v>1.0947644568946226E-2</v>
      </c>
      <c r="AK35" s="1">
        <v>3.4029084537091122E-4</v>
      </c>
      <c r="AL35" s="2">
        <v>2.4157926039393065E-3</v>
      </c>
      <c r="AM35" s="3">
        <v>1.0724432748668302</v>
      </c>
      <c r="AN35" s="3">
        <v>0.80724633285006631</v>
      </c>
    </row>
    <row r="36" spans="1:40">
      <c r="A36" s="100">
        <v>66</v>
      </c>
      <c r="B36" s="42" t="s">
        <v>28</v>
      </c>
      <c r="C36" s="26">
        <v>1.7306406235286367E-2</v>
      </c>
      <c r="D36" s="1">
        <v>1.9586315819285809E-2</v>
      </c>
      <c r="E36" s="1">
        <v>1.1891769763397243E-2</v>
      </c>
      <c r="F36" s="1">
        <v>3.1075200622582913E-2</v>
      </c>
      <c r="G36" s="1">
        <v>1.8373501377358478E-2</v>
      </c>
      <c r="H36" s="1">
        <v>1.3484293708059869E-2</v>
      </c>
      <c r="I36" s="1">
        <v>1.6697881955103817E-2</v>
      </c>
      <c r="J36" s="1">
        <v>1.3970082920821948E-2</v>
      </c>
      <c r="K36" s="1">
        <v>3.5392301264008138E-3</v>
      </c>
      <c r="L36" s="1">
        <v>2.506779532957884E-2</v>
      </c>
      <c r="M36" s="1">
        <v>7.8609586562510842E-3</v>
      </c>
      <c r="N36" s="1">
        <v>8.0989056576064658E-3</v>
      </c>
      <c r="O36" s="1">
        <v>1.6085683388683256E-2</v>
      </c>
      <c r="P36" s="1">
        <v>1.7600180249318378E-2</v>
      </c>
      <c r="Q36" s="1">
        <v>2.8555866021485219E-2</v>
      </c>
      <c r="R36" s="1">
        <v>2.0772331484885141E-2</v>
      </c>
      <c r="S36" s="1">
        <v>1.3876011285830254E-2</v>
      </c>
      <c r="T36" s="1">
        <v>1.7464771178576331E-2</v>
      </c>
      <c r="U36" s="1">
        <v>2.4826952663974004E-2</v>
      </c>
      <c r="V36" s="1">
        <v>4.8629300158447922E-2</v>
      </c>
      <c r="W36" s="1">
        <v>3.8110782317666653E-2</v>
      </c>
      <c r="X36" s="1">
        <v>6.8777816226460037E-2</v>
      </c>
      <c r="Y36" s="1">
        <v>2.8661530985619178E-2</v>
      </c>
      <c r="Z36" s="1">
        <v>4.0122681072052621E-2</v>
      </c>
      <c r="AA36" s="1">
        <v>5.1361612456872138E-2</v>
      </c>
      <c r="AB36" s="1">
        <v>1.6300026117053425E-2</v>
      </c>
      <c r="AC36" s="1">
        <v>5.4117737098026517E-2</v>
      </c>
      <c r="AD36" s="1">
        <v>6.1439518838269806E-2</v>
      </c>
      <c r="AE36" s="1">
        <v>3.7917619857002698E-2</v>
      </c>
      <c r="AF36" s="1">
        <v>2.3612009861966855E-2</v>
      </c>
      <c r="AG36" s="1">
        <v>2.7449418778884203E-2</v>
      </c>
      <c r="AH36" s="1">
        <v>3.8836211695801051E-2</v>
      </c>
      <c r="AI36" s="1">
        <v>1.0537724127039216</v>
      </c>
      <c r="AJ36" s="1">
        <v>2.3467452878401639E-2</v>
      </c>
      <c r="AK36" s="1">
        <v>1.0633331504261235E-2</v>
      </c>
      <c r="AL36" s="2">
        <v>3.8144243423088892E-2</v>
      </c>
      <c r="AM36" s="3">
        <v>1.9874878444182829</v>
      </c>
      <c r="AN36" s="3">
        <v>1.4960159773391895</v>
      </c>
    </row>
    <row r="37" spans="1:40">
      <c r="A37" s="100">
        <v>67</v>
      </c>
      <c r="B37" s="42" t="s">
        <v>29</v>
      </c>
      <c r="C37" s="26">
        <v>2.3526750509636406E-4</v>
      </c>
      <c r="D37" s="1">
        <v>2.9843241161172881E-4</v>
      </c>
      <c r="E37" s="1">
        <v>7.5328221648052857E-4</v>
      </c>
      <c r="F37" s="1">
        <v>2.371220980957972E-4</v>
      </c>
      <c r="G37" s="1">
        <v>2.9641321218598464E-3</v>
      </c>
      <c r="H37" s="1">
        <v>9.0016185857282418E-5</v>
      </c>
      <c r="I37" s="1">
        <v>1.4855631956200437E-4</v>
      </c>
      <c r="J37" s="1">
        <v>1.1475570785261038E-4</v>
      </c>
      <c r="K37" s="1">
        <v>2.8125143389426285E-5</v>
      </c>
      <c r="L37" s="1">
        <v>1.3236944471929047E-4</v>
      </c>
      <c r="M37" s="1">
        <v>9.1223211082175668E-5</v>
      </c>
      <c r="N37" s="1">
        <v>7.2021081366932215E-5</v>
      </c>
      <c r="O37" s="1">
        <v>1.0285262119864982E-4</v>
      </c>
      <c r="P37" s="1">
        <v>1.9690332701969687E-4</v>
      </c>
      <c r="Q37" s="1">
        <v>2.8860296416684039E-4</v>
      </c>
      <c r="R37" s="1">
        <v>1.3570257336308596E-4</v>
      </c>
      <c r="S37" s="1">
        <v>2.3649614090539474E-4</v>
      </c>
      <c r="T37" s="1">
        <v>1.556558020938563E-4</v>
      </c>
      <c r="U37" s="1">
        <v>1.6507602092818462E-4</v>
      </c>
      <c r="V37" s="1">
        <v>2.9807854958047088E-4</v>
      </c>
      <c r="W37" s="1">
        <v>1.7480352154307255E-4</v>
      </c>
      <c r="X37" s="1">
        <v>4.1695142269756758E-4</v>
      </c>
      <c r="Y37" s="1">
        <v>1.3281479296909049E-4</v>
      </c>
      <c r="Z37" s="1">
        <v>7.2015133633689988E-4</v>
      </c>
      <c r="AA37" s="1">
        <v>3.9816011558058622E-4</v>
      </c>
      <c r="AB37" s="1">
        <v>4.0992017162574246E-4</v>
      </c>
      <c r="AC37" s="1">
        <v>4.16091413812352E-4</v>
      </c>
      <c r="AD37" s="1">
        <v>5.26526931004142E-3</v>
      </c>
      <c r="AE37" s="1">
        <v>4.6443992020744234E-4</v>
      </c>
      <c r="AF37" s="1">
        <v>5.7634627028710264E-4</v>
      </c>
      <c r="AG37" s="1">
        <v>1.2904020801452937E-2</v>
      </c>
      <c r="AH37" s="1">
        <v>1.8439216752624604E-3</v>
      </c>
      <c r="AI37" s="1">
        <v>1.0720558355358748E-3</v>
      </c>
      <c r="AJ37" s="1">
        <v>1.0051077271613271</v>
      </c>
      <c r="AK37" s="1">
        <v>1.4965754644376313E-4</v>
      </c>
      <c r="AL37" s="2">
        <v>2.108932401249881E-3</v>
      </c>
      <c r="AM37" s="3">
        <v>1.0389059351426035</v>
      </c>
      <c r="AN37" s="3">
        <v>0.78200220559374067</v>
      </c>
    </row>
    <row r="38" spans="1:40">
      <c r="A38" s="101">
        <v>68</v>
      </c>
      <c r="B38" s="43" t="s">
        <v>30</v>
      </c>
      <c r="C38" s="30">
        <v>7.4948732418307358E-4</v>
      </c>
      <c r="D38" s="44">
        <v>1.6386831701907796E-3</v>
      </c>
      <c r="E38" s="44">
        <v>1.4994567624003904E-3</v>
      </c>
      <c r="F38" s="44">
        <v>2.5407361924165589E-3</v>
      </c>
      <c r="G38" s="44">
        <v>7.9367852268352941E-4</v>
      </c>
      <c r="H38" s="44">
        <v>1.1438881978160446E-3</v>
      </c>
      <c r="I38" s="44">
        <v>8.4906404451246355E-4</v>
      </c>
      <c r="J38" s="44">
        <v>4.9445386151828082E-4</v>
      </c>
      <c r="K38" s="44">
        <v>1.0565134309809785E-4</v>
      </c>
      <c r="L38" s="44">
        <v>1.2236800481698667E-3</v>
      </c>
      <c r="M38" s="44">
        <v>2.8843273919451233E-4</v>
      </c>
      <c r="N38" s="44">
        <v>3.2118974872848713E-4</v>
      </c>
      <c r="O38" s="44">
        <v>6.197000440378382E-4</v>
      </c>
      <c r="P38" s="44">
        <v>1.8288198564389707E-3</v>
      </c>
      <c r="Q38" s="44">
        <v>1.0185023772723348E-3</v>
      </c>
      <c r="R38" s="44">
        <v>1.3720095912112442E-3</v>
      </c>
      <c r="S38" s="44">
        <v>5.9956246659176662E-4</v>
      </c>
      <c r="T38" s="44">
        <v>6.061811461427302E-4</v>
      </c>
      <c r="U38" s="44">
        <v>8.0478294844453914E-4</v>
      </c>
      <c r="V38" s="44">
        <v>1.4012905472678477E-3</v>
      </c>
      <c r="W38" s="44">
        <v>4.238094419548786E-4</v>
      </c>
      <c r="X38" s="44">
        <v>1.2620421551054687E-3</v>
      </c>
      <c r="Y38" s="44">
        <v>3.6022781034979472E-3</v>
      </c>
      <c r="Z38" s="44">
        <v>2.8577351387614634E-3</v>
      </c>
      <c r="AA38" s="44">
        <v>4.2554415320880711E-3</v>
      </c>
      <c r="AB38" s="44">
        <v>6.295269603422153E-4</v>
      </c>
      <c r="AC38" s="44">
        <v>2.6459353437108223E-3</v>
      </c>
      <c r="AD38" s="44">
        <v>2.7252957594162634E-3</v>
      </c>
      <c r="AE38" s="44">
        <v>3.3370526147993122E-3</v>
      </c>
      <c r="AF38" s="44">
        <v>2.993056427333194E-3</v>
      </c>
      <c r="AG38" s="44">
        <v>2.6229717197759571E-3</v>
      </c>
      <c r="AH38" s="44">
        <v>5.0702910576102709E-3</v>
      </c>
      <c r="AI38" s="44">
        <v>1.8542977945632364E-3</v>
      </c>
      <c r="AJ38" s="44">
        <v>1.738149732762046E-3</v>
      </c>
      <c r="AK38" s="44">
        <v>1.0006548956536672</v>
      </c>
      <c r="AL38" s="45">
        <v>1.5865765732874827E-3</v>
      </c>
      <c r="AM38" s="6">
        <v>1.0581586069409952</v>
      </c>
      <c r="AN38" s="6">
        <v>0.79649401981929724</v>
      </c>
    </row>
    <row r="39" spans="1:40">
      <c r="A39" s="100">
        <v>69</v>
      </c>
      <c r="B39" s="42" t="s">
        <v>31</v>
      </c>
      <c r="C39" s="26">
        <v>5.5716155863714074E-3</v>
      </c>
      <c r="D39" s="1">
        <v>4.7486503435455636E-3</v>
      </c>
      <c r="E39" s="1">
        <v>5.1764322357629915E-3</v>
      </c>
      <c r="F39" s="1">
        <v>4.5156479459927071E-3</v>
      </c>
      <c r="G39" s="1">
        <v>2.3983631344798402E-3</v>
      </c>
      <c r="H39" s="1">
        <v>1.7096500948458888E-3</v>
      </c>
      <c r="I39" s="1">
        <v>2.639706414227607E-3</v>
      </c>
      <c r="J39" s="1">
        <v>1.3143962081261871E-3</v>
      </c>
      <c r="K39" s="1">
        <v>3.6846890368441343E-4</v>
      </c>
      <c r="L39" s="1">
        <v>3.1854769792834625E-3</v>
      </c>
      <c r="M39" s="1">
        <v>1.3210022224031978E-3</v>
      </c>
      <c r="N39" s="1">
        <v>1.6090646589308896E-3</v>
      </c>
      <c r="O39" s="1">
        <v>2.3885573661734422E-3</v>
      </c>
      <c r="P39" s="1">
        <v>2.7169684168014464E-3</v>
      </c>
      <c r="Q39" s="1">
        <v>1.4494484882552558E-3</v>
      </c>
      <c r="R39" s="1">
        <v>2.4273769848616495E-3</v>
      </c>
      <c r="S39" s="1">
        <v>2.1324718468693528E-3</v>
      </c>
      <c r="T39" s="1">
        <v>1.4794597506296921E-3</v>
      </c>
      <c r="U39" s="1">
        <v>2.398724445045174E-3</v>
      </c>
      <c r="V39" s="1">
        <v>5.8986075818393052E-3</v>
      </c>
      <c r="W39" s="1">
        <v>2.6882040258651811E-3</v>
      </c>
      <c r="X39" s="1">
        <v>4.16899535777403E-3</v>
      </c>
      <c r="Y39" s="1">
        <v>1.1506439800358548E-3</v>
      </c>
      <c r="Z39" s="1">
        <v>6.3348830683787093E-3</v>
      </c>
      <c r="AA39" s="1">
        <v>3.7777520225109633E-3</v>
      </c>
      <c r="AB39" s="1">
        <v>4.3357085169873607E-3</v>
      </c>
      <c r="AC39" s="1">
        <v>8.7333709085542725E-3</v>
      </c>
      <c r="AD39" s="1">
        <v>5.0360070828646226E-3</v>
      </c>
      <c r="AE39" s="1">
        <v>1.2448275929945588E-3</v>
      </c>
      <c r="AF39" s="1">
        <v>4.6204052740678831E-3</v>
      </c>
      <c r="AG39" s="1">
        <v>3.8998784054172864E-3</v>
      </c>
      <c r="AH39" s="1">
        <v>4.0688652910460775E-3</v>
      </c>
      <c r="AI39" s="1">
        <v>4.595063287214444E-3</v>
      </c>
      <c r="AJ39" s="1">
        <v>2.9254055946965046E-3</v>
      </c>
      <c r="AK39" s="1">
        <v>1.7406482344975772E-3</v>
      </c>
      <c r="AL39" s="2">
        <v>1.0014664613505702</v>
      </c>
      <c r="AM39" s="3">
        <v>1.1162372096016049</v>
      </c>
      <c r="AN39" s="3">
        <v>0.84021077399508803</v>
      </c>
    </row>
    <row r="40" spans="1:40">
      <c r="A40" s="56"/>
      <c r="B40" s="46" t="s">
        <v>201</v>
      </c>
      <c r="C40" s="47">
        <v>1.3729193092264751</v>
      </c>
      <c r="D40" s="48">
        <v>1.300345247832952</v>
      </c>
      <c r="E40" s="48">
        <v>1.2799265267279776</v>
      </c>
      <c r="F40" s="48">
        <v>1.4521398895328557</v>
      </c>
      <c r="G40" s="48">
        <v>1.3615843446919207</v>
      </c>
      <c r="H40" s="48">
        <v>1.223621363881386</v>
      </c>
      <c r="I40" s="48">
        <v>1.3870986677644654</v>
      </c>
      <c r="J40" s="48">
        <v>1.4743588970321297</v>
      </c>
      <c r="K40" s="48">
        <v>1.0783080688699882</v>
      </c>
      <c r="L40" s="48">
        <v>1.3124975863252044</v>
      </c>
      <c r="M40" s="48">
        <v>1.8696309264018165</v>
      </c>
      <c r="N40" s="48">
        <v>1.1449225944332333</v>
      </c>
      <c r="O40" s="48">
        <v>1.5518040343846149</v>
      </c>
      <c r="P40" s="48">
        <v>1.2772281310273665</v>
      </c>
      <c r="Q40" s="48">
        <v>1.269221780931242</v>
      </c>
      <c r="R40" s="48">
        <v>1.2625240893863636</v>
      </c>
      <c r="S40" s="48">
        <v>1.2209844409711494</v>
      </c>
      <c r="T40" s="48">
        <v>1.5720062713372445</v>
      </c>
      <c r="U40" s="48">
        <v>1.3548547530014217</v>
      </c>
      <c r="V40" s="48">
        <v>1.300371278726919</v>
      </c>
      <c r="W40" s="48">
        <v>1.3717667927011603</v>
      </c>
      <c r="X40" s="48">
        <v>1.4289350242993306</v>
      </c>
      <c r="Y40" s="48">
        <v>1.2067196638592921</v>
      </c>
      <c r="Z40" s="48">
        <v>1.2372752694245752</v>
      </c>
      <c r="AA40" s="48">
        <v>1.2317171459450891</v>
      </c>
      <c r="AB40" s="48">
        <v>1.1732983931607488</v>
      </c>
      <c r="AC40" s="48">
        <v>1.3894416972195711</v>
      </c>
      <c r="AD40" s="48">
        <v>1.3177349260632545</v>
      </c>
      <c r="AE40" s="48">
        <v>1.2289415319694299</v>
      </c>
      <c r="AF40" s="48">
        <v>1.1532784777525484</v>
      </c>
      <c r="AG40" s="48">
        <v>1.2845652701454806</v>
      </c>
      <c r="AH40" s="48">
        <v>1.2634089792008292</v>
      </c>
      <c r="AI40" s="48">
        <v>1.2089988152323499</v>
      </c>
      <c r="AJ40" s="48">
        <v>1.2728765541869969</v>
      </c>
      <c r="AK40" s="48">
        <v>1.419164292750452</v>
      </c>
      <c r="AL40" s="49">
        <v>1.5722657651142034</v>
      </c>
      <c r="AM40" s="24"/>
      <c r="AN40" s="41"/>
    </row>
    <row r="41" spans="1:40">
      <c r="A41" s="56"/>
      <c r="B41" s="46" t="s">
        <v>202</v>
      </c>
      <c r="C41" s="47">
        <v>1.0334197655439985</v>
      </c>
      <c r="D41" s="48">
        <v>0.97879203250400915</v>
      </c>
      <c r="E41" s="48">
        <v>0.9634225130900097</v>
      </c>
      <c r="F41" s="48">
        <v>1.0930504466599957</v>
      </c>
      <c r="G41" s="48">
        <v>1.0248877445337117</v>
      </c>
      <c r="H41" s="48">
        <v>0.92104065729061479</v>
      </c>
      <c r="I41" s="48">
        <v>1.0440928104035321</v>
      </c>
      <c r="J41" s="48">
        <v>1.1097750723289705</v>
      </c>
      <c r="K41" s="48">
        <v>0.8116608632619966</v>
      </c>
      <c r="L41" s="48">
        <v>0.9879393048244417</v>
      </c>
      <c r="M41" s="48">
        <v>1.4073030662701931</v>
      </c>
      <c r="N41" s="48">
        <v>0.86180275210190194</v>
      </c>
      <c r="O41" s="48">
        <v>1.1680693472710426</v>
      </c>
      <c r="P41" s="48">
        <v>0.96139138465184859</v>
      </c>
      <c r="Q41" s="48">
        <v>0.95536486846579405</v>
      </c>
      <c r="R41" s="48">
        <v>0.95032340187742337</v>
      </c>
      <c r="S41" s="48">
        <v>0.9190558004695758</v>
      </c>
      <c r="T41" s="48">
        <v>1.1832759153735872</v>
      </c>
      <c r="U41" s="48">
        <v>1.0198222661619925</v>
      </c>
      <c r="V41" s="48">
        <v>0.97881162640159625</v>
      </c>
      <c r="W41" s="48">
        <v>1.0325522467106829</v>
      </c>
      <c r="X41" s="48">
        <v>1.0755837490704481</v>
      </c>
      <c r="Y41" s="48">
        <v>0.90831845959352786</v>
      </c>
      <c r="Z41" s="48">
        <v>0.93131818472458505</v>
      </c>
      <c r="AA41" s="48">
        <v>0.92713449044303875</v>
      </c>
      <c r="AB41" s="48">
        <v>0.88316169947123746</v>
      </c>
      <c r="AC41" s="48">
        <v>1.0458564486114632</v>
      </c>
      <c r="AD41" s="48">
        <v>0.99188153971603155</v>
      </c>
      <c r="AE41" s="48">
        <v>0.92504523849305897</v>
      </c>
      <c r="AF41" s="48">
        <v>0.86809236790286604</v>
      </c>
      <c r="AG41" s="48">
        <v>0.96691417432801474</v>
      </c>
      <c r="AH41" s="48">
        <v>0.95098947352376983</v>
      </c>
      <c r="AI41" s="48">
        <v>0.91003401568029574</v>
      </c>
      <c r="AJ41" s="48">
        <v>0.95811587859122282</v>
      </c>
      <c r="AK41" s="48">
        <v>1.0682291528909214</v>
      </c>
      <c r="AL41" s="49">
        <v>1.1834712407625907</v>
      </c>
      <c r="AM41" s="26"/>
      <c r="AN41" s="1"/>
    </row>
    <row r="42" spans="1:40" ht="11.25" customHeight="1"/>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89"/>
  <sheetViews>
    <sheetView zoomScaleNormal="100" workbookViewId="0">
      <pane xSplit="2" ySplit="3" topLeftCell="AH4" activePane="bottomRight" state="frozen"/>
      <selection activeCell="M1" sqref="M1"/>
      <selection pane="topRight" activeCell="M1" sqref="M1"/>
      <selection pane="bottomLeft" activeCell="M1" sqref="M1"/>
      <selection pane="bottomRight" activeCell="AH43" sqref="AH43"/>
    </sheetView>
  </sheetViews>
  <sheetFormatPr defaultColWidth="10.33203125" defaultRowHeight="11.25"/>
  <cols>
    <col min="1" max="1" width="4.6640625" style="32" bestFit="1" customWidth="1"/>
    <col min="2" max="2" width="31.6640625" style="32" bestFit="1" customWidth="1"/>
    <col min="3" max="39" width="10.33203125" style="32" customWidth="1"/>
    <col min="40" max="16384" width="10.33203125" style="32"/>
  </cols>
  <sheetData>
    <row r="1" spans="1:39" ht="21" customHeight="1">
      <c r="A1" s="31" t="s">
        <v>38</v>
      </c>
      <c r="C1" s="32" t="s">
        <v>175</v>
      </c>
    </row>
    <row r="2" spans="1:39">
      <c r="A2" s="33"/>
      <c r="B2" s="34"/>
      <c r="C2" s="94">
        <v>1</v>
      </c>
      <c r="D2" s="95">
        <v>2</v>
      </c>
      <c r="E2" s="95">
        <v>3</v>
      </c>
      <c r="F2" s="95">
        <v>6</v>
      </c>
      <c r="G2" s="95">
        <v>11</v>
      </c>
      <c r="H2" s="95">
        <v>15</v>
      </c>
      <c r="I2" s="95">
        <v>16</v>
      </c>
      <c r="J2" s="95">
        <v>20</v>
      </c>
      <c r="K2" s="95">
        <v>21</v>
      </c>
      <c r="L2" s="95">
        <v>25</v>
      </c>
      <c r="M2" s="95">
        <v>26</v>
      </c>
      <c r="N2" s="95">
        <v>27</v>
      </c>
      <c r="O2" s="95">
        <v>28</v>
      </c>
      <c r="P2" s="95">
        <v>29</v>
      </c>
      <c r="Q2" s="95">
        <v>32</v>
      </c>
      <c r="R2" s="95">
        <v>33</v>
      </c>
      <c r="S2" s="95">
        <v>34</v>
      </c>
      <c r="T2" s="95">
        <v>35</v>
      </c>
      <c r="U2" s="95">
        <v>39</v>
      </c>
      <c r="V2" s="95">
        <v>41</v>
      </c>
      <c r="W2" s="95">
        <v>46</v>
      </c>
      <c r="X2" s="95">
        <v>47</v>
      </c>
      <c r="Y2" s="95">
        <v>48</v>
      </c>
      <c r="Z2" s="95">
        <v>51</v>
      </c>
      <c r="AA2" s="95">
        <v>53</v>
      </c>
      <c r="AB2" s="95">
        <v>55</v>
      </c>
      <c r="AC2" s="95">
        <v>57</v>
      </c>
      <c r="AD2" s="95">
        <v>59</v>
      </c>
      <c r="AE2" s="95">
        <v>61</v>
      </c>
      <c r="AF2" s="95">
        <v>63</v>
      </c>
      <c r="AG2" s="95">
        <v>64</v>
      </c>
      <c r="AH2" s="95">
        <v>65</v>
      </c>
      <c r="AI2" s="95">
        <v>66</v>
      </c>
      <c r="AJ2" s="95">
        <v>67</v>
      </c>
      <c r="AK2" s="95">
        <v>68</v>
      </c>
      <c r="AL2" s="96">
        <v>69</v>
      </c>
      <c r="AM2" s="97">
        <v>70</v>
      </c>
    </row>
    <row r="3" spans="1:39" ht="33.75">
      <c r="A3" s="35"/>
      <c r="B3" s="36"/>
      <c r="C3" s="37" t="s">
        <v>0</v>
      </c>
      <c r="D3" s="38" t="s">
        <v>1</v>
      </c>
      <c r="E3" s="38" t="s">
        <v>2</v>
      </c>
      <c r="F3" s="38" t="s">
        <v>3</v>
      </c>
      <c r="G3" s="38" t="s">
        <v>4</v>
      </c>
      <c r="H3" s="38" t="s">
        <v>5</v>
      </c>
      <c r="I3" s="38" t="s">
        <v>6</v>
      </c>
      <c r="J3" s="38" t="s">
        <v>7</v>
      </c>
      <c r="K3" s="38" t="s">
        <v>184</v>
      </c>
      <c r="L3" s="38" t="s">
        <v>185</v>
      </c>
      <c r="M3" s="38" t="s">
        <v>10</v>
      </c>
      <c r="N3" s="38" t="s">
        <v>11</v>
      </c>
      <c r="O3" s="38" t="s">
        <v>12</v>
      </c>
      <c r="P3" s="38" t="s">
        <v>13</v>
      </c>
      <c r="Q3" s="38" t="s">
        <v>16</v>
      </c>
      <c r="R3" s="38" t="s">
        <v>14</v>
      </c>
      <c r="S3" s="38" t="s">
        <v>186</v>
      </c>
      <c r="T3" s="38" t="s">
        <v>17</v>
      </c>
      <c r="U3" s="38" t="s">
        <v>18</v>
      </c>
      <c r="V3" s="38" t="s">
        <v>19</v>
      </c>
      <c r="W3" s="38" t="s">
        <v>187</v>
      </c>
      <c r="X3" s="38" t="s">
        <v>171</v>
      </c>
      <c r="Y3" s="38" t="s">
        <v>172</v>
      </c>
      <c r="Z3" s="38" t="s">
        <v>21</v>
      </c>
      <c r="AA3" s="38" t="s">
        <v>22</v>
      </c>
      <c r="AB3" s="38" t="s">
        <v>23</v>
      </c>
      <c r="AC3" s="38" t="s">
        <v>183</v>
      </c>
      <c r="AD3" s="38" t="s">
        <v>25</v>
      </c>
      <c r="AE3" s="38" t="s">
        <v>26</v>
      </c>
      <c r="AF3" s="38" t="s">
        <v>27</v>
      </c>
      <c r="AG3" s="38" t="s">
        <v>176</v>
      </c>
      <c r="AH3" s="38" t="s">
        <v>177</v>
      </c>
      <c r="AI3" s="38" t="s">
        <v>188</v>
      </c>
      <c r="AJ3" s="38" t="s">
        <v>189</v>
      </c>
      <c r="AK3" s="38" t="s">
        <v>30</v>
      </c>
      <c r="AL3" s="39" t="s">
        <v>31</v>
      </c>
      <c r="AM3" s="40" t="s">
        <v>190</v>
      </c>
    </row>
    <row r="4" spans="1:39">
      <c r="A4" s="102">
        <v>1</v>
      </c>
      <c r="B4" s="34" t="s">
        <v>0</v>
      </c>
      <c r="C4" s="24">
        <v>0.1391448796862399</v>
      </c>
      <c r="D4" s="41">
        <v>2.9762888984424087E-3</v>
      </c>
      <c r="E4" s="41">
        <v>0</v>
      </c>
      <c r="F4" s="41">
        <v>0</v>
      </c>
      <c r="G4" s="41">
        <v>0.17988832312498462</v>
      </c>
      <c r="H4" s="41">
        <v>1.2934144079150778E-2</v>
      </c>
      <c r="I4" s="41">
        <v>0</v>
      </c>
      <c r="J4" s="41">
        <v>2.2948060888854891E-4</v>
      </c>
      <c r="K4" s="41">
        <v>0</v>
      </c>
      <c r="L4" s="41">
        <v>3.1287806099036338E-5</v>
      </c>
      <c r="M4" s="41">
        <v>0</v>
      </c>
      <c r="N4" s="41">
        <v>2.5678915509364635E-5</v>
      </c>
      <c r="O4" s="41">
        <v>0</v>
      </c>
      <c r="P4" s="41">
        <v>0</v>
      </c>
      <c r="Q4" s="41">
        <v>0</v>
      </c>
      <c r="R4" s="41">
        <v>0</v>
      </c>
      <c r="S4" s="41">
        <v>0</v>
      </c>
      <c r="T4" s="41">
        <v>0</v>
      </c>
      <c r="U4" s="41">
        <v>1.122122953838774E-2</v>
      </c>
      <c r="V4" s="41">
        <v>1.2137504890110441E-3</v>
      </c>
      <c r="W4" s="41">
        <v>0</v>
      </c>
      <c r="X4" s="41">
        <v>0</v>
      </c>
      <c r="Y4" s="41">
        <v>0</v>
      </c>
      <c r="Z4" s="41">
        <v>1.5418303778697102E-4</v>
      </c>
      <c r="AA4" s="41">
        <v>0</v>
      </c>
      <c r="AB4" s="41">
        <v>2.1498764895956726E-6</v>
      </c>
      <c r="AC4" s="41">
        <v>2.0438361987916841E-5</v>
      </c>
      <c r="AD4" s="41">
        <v>0</v>
      </c>
      <c r="AE4" s="41">
        <v>2.9960527005670031E-5</v>
      </c>
      <c r="AF4" s="41">
        <v>7.804220851235121E-4</v>
      </c>
      <c r="AG4" s="41">
        <v>1.7953051643192488E-3</v>
      </c>
      <c r="AH4" s="41">
        <v>1.6573975175868292E-3</v>
      </c>
      <c r="AI4" s="41">
        <v>1.2133370003073787E-5</v>
      </c>
      <c r="AJ4" s="41">
        <v>8.1577048023745453E-3</v>
      </c>
      <c r="AK4" s="41">
        <v>0</v>
      </c>
      <c r="AL4" s="25">
        <v>0</v>
      </c>
      <c r="AM4" s="28">
        <v>7.6834262416337427E-3</v>
      </c>
    </row>
    <row r="5" spans="1:39">
      <c r="A5" s="103">
        <v>2</v>
      </c>
      <c r="B5" s="42" t="s">
        <v>1</v>
      </c>
      <c r="C5" s="26">
        <v>1.3096313043238511E-4</v>
      </c>
      <c r="D5" s="1">
        <v>0.15390720592612189</v>
      </c>
      <c r="E5" s="1">
        <v>2.7433473825972017E-4</v>
      </c>
      <c r="F5" s="1">
        <v>3.924184750618059E-5</v>
      </c>
      <c r="G5" s="1">
        <v>2.2138587558113792E-4</v>
      </c>
      <c r="H5" s="1">
        <v>0</v>
      </c>
      <c r="I5" s="1">
        <v>0.14760756095234201</v>
      </c>
      <c r="J5" s="1">
        <v>1.4710295441573649E-5</v>
      </c>
      <c r="K5" s="1">
        <v>0</v>
      </c>
      <c r="L5" s="1">
        <v>0</v>
      </c>
      <c r="M5" s="1">
        <v>0</v>
      </c>
      <c r="N5" s="1">
        <v>0</v>
      </c>
      <c r="O5" s="1">
        <v>0</v>
      </c>
      <c r="P5" s="1">
        <v>0</v>
      </c>
      <c r="Q5" s="1">
        <v>0</v>
      </c>
      <c r="R5" s="1">
        <v>0</v>
      </c>
      <c r="S5" s="1">
        <v>0</v>
      </c>
      <c r="T5" s="1">
        <v>0</v>
      </c>
      <c r="U5" s="1">
        <v>3.4263296300420581E-5</v>
      </c>
      <c r="V5" s="1">
        <v>3.0092987330852332E-5</v>
      </c>
      <c r="W5" s="1">
        <v>0</v>
      </c>
      <c r="X5" s="1">
        <v>0</v>
      </c>
      <c r="Y5" s="1">
        <v>0</v>
      </c>
      <c r="Z5" s="1">
        <v>0</v>
      </c>
      <c r="AA5" s="1">
        <v>0</v>
      </c>
      <c r="AB5" s="1">
        <v>0</v>
      </c>
      <c r="AC5" s="1">
        <v>0</v>
      </c>
      <c r="AD5" s="1">
        <v>0</v>
      </c>
      <c r="AE5" s="1">
        <v>4.9934211676116719E-6</v>
      </c>
      <c r="AF5" s="1">
        <v>0</v>
      </c>
      <c r="AG5" s="1">
        <v>6.3098591549295779E-5</v>
      </c>
      <c r="AH5" s="1">
        <v>0</v>
      </c>
      <c r="AI5" s="1">
        <v>0</v>
      </c>
      <c r="AJ5" s="1">
        <v>5.9186532038215907E-4</v>
      </c>
      <c r="AK5" s="1">
        <v>0</v>
      </c>
      <c r="AL5" s="2">
        <v>0</v>
      </c>
      <c r="AM5" s="3">
        <v>1.5242278451446038E-3</v>
      </c>
    </row>
    <row r="6" spans="1:39">
      <c r="A6" s="103">
        <v>3</v>
      </c>
      <c r="B6" s="42" t="s">
        <v>2</v>
      </c>
      <c r="C6" s="26">
        <v>0</v>
      </c>
      <c r="D6" s="1">
        <v>0</v>
      </c>
      <c r="E6" s="1">
        <v>5.3769608698905152E-2</v>
      </c>
      <c r="F6" s="1">
        <v>0</v>
      </c>
      <c r="G6" s="1">
        <v>3.956130456019763E-2</v>
      </c>
      <c r="H6" s="1">
        <v>0</v>
      </c>
      <c r="I6" s="1">
        <v>0</v>
      </c>
      <c r="J6" s="1">
        <v>5.8841181766294598E-6</v>
      </c>
      <c r="K6" s="1">
        <v>0</v>
      </c>
      <c r="L6" s="1">
        <v>0</v>
      </c>
      <c r="M6" s="1">
        <v>0</v>
      </c>
      <c r="N6" s="1">
        <v>0</v>
      </c>
      <c r="O6" s="1">
        <v>0</v>
      </c>
      <c r="P6" s="1">
        <v>0</v>
      </c>
      <c r="Q6" s="1">
        <v>0</v>
      </c>
      <c r="R6" s="1">
        <v>0</v>
      </c>
      <c r="S6" s="1">
        <v>0</v>
      </c>
      <c r="T6" s="1">
        <v>0</v>
      </c>
      <c r="U6" s="1">
        <v>7.709241667594631E-5</v>
      </c>
      <c r="V6" s="1">
        <v>0</v>
      </c>
      <c r="W6" s="1">
        <v>0</v>
      </c>
      <c r="X6" s="1">
        <v>0</v>
      </c>
      <c r="Y6" s="1">
        <v>0</v>
      </c>
      <c r="Z6" s="1">
        <v>0</v>
      </c>
      <c r="AA6" s="1">
        <v>0</v>
      </c>
      <c r="AB6" s="1">
        <v>0</v>
      </c>
      <c r="AC6" s="1">
        <v>2.043836198791684E-6</v>
      </c>
      <c r="AD6" s="1">
        <v>0</v>
      </c>
      <c r="AE6" s="1">
        <v>4.9934211676116719E-6</v>
      </c>
      <c r="AF6" s="1">
        <v>0</v>
      </c>
      <c r="AG6" s="1">
        <v>4.6272300469483567E-4</v>
      </c>
      <c r="AH6" s="1">
        <v>0</v>
      </c>
      <c r="AI6" s="1">
        <v>0</v>
      </c>
      <c r="AJ6" s="1">
        <v>2.5740975529837539E-3</v>
      </c>
      <c r="AK6" s="1">
        <v>0</v>
      </c>
      <c r="AL6" s="2">
        <v>0</v>
      </c>
      <c r="AM6" s="3">
        <v>1.4700115553808481E-3</v>
      </c>
    </row>
    <row r="7" spans="1:39">
      <c r="A7" s="103">
        <v>6</v>
      </c>
      <c r="B7" s="42" t="s">
        <v>3</v>
      </c>
      <c r="C7" s="26">
        <v>0</v>
      </c>
      <c r="D7" s="1">
        <v>1.653493832468005E-4</v>
      </c>
      <c r="E7" s="1">
        <v>0</v>
      </c>
      <c r="F7" s="1">
        <v>6.6711140760507001E-3</v>
      </c>
      <c r="G7" s="1">
        <v>3.8654676688770115E-5</v>
      </c>
      <c r="H7" s="1">
        <v>0</v>
      </c>
      <c r="I7" s="1">
        <v>2.4530847540782533E-3</v>
      </c>
      <c r="J7" s="1">
        <v>2.9729507087420345E-3</v>
      </c>
      <c r="K7" s="1">
        <v>0.65888453424994908</v>
      </c>
      <c r="L7" s="1">
        <v>9.8421008718868636E-2</v>
      </c>
      <c r="M7" s="1">
        <v>0.10396560523734613</v>
      </c>
      <c r="N7" s="1">
        <v>0.57920428044177075</v>
      </c>
      <c r="O7" s="1">
        <v>1.8236527765113522E-4</v>
      </c>
      <c r="P7" s="1">
        <v>1.0322562273526543E-4</v>
      </c>
      <c r="Q7" s="1">
        <v>7.2823929943379396E-6</v>
      </c>
      <c r="R7" s="1">
        <v>4.583161464778404E-5</v>
      </c>
      <c r="S7" s="1">
        <v>0</v>
      </c>
      <c r="T7" s="1">
        <v>4.7628716606629415E-5</v>
      </c>
      <c r="U7" s="1">
        <v>1.0278988890126174E-4</v>
      </c>
      <c r="V7" s="1">
        <v>6.6706121916722677E-3</v>
      </c>
      <c r="W7" s="1">
        <v>0.38135163169233222</v>
      </c>
      <c r="X7" s="1">
        <v>0</v>
      </c>
      <c r="Y7" s="1">
        <v>0</v>
      </c>
      <c r="Z7" s="1">
        <v>0</v>
      </c>
      <c r="AA7" s="1">
        <v>0</v>
      </c>
      <c r="AB7" s="1">
        <v>0</v>
      </c>
      <c r="AC7" s="1">
        <v>0</v>
      </c>
      <c r="AD7" s="1">
        <v>0</v>
      </c>
      <c r="AE7" s="1">
        <v>7.4901317514175078E-6</v>
      </c>
      <c r="AF7" s="1">
        <v>2.0537423292724003E-5</v>
      </c>
      <c r="AG7" s="1">
        <v>0</v>
      </c>
      <c r="AH7" s="1">
        <v>0</v>
      </c>
      <c r="AI7" s="1">
        <v>0</v>
      </c>
      <c r="AJ7" s="1">
        <v>-7.3798668376827807E-6</v>
      </c>
      <c r="AK7" s="1">
        <v>0</v>
      </c>
      <c r="AL7" s="2">
        <v>7.558007709167864E-5</v>
      </c>
      <c r="AM7" s="3">
        <v>9.7187969110957298E-2</v>
      </c>
    </row>
    <row r="8" spans="1:39">
      <c r="A8" s="104">
        <v>11</v>
      </c>
      <c r="B8" s="43" t="s">
        <v>4</v>
      </c>
      <c r="C8" s="30">
        <v>0.10106217991577003</v>
      </c>
      <c r="D8" s="44">
        <v>1.5774331161744766E-2</v>
      </c>
      <c r="E8" s="44">
        <v>0.12577000773125172</v>
      </c>
      <c r="F8" s="44">
        <v>0</v>
      </c>
      <c r="G8" s="44">
        <v>9.2845019344908658E-2</v>
      </c>
      <c r="H8" s="44">
        <v>1.5459136349582603E-4</v>
      </c>
      <c r="I8" s="44">
        <v>6.1327118851956333E-4</v>
      </c>
      <c r="J8" s="44">
        <v>1.0473730354400438E-3</v>
      </c>
      <c r="K8" s="44">
        <v>2.6770321350937498E-6</v>
      </c>
      <c r="L8" s="44">
        <v>5.9446831588169039E-4</v>
      </c>
      <c r="M8" s="44">
        <v>0</v>
      </c>
      <c r="N8" s="44">
        <v>0</v>
      </c>
      <c r="O8" s="44">
        <v>0</v>
      </c>
      <c r="P8" s="44">
        <v>0</v>
      </c>
      <c r="Q8" s="44">
        <v>0</v>
      </c>
      <c r="R8" s="44">
        <v>0</v>
      </c>
      <c r="S8" s="44">
        <v>0</v>
      </c>
      <c r="T8" s="44">
        <v>0</v>
      </c>
      <c r="U8" s="44">
        <v>1.3705318520168232E-4</v>
      </c>
      <c r="V8" s="44">
        <v>1.8055792398511399E-5</v>
      </c>
      <c r="W8" s="44">
        <v>0</v>
      </c>
      <c r="X8" s="44">
        <v>0</v>
      </c>
      <c r="Y8" s="44">
        <v>0</v>
      </c>
      <c r="Z8" s="44">
        <v>1.3339431359097491E-4</v>
      </c>
      <c r="AA8" s="44">
        <v>0</v>
      </c>
      <c r="AB8" s="44">
        <v>0</v>
      </c>
      <c r="AC8" s="44">
        <v>8.3797284150459046E-5</v>
      </c>
      <c r="AD8" s="44">
        <v>0</v>
      </c>
      <c r="AE8" s="44">
        <v>3.3206250764617617E-4</v>
      </c>
      <c r="AF8" s="44">
        <v>8.7900171692858727E-4</v>
      </c>
      <c r="AG8" s="44">
        <v>7.1106103286384973E-3</v>
      </c>
      <c r="AH8" s="44">
        <v>1.2706714301499024E-3</v>
      </c>
      <c r="AI8" s="44">
        <v>8.0889133353825247E-6</v>
      </c>
      <c r="AJ8" s="44">
        <v>6.033483931815934E-2</v>
      </c>
      <c r="AK8" s="44">
        <v>0</v>
      </c>
      <c r="AL8" s="45">
        <v>1.2470712720126975E-3</v>
      </c>
      <c r="AM8" s="6">
        <v>8.8898573760265252E-3</v>
      </c>
    </row>
    <row r="9" spans="1:39">
      <c r="A9" s="103">
        <v>15</v>
      </c>
      <c r="B9" s="42" t="s">
        <v>5</v>
      </c>
      <c r="C9" s="26">
        <v>2.8398320914811929E-3</v>
      </c>
      <c r="D9" s="1">
        <v>3.1416382816892093E-3</v>
      </c>
      <c r="E9" s="1">
        <v>1.4065890216225653E-2</v>
      </c>
      <c r="F9" s="1">
        <v>4.0026684456304206E-3</v>
      </c>
      <c r="G9" s="1">
        <v>4.1465925902498847E-4</v>
      </c>
      <c r="H9" s="1">
        <v>0.15995053076368135</v>
      </c>
      <c r="I9" s="1">
        <v>2.9845864507952085E-3</v>
      </c>
      <c r="J9" s="1">
        <v>2.2800957934439154E-4</v>
      </c>
      <c r="K9" s="1">
        <v>3.3462901688671868E-5</v>
      </c>
      <c r="L9" s="1">
        <v>1.8668390972425013E-3</v>
      </c>
      <c r="M9" s="1">
        <v>1.512226985270489E-4</v>
      </c>
      <c r="N9" s="1">
        <v>2.2877579271979401E-4</v>
      </c>
      <c r="O9" s="1">
        <v>9.7261481413938786E-4</v>
      </c>
      <c r="P9" s="1">
        <v>1.2031124305006799E-3</v>
      </c>
      <c r="Q9" s="1">
        <v>6.3575290840570215E-3</v>
      </c>
      <c r="R9" s="1">
        <v>1.9249278152069298E-3</v>
      </c>
      <c r="S9" s="1">
        <v>1.0580683163078869E-3</v>
      </c>
      <c r="T9" s="1">
        <v>2.1182245017158873E-3</v>
      </c>
      <c r="U9" s="1">
        <v>5.3536400469407159E-3</v>
      </c>
      <c r="V9" s="1">
        <v>2.6421642876488351E-3</v>
      </c>
      <c r="W9" s="1">
        <v>9.8938801563871383E-5</v>
      </c>
      <c r="X9" s="1">
        <v>7.2135499321926303E-4</v>
      </c>
      <c r="Y9" s="1">
        <v>1.8746474667374498E-3</v>
      </c>
      <c r="Z9" s="1">
        <v>4.1317589339542231E-3</v>
      </c>
      <c r="AA9" s="1">
        <v>1.4927601134497686E-3</v>
      </c>
      <c r="AB9" s="1">
        <v>2.1498764895956726E-5</v>
      </c>
      <c r="AC9" s="1">
        <v>2.7203459805917314E-3</v>
      </c>
      <c r="AD9" s="1">
        <v>6.2393032778006456E-4</v>
      </c>
      <c r="AE9" s="1">
        <v>3.7051185063678603E-3</v>
      </c>
      <c r="AF9" s="1">
        <v>2.6698650280541203E-4</v>
      </c>
      <c r="AG9" s="1">
        <v>3.1549295774647886E-3</v>
      </c>
      <c r="AH9" s="1">
        <v>2.3277227358108356E-2</v>
      </c>
      <c r="AI9" s="1">
        <v>2.2365845372332681E-3</v>
      </c>
      <c r="AJ9" s="1">
        <v>6.0263992596517584E-3</v>
      </c>
      <c r="AK9" s="1">
        <v>1.6044234952864396E-2</v>
      </c>
      <c r="AL9" s="2">
        <v>6.4243065527926839E-4</v>
      </c>
      <c r="AM9" s="3">
        <v>2.3319651078771235E-3</v>
      </c>
    </row>
    <row r="10" spans="1:39">
      <c r="A10" s="103">
        <v>16</v>
      </c>
      <c r="B10" s="42" t="s">
        <v>6</v>
      </c>
      <c r="C10" s="26">
        <v>2.3821504146016997E-2</v>
      </c>
      <c r="D10" s="1">
        <v>8.3997486689374647E-3</v>
      </c>
      <c r="E10" s="1">
        <v>4.5639324637753451E-3</v>
      </c>
      <c r="F10" s="1">
        <v>1.1380135776792371E-3</v>
      </c>
      <c r="G10" s="1">
        <v>1.1849415435866621E-2</v>
      </c>
      <c r="H10" s="1">
        <v>6.492837266824693E-3</v>
      </c>
      <c r="I10" s="1">
        <v>0.15023781293865926</v>
      </c>
      <c r="J10" s="1">
        <v>2.6169615590559523E-3</v>
      </c>
      <c r="K10" s="1">
        <v>1.8739224945656247E-5</v>
      </c>
      <c r="L10" s="1">
        <v>2.2183054524216761E-2</v>
      </c>
      <c r="M10" s="1">
        <v>8.9613450978991941E-5</v>
      </c>
      <c r="N10" s="1">
        <v>5.2758499137421882E-4</v>
      </c>
      <c r="O10" s="1">
        <v>2.5227196741740374E-3</v>
      </c>
      <c r="P10" s="1">
        <v>6.446262164605714E-3</v>
      </c>
      <c r="Q10" s="1">
        <v>3.7395088025925318E-3</v>
      </c>
      <c r="R10" s="1">
        <v>4.1706769329483478E-3</v>
      </c>
      <c r="S10" s="1">
        <v>5.7539282149733032E-3</v>
      </c>
      <c r="T10" s="1">
        <v>1.7597557398870446E-3</v>
      </c>
      <c r="U10" s="1">
        <v>2.4335506197373718E-2</v>
      </c>
      <c r="V10" s="1">
        <v>3.6847859887050985E-2</v>
      </c>
      <c r="W10" s="1">
        <v>2.0394159419133487E-3</v>
      </c>
      <c r="X10" s="1">
        <v>1.7889603831837725E-3</v>
      </c>
      <c r="Y10" s="1">
        <v>3.3179601181193802E-3</v>
      </c>
      <c r="Z10" s="1">
        <v>7.5341801273655839E-3</v>
      </c>
      <c r="AA10" s="1">
        <v>4.3193736185949761E-3</v>
      </c>
      <c r="AB10" s="1">
        <v>4.6652319824226098E-4</v>
      </c>
      <c r="AC10" s="1">
        <v>3.0126145570189421E-3</v>
      </c>
      <c r="AD10" s="1">
        <v>1.473168829480708E-2</v>
      </c>
      <c r="AE10" s="1">
        <v>1.3632039787579864E-3</v>
      </c>
      <c r="AF10" s="1">
        <v>4.9618414675221189E-3</v>
      </c>
      <c r="AG10" s="1">
        <v>5.4655399061032863E-3</v>
      </c>
      <c r="AH10" s="1">
        <v>1.6408235424109609E-2</v>
      </c>
      <c r="AI10" s="1">
        <v>4.3882354844450196E-3</v>
      </c>
      <c r="AJ10" s="1">
        <v>7.7783796469176507E-3</v>
      </c>
      <c r="AK10" s="1">
        <v>0.4270304568527919</v>
      </c>
      <c r="AL10" s="2">
        <v>2.1918222356586805E-3</v>
      </c>
      <c r="AM10" s="3">
        <v>7.3520517210111389E-3</v>
      </c>
    </row>
    <row r="11" spans="1:39">
      <c r="A11" s="103">
        <v>20</v>
      </c>
      <c r="B11" s="42" t="s">
        <v>7</v>
      </c>
      <c r="C11" s="26">
        <v>6.3399940721951487E-2</v>
      </c>
      <c r="D11" s="1">
        <v>6.9446740963656202E-4</v>
      </c>
      <c r="E11" s="1">
        <v>1.6285507643963387E-2</v>
      </c>
      <c r="F11" s="1">
        <v>1.9346230820547032E-2</v>
      </c>
      <c r="G11" s="1">
        <v>4.642075264169575E-3</v>
      </c>
      <c r="H11" s="1">
        <v>8.5179841286200139E-2</v>
      </c>
      <c r="I11" s="1">
        <v>1.7662210229363425E-2</v>
      </c>
      <c r="J11" s="1">
        <v>0.38469040712213665</v>
      </c>
      <c r="K11" s="1">
        <v>6.9870538725946862E-4</v>
      </c>
      <c r="L11" s="1">
        <v>1.2754995619707147E-2</v>
      </c>
      <c r="M11" s="1">
        <v>1.8433766908412953E-3</v>
      </c>
      <c r="N11" s="1">
        <v>3.5810414901241224E-3</v>
      </c>
      <c r="O11" s="1">
        <v>8.9055043919637703E-3</v>
      </c>
      <c r="P11" s="1">
        <v>1.6775943446596758E-2</v>
      </c>
      <c r="Q11" s="1">
        <v>1.8002075482003388E-2</v>
      </c>
      <c r="R11" s="1">
        <v>8.2267748292772346E-3</v>
      </c>
      <c r="S11" s="1">
        <v>1.8472563852241306E-2</v>
      </c>
      <c r="T11" s="1">
        <v>1.006469985134827E-2</v>
      </c>
      <c r="U11" s="1">
        <v>0.14186717833189141</v>
      </c>
      <c r="V11" s="1">
        <v>5.1057768504679463E-3</v>
      </c>
      <c r="W11" s="1">
        <v>6.9576318519109549E-4</v>
      </c>
      <c r="X11" s="1">
        <v>1.2407305883371324E-2</v>
      </c>
      <c r="Y11" s="1">
        <v>1.5445104349845714E-2</v>
      </c>
      <c r="Z11" s="1">
        <v>1.0394362097998045E-5</v>
      </c>
      <c r="AA11" s="1">
        <v>1.9261420818706691E-5</v>
      </c>
      <c r="AB11" s="1">
        <v>2.7948394364743746E-5</v>
      </c>
      <c r="AC11" s="1">
        <v>3.4336448139700291E-4</v>
      </c>
      <c r="AD11" s="1">
        <v>1.5034987759700168E-3</v>
      </c>
      <c r="AE11" s="1">
        <v>1.0136644970251693E-3</v>
      </c>
      <c r="AF11" s="1">
        <v>3.1586557024209515E-3</v>
      </c>
      <c r="AG11" s="1">
        <v>0.12775511737089201</v>
      </c>
      <c r="AH11" s="1">
        <v>2.2098633567824389E-3</v>
      </c>
      <c r="AI11" s="1">
        <v>4.2305016744050607E-3</v>
      </c>
      <c r="AJ11" s="1">
        <v>3.8714781430483867E-3</v>
      </c>
      <c r="AK11" s="1">
        <v>1.5772298767222626E-2</v>
      </c>
      <c r="AL11" s="2">
        <v>1.277303302849369E-2</v>
      </c>
      <c r="AM11" s="3">
        <v>3.9072379221583207E-2</v>
      </c>
    </row>
    <row r="12" spans="1:39">
      <c r="A12" s="103">
        <v>21</v>
      </c>
      <c r="B12" s="42" t="s">
        <v>8</v>
      </c>
      <c r="C12" s="26">
        <v>1.2331212649659841E-2</v>
      </c>
      <c r="D12" s="1">
        <v>2.2189887231720627E-2</v>
      </c>
      <c r="E12" s="1">
        <v>6.5541062922413143E-2</v>
      </c>
      <c r="F12" s="1">
        <v>3.1982105717537179E-2</v>
      </c>
      <c r="G12" s="1">
        <v>2.3263087243605286E-3</v>
      </c>
      <c r="H12" s="1">
        <v>6.544367721323302E-3</v>
      </c>
      <c r="I12" s="1">
        <v>4.5382067950447691E-3</v>
      </c>
      <c r="J12" s="1">
        <v>0.25146514542598075</v>
      </c>
      <c r="K12" s="1">
        <v>5.5809427436366944E-2</v>
      </c>
      <c r="L12" s="1">
        <v>2.7501981561052938E-2</v>
      </c>
      <c r="M12" s="1">
        <v>5.6613297655978161E-2</v>
      </c>
      <c r="N12" s="1">
        <v>5.1941442734851195E-3</v>
      </c>
      <c r="O12" s="1">
        <v>2.79626759065074E-3</v>
      </c>
      <c r="P12" s="1">
        <v>1.6302529383707437E-3</v>
      </c>
      <c r="Q12" s="1">
        <v>3.0185518961530758E-3</v>
      </c>
      <c r="R12" s="1">
        <v>1.099958751546817E-3</v>
      </c>
      <c r="S12" s="1">
        <v>1.9088861376688682E-4</v>
      </c>
      <c r="T12" s="1">
        <v>1.2759482501460196E-3</v>
      </c>
      <c r="U12" s="1">
        <v>2.94664348183617E-3</v>
      </c>
      <c r="V12" s="1">
        <v>1.8250393716584247E-2</v>
      </c>
      <c r="W12" s="1">
        <v>0.10133886539535626</v>
      </c>
      <c r="X12" s="1">
        <v>1.5869809850823789E-2</v>
      </c>
      <c r="Y12" s="1">
        <v>1.4383357112047513E-2</v>
      </c>
      <c r="Z12" s="1">
        <v>2.8515200022174638E-3</v>
      </c>
      <c r="AA12" s="1">
        <v>5.971040453799074E-4</v>
      </c>
      <c r="AB12" s="1">
        <v>5.8691628165961863E-4</v>
      </c>
      <c r="AC12" s="1">
        <v>0.12792370768237149</v>
      </c>
      <c r="AD12" s="1">
        <v>1.1092094716090037E-3</v>
      </c>
      <c r="AE12" s="1">
        <v>1.0556092348331074E-2</v>
      </c>
      <c r="AF12" s="1">
        <v>3.8980029409590154E-3</v>
      </c>
      <c r="AG12" s="1">
        <v>3.3592488262910798E-3</v>
      </c>
      <c r="AH12" s="1">
        <v>5.2484254723582924E-3</v>
      </c>
      <c r="AI12" s="1">
        <v>3.0171646740976819E-3</v>
      </c>
      <c r="AJ12" s="1">
        <v>1.1537683814033259E-2</v>
      </c>
      <c r="AK12" s="1">
        <v>0</v>
      </c>
      <c r="AL12" s="2">
        <v>3.1479102108684154E-2</v>
      </c>
      <c r="AM12" s="3">
        <v>4.101400603310517E-2</v>
      </c>
    </row>
    <row r="13" spans="1:39">
      <c r="A13" s="104">
        <v>25</v>
      </c>
      <c r="B13" s="43" t="s">
        <v>9</v>
      </c>
      <c r="C13" s="30">
        <v>2.8191537024655532E-3</v>
      </c>
      <c r="D13" s="44">
        <v>6.9446740963656202E-4</v>
      </c>
      <c r="E13" s="44">
        <v>2.4939521659974562E-5</v>
      </c>
      <c r="F13" s="44">
        <v>7.848369501236118E-5</v>
      </c>
      <c r="G13" s="44">
        <v>3.6440817932958734E-3</v>
      </c>
      <c r="H13" s="44">
        <v>7.2142636298052145E-4</v>
      </c>
      <c r="I13" s="44">
        <v>3.5160881475121632E-3</v>
      </c>
      <c r="J13" s="44">
        <v>1.556349257718492E-3</v>
      </c>
      <c r="K13" s="44">
        <v>9.5034640795828114E-5</v>
      </c>
      <c r="L13" s="44">
        <v>6.0656626757331779E-2</v>
      </c>
      <c r="M13" s="44">
        <v>2.8865332686436236E-3</v>
      </c>
      <c r="N13" s="44">
        <v>1.1602200916503839E-3</v>
      </c>
      <c r="O13" s="44">
        <v>3.5561229141971369E-3</v>
      </c>
      <c r="P13" s="44">
        <v>4.9477108828282395E-3</v>
      </c>
      <c r="Q13" s="44">
        <v>2.6063684526735485E-2</v>
      </c>
      <c r="R13" s="44">
        <v>6.8518263898437138E-3</v>
      </c>
      <c r="S13" s="44">
        <v>8.0718613821426435E-3</v>
      </c>
      <c r="T13" s="44">
        <v>1.0608669930487142E-2</v>
      </c>
      <c r="U13" s="44">
        <v>3.3492372133661118E-3</v>
      </c>
      <c r="V13" s="44">
        <v>5.5882677473392782E-2</v>
      </c>
      <c r="W13" s="44">
        <v>4.7873613659937766E-5</v>
      </c>
      <c r="X13" s="44">
        <v>3.7799001644689386E-3</v>
      </c>
      <c r="Y13" s="44">
        <v>5.1428381830850389E-4</v>
      </c>
      <c r="Z13" s="44">
        <v>2.4426750930295408E-4</v>
      </c>
      <c r="AA13" s="44">
        <v>9.6307104093533456E-6</v>
      </c>
      <c r="AB13" s="44">
        <v>7.5245677135848547E-5</v>
      </c>
      <c r="AC13" s="44">
        <v>6.5402758361333889E-5</v>
      </c>
      <c r="AD13" s="44">
        <v>4.3328494984726707E-6</v>
      </c>
      <c r="AE13" s="44">
        <v>2.0473026787207855E-4</v>
      </c>
      <c r="AF13" s="44">
        <v>1.6840687100033681E-3</v>
      </c>
      <c r="AG13" s="44">
        <v>6.8356807511737094E-4</v>
      </c>
      <c r="AH13" s="44">
        <v>3.8672608743692684E-4</v>
      </c>
      <c r="AI13" s="44">
        <v>1.265914936987365E-3</v>
      </c>
      <c r="AJ13" s="44">
        <v>1.5350123022380183E-3</v>
      </c>
      <c r="AK13" s="44">
        <v>5.4387237128353883E-3</v>
      </c>
      <c r="AL13" s="45">
        <v>7.6713778248053812E-3</v>
      </c>
      <c r="AM13" s="6">
        <v>5.6211183367847559E-3</v>
      </c>
    </row>
    <row r="14" spans="1:39">
      <c r="A14" s="103">
        <v>26</v>
      </c>
      <c r="B14" s="42" t="s">
        <v>10</v>
      </c>
      <c r="C14" s="26">
        <v>4.1356778031279507E-5</v>
      </c>
      <c r="D14" s="1">
        <v>0</v>
      </c>
      <c r="E14" s="1">
        <v>4.9879043319949118E-4</v>
      </c>
      <c r="F14" s="1">
        <v>1.1772554251854177E-4</v>
      </c>
      <c r="G14" s="1">
        <v>0</v>
      </c>
      <c r="H14" s="1">
        <v>2.0612181799443472E-4</v>
      </c>
      <c r="I14" s="1">
        <v>3.3661774125407144E-3</v>
      </c>
      <c r="J14" s="1">
        <v>1.471029544157365E-6</v>
      </c>
      <c r="K14" s="1">
        <v>-1.3385160675468749E-6</v>
      </c>
      <c r="L14" s="1">
        <v>7.1336197905802843E-3</v>
      </c>
      <c r="M14" s="1">
        <v>0.56549518082664207</v>
      </c>
      <c r="N14" s="1">
        <v>2.801336237385233E-4</v>
      </c>
      <c r="O14" s="1">
        <v>0.27269687851433089</v>
      </c>
      <c r="P14" s="1">
        <v>3.5883362165317616E-2</v>
      </c>
      <c r="Q14" s="1">
        <v>4.8427913412347296E-4</v>
      </c>
      <c r="R14" s="1">
        <v>3.9850588936248224E-2</v>
      </c>
      <c r="S14" s="1">
        <v>2.5431817314142666E-2</v>
      </c>
      <c r="T14" s="1">
        <v>7.2932098997540856E-2</v>
      </c>
      <c r="U14" s="1">
        <v>2.9380776577610651E-3</v>
      </c>
      <c r="V14" s="1">
        <v>2.4822702149642394E-2</v>
      </c>
      <c r="W14" s="1">
        <v>0</v>
      </c>
      <c r="X14" s="1">
        <v>3.7510459647401679E-4</v>
      </c>
      <c r="Y14" s="1">
        <v>0</v>
      </c>
      <c r="Z14" s="1">
        <v>0</v>
      </c>
      <c r="AA14" s="1">
        <v>0</v>
      </c>
      <c r="AB14" s="1">
        <v>0</v>
      </c>
      <c r="AC14" s="1">
        <v>4.4964396373417052E-5</v>
      </c>
      <c r="AD14" s="1">
        <v>0</v>
      </c>
      <c r="AE14" s="1">
        <v>2.2470395254252522E-5</v>
      </c>
      <c r="AF14" s="1">
        <v>0</v>
      </c>
      <c r="AG14" s="1">
        <v>3.0046948356807513E-6</v>
      </c>
      <c r="AH14" s="1">
        <v>0</v>
      </c>
      <c r="AI14" s="1">
        <v>1.3346707003381166E-4</v>
      </c>
      <c r="AJ14" s="1">
        <v>1.3283760307829005E-5</v>
      </c>
      <c r="AK14" s="1">
        <v>0</v>
      </c>
      <c r="AL14" s="2">
        <v>1.0883531101201722E-2</v>
      </c>
      <c r="AM14" s="3">
        <v>8.3231689658741212E-2</v>
      </c>
    </row>
    <row r="15" spans="1:39">
      <c r="A15" s="103">
        <v>27</v>
      </c>
      <c r="B15" s="42" t="s">
        <v>11</v>
      </c>
      <c r="C15" s="26">
        <v>0</v>
      </c>
      <c r="D15" s="1">
        <v>0</v>
      </c>
      <c r="E15" s="1">
        <v>0</v>
      </c>
      <c r="F15" s="1">
        <v>3.1393478004944472E-4</v>
      </c>
      <c r="G15" s="1">
        <v>9.2771224053048271E-4</v>
      </c>
      <c r="H15" s="1">
        <v>0</v>
      </c>
      <c r="I15" s="1">
        <v>1.1038881393352141E-3</v>
      </c>
      <c r="J15" s="1">
        <v>1.4842688100547812E-3</v>
      </c>
      <c r="K15" s="1">
        <v>8.0310964052812493E-6</v>
      </c>
      <c r="L15" s="1">
        <v>1.0304117475282632E-2</v>
      </c>
      <c r="M15" s="1">
        <v>1.3182978765112644E-3</v>
      </c>
      <c r="N15" s="1">
        <v>5.7112242539691431E-2</v>
      </c>
      <c r="O15" s="1">
        <v>4.8873894410504243E-2</v>
      </c>
      <c r="P15" s="1">
        <v>4.3977674789455322E-2</v>
      </c>
      <c r="Q15" s="1">
        <v>4.3890982576874758E-2</v>
      </c>
      <c r="R15" s="1">
        <v>5.1331408405518128E-2</v>
      </c>
      <c r="S15" s="1">
        <v>5.967723462392216E-2</v>
      </c>
      <c r="T15" s="1">
        <v>1.4526758565021973E-2</v>
      </c>
      <c r="U15" s="1">
        <v>3.2036182040893245E-3</v>
      </c>
      <c r="V15" s="1">
        <v>9.5796009669879938E-3</v>
      </c>
      <c r="W15" s="1">
        <v>2.8724168195962661E-4</v>
      </c>
      <c r="X15" s="1">
        <v>3.1739619701647573E-4</v>
      </c>
      <c r="Y15" s="1">
        <v>0</v>
      </c>
      <c r="Z15" s="1">
        <v>1.2126755780997721E-5</v>
      </c>
      <c r="AA15" s="1">
        <v>0</v>
      </c>
      <c r="AB15" s="1">
        <v>0</v>
      </c>
      <c r="AC15" s="1">
        <v>4.0876723975833683E-5</v>
      </c>
      <c r="AD15" s="1">
        <v>8.665698996945341E-5</v>
      </c>
      <c r="AE15" s="1">
        <v>2.0473026787207855E-4</v>
      </c>
      <c r="AF15" s="1">
        <v>2.8752392609813602E-5</v>
      </c>
      <c r="AG15" s="1">
        <v>1.4783098591549296E-3</v>
      </c>
      <c r="AH15" s="1">
        <v>2.2098633567824388E-4</v>
      </c>
      <c r="AI15" s="1">
        <v>4.8937925679064275E-4</v>
      </c>
      <c r="AJ15" s="1">
        <v>2.0811224482265441E-4</v>
      </c>
      <c r="AK15" s="1">
        <v>9.0645395213923138E-4</v>
      </c>
      <c r="AL15" s="2">
        <v>8.3515985186304893E-3</v>
      </c>
      <c r="AM15" s="3">
        <v>7.6503837392908587E-3</v>
      </c>
    </row>
    <row r="16" spans="1:39">
      <c r="A16" s="103">
        <v>28</v>
      </c>
      <c r="B16" s="42" t="s">
        <v>12</v>
      </c>
      <c r="C16" s="26">
        <v>1.1442041921987331E-3</v>
      </c>
      <c r="D16" s="1">
        <v>5.6218790303912169E-4</v>
      </c>
      <c r="E16" s="1">
        <v>2.219617427737736E-3</v>
      </c>
      <c r="F16" s="1">
        <v>1.3577679237138485E-2</v>
      </c>
      <c r="G16" s="1">
        <v>1.5426730060336437E-2</v>
      </c>
      <c r="H16" s="1">
        <v>1.4428527259610429E-3</v>
      </c>
      <c r="I16" s="1">
        <v>6.7868678196165008E-3</v>
      </c>
      <c r="J16" s="1">
        <v>2.2948060888854892E-3</v>
      </c>
      <c r="K16" s="1">
        <v>6.3445661601721872E-4</v>
      </c>
      <c r="L16" s="1">
        <v>8.9796003504234289E-3</v>
      </c>
      <c r="M16" s="1">
        <v>4.0606094974855729E-5</v>
      </c>
      <c r="N16" s="1">
        <v>3.5483592340212946E-4</v>
      </c>
      <c r="O16" s="1">
        <v>4.7141424272818457E-2</v>
      </c>
      <c r="P16" s="1">
        <v>1.7961258355936184E-2</v>
      </c>
      <c r="Q16" s="1">
        <v>1.250750996777541E-2</v>
      </c>
      <c r="R16" s="1">
        <v>2.4703240295155599E-2</v>
      </c>
      <c r="S16" s="1">
        <v>2.7357065332991551E-2</v>
      </c>
      <c r="T16" s="1">
        <v>1.0137396313537335E-2</v>
      </c>
      <c r="U16" s="1">
        <v>1.0381778779027436E-2</v>
      </c>
      <c r="V16" s="1">
        <v>8.6214402503736548E-2</v>
      </c>
      <c r="W16" s="1">
        <v>3.7341418654751455E-4</v>
      </c>
      <c r="X16" s="1">
        <v>8.9448019159188625E-4</v>
      </c>
      <c r="Y16" s="1">
        <v>1.6589800590596901E-4</v>
      </c>
      <c r="Z16" s="1">
        <v>2.686942602332495E-3</v>
      </c>
      <c r="AA16" s="1">
        <v>1.0593781450288681E-4</v>
      </c>
      <c r="AB16" s="1">
        <v>3.5687949727288167E-4</v>
      </c>
      <c r="AC16" s="1">
        <v>1.6800333554067642E-3</v>
      </c>
      <c r="AD16" s="1">
        <v>4.5061634784115772E-4</v>
      </c>
      <c r="AE16" s="1">
        <v>4.83862511141571E-3</v>
      </c>
      <c r="AF16" s="1">
        <v>1.3143950907343362E-4</v>
      </c>
      <c r="AG16" s="1">
        <v>3.2751173708920185E-4</v>
      </c>
      <c r="AH16" s="1">
        <v>2.320356524621561E-3</v>
      </c>
      <c r="AI16" s="1">
        <v>1.124358953618171E-3</v>
      </c>
      <c r="AJ16" s="1">
        <v>1.2929526699620231E-3</v>
      </c>
      <c r="AK16" s="1">
        <v>3.6258158085569254E-4</v>
      </c>
      <c r="AL16" s="2">
        <v>4.1569042400423249E-3</v>
      </c>
      <c r="AM16" s="3">
        <v>7.5390077184626881E-3</v>
      </c>
    </row>
    <row r="17" spans="1:39">
      <c r="A17" s="103">
        <v>29</v>
      </c>
      <c r="B17" s="42" t="s">
        <v>13</v>
      </c>
      <c r="C17" s="26">
        <v>2.2056948283349071E-4</v>
      </c>
      <c r="D17" s="1">
        <v>9.9209629948080291E-5</v>
      </c>
      <c r="E17" s="1">
        <v>2.4939521659974562E-5</v>
      </c>
      <c r="F17" s="1">
        <v>1.922850527802849E-3</v>
      </c>
      <c r="G17" s="1">
        <v>0</v>
      </c>
      <c r="H17" s="1">
        <v>0</v>
      </c>
      <c r="I17" s="1">
        <v>1.2401706256728949E-3</v>
      </c>
      <c r="J17" s="1">
        <v>4.4130886324720942E-6</v>
      </c>
      <c r="K17" s="1">
        <v>8.0310964052812493E-6</v>
      </c>
      <c r="L17" s="1">
        <v>3.3895123273956032E-3</v>
      </c>
      <c r="M17" s="1">
        <v>7.7011559435071203E-6</v>
      </c>
      <c r="N17" s="1">
        <v>0</v>
      </c>
      <c r="O17" s="1">
        <v>1.7932585635694965E-3</v>
      </c>
      <c r="P17" s="1">
        <v>0.11045497583096626</v>
      </c>
      <c r="Q17" s="1">
        <v>5.4800007282392992E-3</v>
      </c>
      <c r="R17" s="1">
        <v>1.0335029103075301E-2</v>
      </c>
      <c r="S17" s="1">
        <v>1.1529672271519964E-2</v>
      </c>
      <c r="T17" s="1">
        <v>8.0216785863796904E-3</v>
      </c>
      <c r="U17" s="1">
        <v>1.7474281113214498E-3</v>
      </c>
      <c r="V17" s="1">
        <v>6.2332607757972138E-3</v>
      </c>
      <c r="W17" s="1">
        <v>3.191574243995851E-6</v>
      </c>
      <c r="X17" s="1">
        <v>5.0206307528060708E-3</v>
      </c>
      <c r="Y17" s="1">
        <v>1.6589800590596902E-5</v>
      </c>
      <c r="Z17" s="1">
        <v>8.609996604508381E-4</v>
      </c>
      <c r="AA17" s="1">
        <v>1.4446065614030019E-5</v>
      </c>
      <c r="AB17" s="1">
        <v>0</v>
      </c>
      <c r="AC17" s="1">
        <v>1.287616805238761E-4</v>
      </c>
      <c r="AD17" s="1">
        <v>7.799129097250807E-5</v>
      </c>
      <c r="AE17" s="1">
        <v>1.040878642388653E-2</v>
      </c>
      <c r="AF17" s="1">
        <v>0</v>
      </c>
      <c r="AG17" s="1">
        <v>9.2214084507042261E-3</v>
      </c>
      <c r="AH17" s="1">
        <v>0</v>
      </c>
      <c r="AI17" s="1">
        <v>2.0323394755148595E-2</v>
      </c>
      <c r="AJ17" s="1">
        <v>4.3659292211731329E-3</v>
      </c>
      <c r="AK17" s="1">
        <v>2.5290065264684553E-2</v>
      </c>
      <c r="AL17" s="2">
        <v>0</v>
      </c>
      <c r="AM17" s="3">
        <v>5.8411168365791891E-3</v>
      </c>
    </row>
    <row r="18" spans="1:39">
      <c r="A18" s="104">
        <v>32</v>
      </c>
      <c r="B18" s="43" t="s">
        <v>16</v>
      </c>
      <c r="C18" s="30">
        <v>0</v>
      </c>
      <c r="D18" s="44">
        <v>0</v>
      </c>
      <c r="E18" s="44">
        <v>0</v>
      </c>
      <c r="F18" s="44">
        <v>7.848369501236118E-5</v>
      </c>
      <c r="G18" s="44">
        <v>0</v>
      </c>
      <c r="H18" s="44">
        <v>0</v>
      </c>
      <c r="I18" s="44">
        <v>0</v>
      </c>
      <c r="J18" s="44">
        <v>0</v>
      </c>
      <c r="K18" s="44">
        <v>0</v>
      </c>
      <c r="L18" s="44">
        <v>0</v>
      </c>
      <c r="M18" s="44">
        <v>7.0010508577337454E-7</v>
      </c>
      <c r="N18" s="44">
        <v>5.8361171612192351E-5</v>
      </c>
      <c r="O18" s="44">
        <v>1.185374304732379E-3</v>
      </c>
      <c r="P18" s="44">
        <v>0.12398465141775053</v>
      </c>
      <c r="Q18" s="44">
        <v>0.22607460811622698</v>
      </c>
      <c r="R18" s="44">
        <v>0.13850313946560339</v>
      </c>
      <c r="S18" s="44">
        <v>0.24250489492945301</v>
      </c>
      <c r="T18" s="44">
        <v>2.9228991349120998E-3</v>
      </c>
      <c r="U18" s="44">
        <v>1.4561900927678747E-4</v>
      </c>
      <c r="V18" s="44">
        <v>2.4275009780220881E-4</v>
      </c>
      <c r="W18" s="44">
        <v>3.191574243995851E-6</v>
      </c>
      <c r="X18" s="44">
        <v>0</v>
      </c>
      <c r="Y18" s="44">
        <v>0</v>
      </c>
      <c r="Z18" s="44">
        <v>2.7718298927994789E-5</v>
      </c>
      <c r="AA18" s="44">
        <v>2.8892131228060039E-5</v>
      </c>
      <c r="AB18" s="44">
        <v>0</v>
      </c>
      <c r="AC18" s="44">
        <v>2.043836198791684E-6</v>
      </c>
      <c r="AD18" s="44">
        <v>5.5460473580450185E-4</v>
      </c>
      <c r="AE18" s="44">
        <v>2.1122171538997371E-3</v>
      </c>
      <c r="AF18" s="44">
        <v>5.3397300561082407E-4</v>
      </c>
      <c r="AG18" s="44">
        <v>4.5070422535211269E-6</v>
      </c>
      <c r="AH18" s="44">
        <v>0</v>
      </c>
      <c r="AI18" s="44">
        <v>1.0046430362545095E-2</v>
      </c>
      <c r="AJ18" s="44">
        <v>2.9519467350731124E-6</v>
      </c>
      <c r="AK18" s="44">
        <v>2.8734590282813634E-2</v>
      </c>
      <c r="AL18" s="45">
        <v>0</v>
      </c>
      <c r="AM18" s="6">
        <v>1.4501955489470551E-2</v>
      </c>
    </row>
    <row r="19" spans="1:39">
      <c r="A19" s="103">
        <v>33</v>
      </c>
      <c r="B19" s="42" t="s">
        <v>14</v>
      </c>
      <c r="C19" s="26">
        <v>3.4463981692732921E-5</v>
      </c>
      <c r="D19" s="1">
        <v>0</v>
      </c>
      <c r="E19" s="1">
        <v>7.7312517145921146E-4</v>
      </c>
      <c r="F19" s="1">
        <v>5.4938586508652824E-4</v>
      </c>
      <c r="G19" s="1">
        <v>0</v>
      </c>
      <c r="H19" s="1">
        <v>0</v>
      </c>
      <c r="I19" s="1">
        <v>8.1769491802608453E-5</v>
      </c>
      <c r="J19" s="1">
        <v>0</v>
      </c>
      <c r="K19" s="1">
        <v>0</v>
      </c>
      <c r="L19" s="1">
        <v>7.3004880897751452E-5</v>
      </c>
      <c r="M19" s="1">
        <v>0</v>
      </c>
      <c r="N19" s="1">
        <v>1.167223432243847E-5</v>
      </c>
      <c r="O19" s="1">
        <v>4.2551898118598218E-4</v>
      </c>
      <c r="P19" s="1">
        <v>1.4238016929002128E-2</v>
      </c>
      <c r="Q19" s="1">
        <v>1.6345331075791506E-2</v>
      </c>
      <c r="R19" s="1">
        <v>0.10724597827581465</v>
      </c>
      <c r="S19" s="1">
        <v>2.609174652173676E-2</v>
      </c>
      <c r="T19" s="1">
        <v>2.9066051002835162E-2</v>
      </c>
      <c r="U19" s="1">
        <v>8.5658240751051458E-5</v>
      </c>
      <c r="V19" s="1">
        <v>7.282502934066265E-3</v>
      </c>
      <c r="W19" s="1">
        <v>3.191574243995851E-6</v>
      </c>
      <c r="X19" s="1">
        <v>8.6562599186311572E-5</v>
      </c>
      <c r="Y19" s="1">
        <v>0</v>
      </c>
      <c r="Z19" s="1">
        <v>2.2521117878995765E-4</v>
      </c>
      <c r="AA19" s="1">
        <v>4.8153552046766728E-6</v>
      </c>
      <c r="AB19" s="1">
        <v>1.0749382447978363E-5</v>
      </c>
      <c r="AC19" s="1">
        <v>1.8394525789125157E-4</v>
      </c>
      <c r="AD19" s="1">
        <v>1.3865118395112546E-4</v>
      </c>
      <c r="AE19" s="1">
        <v>1.7651743827507259E-3</v>
      </c>
      <c r="AF19" s="1">
        <v>6.038002448060856E-4</v>
      </c>
      <c r="AG19" s="1">
        <v>1.3370892018779344E-4</v>
      </c>
      <c r="AH19" s="1">
        <v>0</v>
      </c>
      <c r="AI19" s="1">
        <v>6.2891301182599127E-3</v>
      </c>
      <c r="AJ19" s="1">
        <v>2.4501157901106831E-4</v>
      </c>
      <c r="AK19" s="1">
        <v>0</v>
      </c>
      <c r="AL19" s="2">
        <v>1.3982314261960548E-3</v>
      </c>
      <c r="AM19" s="3">
        <v>3.4403131821543901E-3</v>
      </c>
    </row>
    <row r="20" spans="1:39">
      <c r="A20" s="103">
        <v>34</v>
      </c>
      <c r="B20" s="42" t="s">
        <v>15</v>
      </c>
      <c r="C20" s="26">
        <v>0</v>
      </c>
      <c r="D20" s="1">
        <v>6.6139753298720194E-5</v>
      </c>
      <c r="E20" s="1">
        <v>2.4939521659974562E-5</v>
      </c>
      <c r="F20" s="1">
        <v>0</v>
      </c>
      <c r="G20" s="1">
        <v>3.1626553654448275E-5</v>
      </c>
      <c r="H20" s="1">
        <v>0</v>
      </c>
      <c r="I20" s="1">
        <v>0</v>
      </c>
      <c r="J20" s="1">
        <v>8.8261772649441885E-6</v>
      </c>
      <c r="K20" s="1">
        <v>4.0155482026406246E-6</v>
      </c>
      <c r="L20" s="1">
        <v>1.0429268699678779E-5</v>
      </c>
      <c r="M20" s="1">
        <v>0</v>
      </c>
      <c r="N20" s="1">
        <v>2.3344468644876938E-6</v>
      </c>
      <c r="O20" s="1">
        <v>6.0788425883711741E-5</v>
      </c>
      <c r="P20" s="1">
        <v>3.8086695285080693E-4</v>
      </c>
      <c r="Q20" s="1">
        <v>1.8205982485844849E-4</v>
      </c>
      <c r="R20" s="1">
        <v>6.8747421971676064E-5</v>
      </c>
      <c r="S20" s="1">
        <v>4.0222957900879722E-2</v>
      </c>
      <c r="T20" s="1">
        <v>1.1674049117740695E-2</v>
      </c>
      <c r="U20" s="1">
        <v>1.713164815021029E-5</v>
      </c>
      <c r="V20" s="1">
        <v>1.7694676550541171E-3</v>
      </c>
      <c r="W20" s="1">
        <v>2.5532593951966808E-5</v>
      </c>
      <c r="X20" s="1">
        <v>0</v>
      </c>
      <c r="Y20" s="1">
        <v>3.3179601181193804E-5</v>
      </c>
      <c r="Z20" s="1">
        <v>4.4349278284791662E-4</v>
      </c>
      <c r="AA20" s="1">
        <v>2.0224491859642025E-4</v>
      </c>
      <c r="AB20" s="1">
        <v>7.0945924156657199E-5</v>
      </c>
      <c r="AC20" s="1">
        <v>1.3080551672266778E-4</v>
      </c>
      <c r="AD20" s="1">
        <v>1.906453779327975E-4</v>
      </c>
      <c r="AE20" s="1">
        <v>2.0473026787207853E-3</v>
      </c>
      <c r="AF20" s="1">
        <v>8.214969317089601E-5</v>
      </c>
      <c r="AG20" s="1">
        <v>4.3568075117370894E-5</v>
      </c>
      <c r="AH20" s="1">
        <v>1.1049316783912194E-4</v>
      </c>
      <c r="AI20" s="1">
        <v>1.096047756944332E-3</v>
      </c>
      <c r="AJ20" s="1">
        <v>3.2323816749050578E-4</v>
      </c>
      <c r="AK20" s="1">
        <v>0</v>
      </c>
      <c r="AL20" s="2">
        <v>0</v>
      </c>
      <c r="AM20" s="3">
        <v>1.4161750644945969E-3</v>
      </c>
    </row>
    <row r="21" spans="1:39">
      <c r="A21" s="103">
        <v>35</v>
      </c>
      <c r="B21" s="42" t="s">
        <v>17</v>
      </c>
      <c r="C21" s="26">
        <v>0</v>
      </c>
      <c r="D21" s="1">
        <v>0</v>
      </c>
      <c r="E21" s="1">
        <v>3.773349627154151E-2</v>
      </c>
      <c r="F21" s="1">
        <v>0</v>
      </c>
      <c r="G21" s="1">
        <v>0</v>
      </c>
      <c r="H21" s="1">
        <v>0</v>
      </c>
      <c r="I21" s="1">
        <v>0</v>
      </c>
      <c r="J21" s="1">
        <v>0</v>
      </c>
      <c r="K21" s="1">
        <v>0</v>
      </c>
      <c r="L21" s="1">
        <v>0</v>
      </c>
      <c r="M21" s="1">
        <v>0</v>
      </c>
      <c r="N21" s="1">
        <v>0</v>
      </c>
      <c r="O21" s="1">
        <v>0</v>
      </c>
      <c r="P21" s="1">
        <v>3.5595042322505321E-6</v>
      </c>
      <c r="Q21" s="1">
        <v>0</v>
      </c>
      <c r="R21" s="1">
        <v>0</v>
      </c>
      <c r="S21" s="1">
        <v>0</v>
      </c>
      <c r="T21" s="1">
        <v>0.4693935360311241</v>
      </c>
      <c r="U21" s="1">
        <v>0</v>
      </c>
      <c r="V21" s="1">
        <v>0</v>
      </c>
      <c r="W21" s="1">
        <v>0</v>
      </c>
      <c r="X21" s="1">
        <v>0</v>
      </c>
      <c r="Y21" s="1">
        <v>0</v>
      </c>
      <c r="Z21" s="1">
        <v>0</v>
      </c>
      <c r="AA21" s="1">
        <v>0</v>
      </c>
      <c r="AB21" s="1">
        <v>0</v>
      </c>
      <c r="AC21" s="1">
        <v>1.1241099093354263E-2</v>
      </c>
      <c r="AD21" s="1">
        <v>0</v>
      </c>
      <c r="AE21" s="1">
        <v>1.0283950894696237E-2</v>
      </c>
      <c r="AF21" s="1">
        <v>6.5719754536716811E-5</v>
      </c>
      <c r="AG21" s="1">
        <v>0</v>
      </c>
      <c r="AH21" s="1">
        <v>0</v>
      </c>
      <c r="AI21" s="1">
        <v>3.208063028812709E-2</v>
      </c>
      <c r="AJ21" s="1">
        <v>1.0331813572755893E-5</v>
      </c>
      <c r="AK21" s="1">
        <v>0</v>
      </c>
      <c r="AL21" s="2">
        <v>0</v>
      </c>
      <c r="AM21" s="3">
        <v>1.9591735196626627E-2</v>
      </c>
    </row>
    <row r="22" spans="1:39">
      <c r="A22" s="103">
        <v>39</v>
      </c>
      <c r="B22" s="42" t="s">
        <v>18</v>
      </c>
      <c r="C22" s="26">
        <v>9.7670924117205116E-3</v>
      </c>
      <c r="D22" s="1">
        <v>2.1991467971824465E-2</v>
      </c>
      <c r="E22" s="1">
        <v>2.2320871885677232E-2</v>
      </c>
      <c r="F22" s="1">
        <v>9.2218341639524384E-3</v>
      </c>
      <c r="G22" s="1">
        <v>2.1130051902688608E-2</v>
      </c>
      <c r="H22" s="1">
        <v>2.1179016798928165E-2</v>
      </c>
      <c r="I22" s="1">
        <v>1.5904166155607344E-2</v>
      </c>
      <c r="J22" s="1">
        <v>5.3721998952626967E-3</v>
      </c>
      <c r="K22" s="1">
        <v>5.594997162345937E-3</v>
      </c>
      <c r="L22" s="1">
        <v>1.7886195819949106E-2</v>
      </c>
      <c r="M22" s="1">
        <v>1.051207786288722E-2</v>
      </c>
      <c r="N22" s="1">
        <v>9.0880016434505932E-3</v>
      </c>
      <c r="O22" s="1">
        <v>4.7718914318713715E-3</v>
      </c>
      <c r="P22" s="1">
        <v>5.2680662637307876E-2</v>
      </c>
      <c r="Q22" s="1">
        <v>3.9102809183097567E-2</v>
      </c>
      <c r="R22" s="1">
        <v>4.1569274485540125E-2</v>
      </c>
      <c r="S22" s="1">
        <v>5.2619809874940686E-2</v>
      </c>
      <c r="T22" s="1">
        <v>3.6260493984994445E-2</v>
      </c>
      <c r="U22" s="1">
        <v>0.16970610657598315</v>
      </c>
      <c r="V22" s="1">
        <v>1.6059624238898194E-2</v>
      </c>
      <c r="W22" s="1">
        <v>7.7651001356419053E-3</v>
      </c>
      <c r="X22" s="1">
        <v>3.3095767088899788E-2</v>
      </c>
      <c r="Y22" s="1">
        <v>1.3852483493148412E-2</v>
      </c>
      <c r="Z22" s="1">
        <v>1.4411783048874291E-2</v>
      </c>
      <c r="AA22" s="1">
        <v>2.1023840823618353E-2</v>
      </c>
      <c r="AB22" s="1">
        <v>6.7936097071223255E-4</v>
      </c>
      <c r="AC22" s="1">
        <v>5.0339685576239182E-3</v>
      </c>
      <c r="AD22" s="1">
        <v>1.8761238328386665E-2</v>
      </c>
      <c r="AE22" s="1">
        <v>1.2054118698614575E-2</v>
      </c>
      <c r="AF22" s="1">
        <v>1.6565485627911179E-2</v>
      </c>
      <c r="AG22" s="1">
        <v>6.6824413145539904E-3</v>
      </c>
      <c r="AH22" s="1">
        <v>4.9850834223417184E-2</v>
      </c>
      <c r="AI22" s="1">
        <v>2.0598417808551598E-2</v>
      </c>
      <c r="AJ22" s="1">
        <v>2.1887209067199591E-2</v>
      </c>
      <c r="AK22" s="1">
        <v>0.19534082668600436</v>
      </c>
      <c r="AL22" s="2">
        <v>9.7498299448265432E-3</v>
      </c>
      <c r="AM22" s="3">
        <v>1.7210396234673929E-2</v>
      </c>
    </row>
    <row r="23" spans="1:39">
      <c r="A23" s="104">
        <v>41</v>
      </c>
      <c r="B23" s="43" t="s">
        <v>19</v>
      </c>
      <c r="C23" s="30">
        <v>6.9272603202393179E-3</v>
      </c>
      <c r="D23" s="44">
        <v>3.670756308078971E-3</v>
      </c>
      <c r="E23" s="44">
        <v>3.2171982941367186E-3</v>
      </c>
      <c r="F23" s="44">
        <v>5.8077934309147278E-3</v>
      </c>
      <c r="G23" s="44">
        <v>9.2771224053048271E-4</v>
      </c>
      <c r="H23" s="44">
        <v>2.5249922704318251E-3</v>
      </c>
      <c r="I23" s="44">
        <v>5.8465186638865041E-3</v>
      </c>
      <c r="J23" s="44">
        <v>6.1135987855180087E-3</v>
      </c>
      <c r="K23" s="44">
        <v>7.6696970670435925E-4</v>
      </c>
      <c r="L23" s="44">
        <v>1.247340536481582E-2</v>
      </c>
      <c r="M23" s="44">
        <v>5.7093569744818698E-3</v>
      </c>
      <c r="N23" s="44">
        <v>6.4640833677664248E-3</v>
      </c>
      <c r="O23" s="44">
        <v>6.9906689766268499E-3</v>
      </c>
      <c r="P23" s="44">
        <v>2.7586157799941624E-3</v>
      </c>
      <c r="Q23" s="44">
        <v>3.098658219090793E-3</v>
      </c>
      <c r="R23" s="44">
        <v>3.8269398230899674E-3</v>
      </c>
      <c r="S23" s="44">
        <v>6.2175148484071708E-4</v>
      </c>
      <c r="T23" s="44">
        <v>1.1857043660492481E-3</v>
      </c>
      <c r="U23" s="44">
        <v>5.3964691673162417E-3</v>
      </c>
      <c r="V23" s="44">
        <v>1.1615893109709001E-3</v>
      </c>
      <c r="W23" s="44">
        <v>3.614776988749701E-2</v>
      </c>
      <c r="X23" s="44">
        <v>6.264246761116081E-2</v>
      </c>
      <c r="Y23" s="44">
        <v>7.0174856498224887E-3</v>
      </c>
      <c r="Z23" s="44">
        <v>7.5740251820745758E-3</v>
      </c>
      <c r="AA23" s="44">
        <v>6.2551464108749986E-3</v>
      </c>
      <c r="AB23" s="44">
        <v>4.7075845492676446E-2</v>
      </c>
      <c r="AC23" s="44">
        <v>1.1120512757625553E-2</v>
      </c>
      <c r="AD23" s="44">
        <v>1.0983773478628219E-2</v>
      </c>
      <c r="AE23" s="44">
        <v>2.1284457726944751E-2</v>
      </c>
      <c r="AF23" s="44">
        <v>1.274963238012306E-2</v>
      </c>
      <c r="AG23" s="44">
        <v>5.1260093896713611E-3</v>
      </c>
      <c r="AH23" s="44">
        <v>3.8120142904497071E-3</v>
      </c>
      <c r="AI23" s="44">
        <v>2.9443644540792391E-3</v>
      </c>
      <c r="AJ23" s="44">
        <v>6.9533105344647163E-3</v>
      </c>
      <c r="AK23" s="44">
        <v>0</v>
      </c>
      <c r="AL23" s="45">
        <v>0</v>
      </c>
      <c r="AM23" s="6">
        <v>8.8259562148864067E-3</v>
      </c>
    </row>
    <row r="24" spans="1:39">
      <c r="A24" s="103">
        <v>46</v>
      </c>
      <c r="B24" s="42" t="s">
        <v>20</v>
      </c>
      <c r="C24" s="26">
        <v>1.0566656786991915E-2</v>
      </c>
      <c r="D24" s="1">
        <v>8.5650980521842657E-3</v>
      </c>
      <c r="E24" s="1">
        <v>8.2051026261316315E-3</v>
      </c>
      <c r="F24" s="1">
        <v>3.6887336655809753E-2</v>
      </c>
      <c r="G24" s="1">
        <v>7.5657744464474597E-3</v>
      </c>
      <c r="H24" s="1">
        <v>1.4480057714109039E-2</v>
      </c>
      <c r="I24" s="1">
        <v>3.2517001240170623E-2</v>
      </c>
      <c r="J24" s="1">
        <v>2.189333270569406E-2</v>
      </c>
      <c r="K24" s="1">
        <v>6.0608007538522496E-3</v>
      </c>
      <c r="L24" s="1">
        <v>6.2815485378165281E-2</v>
      </c>
      <c r="M24" s="1">
        <v>1.2944242930863922E-2</v>
      </c>
      <c r="N24" s="1">
        <v>2.9035850100497938E-2</v>
      </c>
      <c r="O24" s="1">
        <v>1.531868332269536E-2</v>
      </c>
      <c r="P24" s="1">
        <v>9.724565562508454E-3</v>
      </c>
      <c r="Q24" s="1">
        <v>3.4875380049884393E-2</v>
      </c>
      <c r="R24" s="1">
        <v>7.9059535267427469E-3</v>
      </c>
      <c r="S24" s="1">
        <v>5.6066712843531328E-3</v>
      </c>
      <c r="T24" s="1">
        <v>8.8288599941341479E-3</v>
      </c>
      <c r="U24" s="1">
        <v>1.8656364835579007E-2</v>
      </c>
      <c r="V24" s="1">
        <v>3.9943425183817998E-3</v>
      </c>
      <c r="W24" s="1">
        <v>0.10875289236415862</v>
      </c>
      <c r="X24" s="1">
        <v>3.961681622760193E-2</v>
      </c>
      <c r="Y24" s="1">
        <v>3.8488337370184811E-2</v>
      </c>
      <c r="Z24" s="1">
        <v>3.0110734604217339E-2</v>
      </c>
      <c r="AA24" s="1">
        <v>4.2423279353201492E-3</v>
      </c>
      <c r="AB24" s="1">
        <v>3.7300357094484922E-3</v>
      </c>
      <c r="AC24" s="1">
        <v>8.4308243200156962E-3</v>
      </c>
      <c r="AD24" s="1">
        <v>8.9040057193613374E-3</v>
      </c>
      <c r="AE24" s="1">
        <v>9.9643719399690901E-3</v>
      </c>
      <c r="AF24" s="1">
        <v>2.0134889796186613E-2</v>
      </c>
      <c r="AG24" s="1">
        <v>1.0875492957746478E-2</v>
      </c>
      <c r="AH24" s="1">
        <v>3.7751832345033331E-3</v>
      </c>
      <c r="AI24" s="1">
        <v>6.6248200216782877E-3</v>
      </c>
      <c r="AJ24" s="1">
        <v>3.3664000566773773E-2</v>
      </c>
      <c r="AK24" s="1">
        <v>0</v>
      </c>
      <c r="AL24" s="2">
        <v>9.6742498677348659E-3</v>
      </c>
      <c r="AM24" s="3">
        <v>1.8145271171651052E-2</v>
      </c>
    </row>
    <row r="25" spans="1:39">
      <c r="A25" s="103">
        <v>47</v>
      </c>
      <c r="B25" s="42" t="s">
        <v>171</v>
      </c>
      <c r="C25" s="26">
        <v>1.1717753775529194E-3</v>
      </c>
      <c r="D25" s="1">
        <v>3.9683851979232116E-4</v>
      </c>
      <c r="E25" s="1">
        <v>5.2372995485946581E-4</v>
      </c>
      <c r="F25" s="1">
        <v>2.3152690028646547E-3</v>
      </c>
      <c r="G25" s="1">
        <v>2.0627541105734597E-3</v>
      </c>
      <c r="H25" s="1">
        <v>9.7907863547356481E-4</v>
      </c>
      <c r="I25" s="1">
        <v>2.9300734562601361E-3</v>
      </c>
      <c r="J25" s="1">
        <v>1.9594113528176101E-3</v>
      </c>
      <c r="K25" s="1">
        <v>7.576000942315312E-4</v>
      </c>
      <c r="L25" s="1">
        <v>1.2619415126611322E-3</v>
      </c>
      <c r="M25" s="1">
        <v>7.2390865868966932E-4</v>
      </c>
      <c r="N25" s="1">
        <v>7.7503635900991435E-4</v>
      </c>
      <c r="O25" s="1">
        <v>5.774900458952615E-4</v>
      </c>
      <c r="P25" s="1">
        <v>5.6952067716008518E-4</v>
      </c>
      <c r="Q25" s="1">
        <v>1.4091430444043913E-3</v>
      </c>
      <c r="R25" s="1">
        <v>6.4164260506897658E-4</v>
      </c>
      <c r="S25" s="1">
        <v>1.5271089101350947E-4</v>
      </c>
      <c r="T25" s="1">
        <v>3.4593488903762417E-4</v>
      </c>
      <c r="U25" s="1">
        <v>1.1563862501391946E-3</v>
      </c>
      <c r="V25" s="1">
        <v>7.703804756698197E-4</v>
      </c>
      <c r="W25" s="1">
        <v>5.7448336391925322E-4</v>
      </c>
      <c r="X25" s="1">
        <v>8.889978936434198E-2</v>
      </c>
      <c r="Y25" s="1">
        <v>1.011977836026411E-2</v>
      </c>
      <c r="Z25" s="1">
        <v>3.4959704522933427E-3</v>
      </c>
      <c r="AA25" s="1">
        <v>1.6372207695900688E-3</v>
      </c>
      <c r="AB25" s="1">
        <v>3.5687949727288167E-4</v>
      </c>
      <c r="AC25" s="1">
        <v>3.3498475298195701E-3</v>
      </c>
      <c r="AD25" s="1">
        <v>3.6482592777139886E-3</v>
      </c>
      <c r="AE25" s="1">
        <v>3.7750264027144238E-3</v>
      </c>
      <c r="AF25" s="1">
        <v>9.903145511751513E-3</v>
      </c>
      <c r="AG25" s="1">
        <v>5.5601877934272305E-3</v>
      </c>
      <c r="AH25" s="1">
        <v>2.5229273323266179E-3</v>
      </c>
      <c r="AI25" s="1">
        <v>8.7764709688900394E-4</v>
      </c>
      <c r="AJ25" s="1">
        <v>9.3119159757881331E-3</v>
      </c>
      <c r="AK25" s="1">
        <v>0</v>
      </c>
      <c r="AL25" s="2">
        <v>3.2499433149421812E-3</v>
      </c>
      <c r="AM25" s="3">
        <v>2.7531620630295225E-3</v>
      </c>
    </row>
    <row r="26" spans="1:39">
      <c r="A26" s="103">
        <v>48</v>
      </c>
      <c r="B26" s="42" t="s">
        <v>172</v>
      </c>
      <c r="C26" s="26">
        <v>2.7571185354186337E-4</v>
      </c>
      <c r="D26" s="1">
        <v>0</v>
      </c>
      <c r="E26" s="1">
        <v>0</v>
      </c>
      <c r="F26" s="1">
        <v>6.2786956009888944E-4</v>
      </c>
      <c r="G26" s="1">
        <v>3.05723351993E-4</v>
      </c>
      <c r="H26" s="1">
        <v>0</v>
      </c>
      <c r="I26" s="1">
        <v>1.1584011338702863E-3</v>
      </c>
      <c r="J26" s="1">
        <v>1.2194834921064556E-3</v>
      </c>
      <c r="K26" s="1">
        <v>4.2832514161499996E-5</v>
      </c>
      <c r="L26" s="1">
        <v>1.8876976346418588E-3</v>
      </c>
      <c r="M26" s="1">
        <v>1.2881933578230093E-4</v>
      </c>
      <c r="N26" s="1">
        <v>4.9023384154241574E-5</v>
      </c>
      <c r="O26" s="1">
        <v>3.0394212941855871E-5</v>
      </c>
      <c r="P26" s="1">
        <v>7.1190084645010647E-5</v>
      </c>
      <c r="Q26" s="1">
        <v>6.2628579751306283E-4</v>
      </c>
      <c r="R26" s="1">
        <v>2.9790549521059627E-4</v>
      </c>
      <c r="S26" s="1">
        <v>1.636188118001887E-5</v>
      </c>
      <c r="T26" s="1">
        <v>1.077913060044771E-4</v>
      </c>
      <c r="U26" s="1">
        <v>8.5658240751051458E-5</v>
      </c>
      <c r="V26" s="1">
        <v>1.4665315825902038E-3</v>
      </c>
      <c r="W26" s="1">
        <v>8.6012925875688182E-3</v>
      </c>
      <c r="X26" s="1">
        <v>1.3850015869809852E-3</v>
      </c>
      <c r="Y26" s="1">
        <v>0</v>
      </c>
      <c r="Z26" s="1">
        <v>1.3720557969357421E-3</v>
      </c>
      <c r="AA26" s="1">
        <v>2.2872937222214195E-3</v>
      </c>
      <c r="AB26" s="1">
        <v>8.5995059583826906E-6</v>
      </c>
      <c r="AC26" s="1">
        <v>1.4858689165215544E-3</v>
      </c>
      <c r="AD26" s="1">
        <v>3.9212287961177669E-3</v>
      </c>
      <c r="AE26" s="1">
        <v>2.2378016962651705E-2</v>
      </c>
      <c r="AF26" s="1">
        <v>3.8980029409590154E-3</v>
      </c>
      <c r="AG26" s="1">
        <v>2.6741784037558687E-3</v>
      </c>
      <c r="AH26" s="1">
        <v>3.6831055946373985E-5</v>
      </c>
      <c r="AI26" s="1">
        <v>2.5480077006454952E-4</v>
      </c>
      <c r="AJ26" s="1">
        <v>1.1943576490105813E-2</v>
      </c>
      <c r="AK26" s="1">
        <v>0</v>
      </c>
      <c r="AL26" s="2">
        <v>3.7034237774922528E-3</v>
      </c>
      <c r="AM26" s="3">
        <v>2.6643840754128653E-3</v>
      </c>
    </row>
    <row r="27" spans="1:39">
      <c r="A27" s="103">
        <v>51</v>
      </c>
      <c r="B27" s="42" t="s">
        <v>21</v>
      </c>
      <c r="C27" s="26">
        <v>5.5990184658013913E-2</v>
      </c>
      <c r="D27" s="1">
        <v>2.5563014649955355E-2</v>
      </c>
      <c r="E27" s="1">
        <v>6.7311768960271343E-2</v>
      </c>
      <c r="F27" s="1">
        <v>2.3545108503708355E-2</v>
      </c>
      <c r="G27" s="1">
        <v>5.5416750125627696E-2</v>
      </c>
      <c r="H27" s="1">
        <v>8.2139544470782228E-2</v>
      </c>
      <c r="I27" s="1">
        <v>8.4304346048489312E-2</v>
      </c>
      <c r="J27" s="1">
        <v>2.3838033763070098E-2</v>
      </c>
      <c r="K27" s="1">
        <v>8.2399049118185609E-3</v>
      </c>
      <c r="L27" s="1">
        <v>3.8233699053022402E-2</v>
      </c>
      <c r="M27" s="1">
        <v>9.4122127731372483E-3</v>
      </c>
      <c r="N27" s="1">
        <v>1.5951275425044414E-2</v>
      </c>
      <c r="O27" s="1">
        <v>6.6988845323850341E-2</v>
      </c>
      <c r="P27" s="1">
        <v>6.3473079469491489E-2</v>
      </c>
      <c r="Q27" s="1">
        <v>5.2498771096182208E-2</v>
      </c>
      <c r="R27" s="1">
        <v>5.6808286355928321E-2</v>
      </c>
      <c r="S27" s="1">
        <v>5.7751986605073274E-2</v>
      </c>
      <c r="T27" s="1">
        <v>3.9554395754526607E-2</v>
      </c>
      <c r="U27" s="1">
        <v>7.3623257925528721E-2</v>
      </c>
      <c r="V27" s="1">
        <v>6.9278069233932857E-2</v>
      </c>
      <c r="W27" s="1">
        <v>1.6455756802042608E-2</v>
      </c>
      <c r="X27" s="1">
        <v>1.9505439016648873E-2</v>
      </c>
      <c r="Y27" s="1">
        <v>1.461561432031587E-2</v>
      </c>
      <c r="Z27" s="1">
        <v>1.7013838360739802E-2</v>
      </c>
      <c r="AA27" s="1">
        <v>6.9485575603484388E-3</v>
      </c>
      <c r="AB27" s="1">
        <v>1.6188569966655417E-3</v>
      </c>
      <c r="AC27" s="1">
        <v>2.8307131353264823E-2</v>
      </c>
      <c r="AD27" s="1">
        <v>1.1586039558915922E-2</v>
      </c>
      <c r="AE27" s="1">
        <v>1.2808125294923938E-2</v>
      </c>
      <c r="AF27" s="1">
        <v>1.3045371275538287E-2</v>
      </c>
      <c r="AG27" s="1">
        <v>5.0202441314553987E-2</v>
      </c>
      <c r="AH27" s="1">
        <v>4.3000257817391627E-2</v>
      </c>
      <c r="AI27" s="1">
        <v>2.1726821218837462E-2</v>
      </c>
      <c r="AJ27" s="1">
        <v>5.2385246760607448E-2</v>
      </c>
      <c r="AK27" s="1">
        <v>0.23658448150833938</v>
      </c>
      <c r="AL27" s="2">
        <v>1.5191595495427406E-2</v>
      </c>
      <c r="AM27" s="3">
        <v>2.9592409339634196E-2</v>
      </c>
    </row>
    <row r="28" spans="1:39">
      <c r="A28" s="104">
        <v>53</v>
      </c>
      <c r="B28" s="43" t="s">
        <v>22</v>
      </c>
      <c r="C28" s="30">
        <v>5.6038434232383739E-3</v>
      </c>
      <c r="D28" s="44">
        <v>5.9525777968848174E-3</v>
      </c>
      <c r="E28" s="44">
        <v>9.9009900990099011E-3</v>
      </c>
      <c r="F28" s="44">
        <v>3.5513871993093436E-2</v>
      </c>
      <c r="G28" s="44">
        <v>5.8649686721415741E-3</v>
      </c>
      <c r="H28" s="44">
        <v>1.0872925899206432E-2</v>
      </c>
      <c r="I28" s="44">
        <v>7.7681017212478023E-3</v>
      </c>
      <c r="J28" s="44">
        <v>5.3118876839522442E-3</v>
      </c>
      <c r="K28" s="44">
        <v>2.810883741848437E-3</v>
      </c>
      <c r="L28" s="44">
        <v>9.7305076968003008E-3</v>
      </c>
      <c r="M28" s="44">
        <v>2.7262092040015208E-3</v>
      </c>
      <c r="N28" s="44">
        <v>5.152124229924341E-3</v>
      </c>
      <c r="O28" s="44">
        <v>9.8781192061031583E-3</v>
      </c>
      <c r="P28" s="44">
        <v>7.955491959079939E-3</v>
      </c>
      <c r="Q28" s="44">
        <v>7.2969577803266156E-3</v>
      </c>
      <c r="R28" s="44">
        <v>4.3310875842155917E-3</v>
      </c>
      <c r="S28" s="44">
        <v>2.8796910876833213E-3</v>
      </c>
      <c r="T28" s="44">
        <v>4.414429997067074E-3</v>
      </c>
      <c r="U28" s="44">
        <v>4.3600044542285192E-3</v>
      </c>
      <c r="V28" s="44">
        <v>1.3628110862565327E-2</v>
      </c>
      <c r="W28" s="44">
        <v>2.0984600654272718E-2</v>
      </c>
      <c r="X28" s="44">
        <v>4.2415673601292666E-3</v>
      </c>
      <c r="Y28" s="44">
        <v>9.7216231460897848E-3</v>
      </c>
      <c r="Z28" s="44">
        <v>1.5988261300403993E-2</v>
      </c>
      <c r="AA28" s="44">
        <v>5.5906273926296171E-2</v>
      </c>
      <c r="AB28" s="44">
        <v>7.4319080368832807E-2</v>
      </c>
      <c r="AC28" s="44">
        <v>1.9226367122033371E-2</v>
      </c>
      <c r="AD28" s="44">
        <v>6.5989297861738776E-3</v>
      </c>
      <c r="AE28" s="44">
        <v>4.1145790421120175E-2</v>
      </c>
      <c r="AF28" s="44">
        <v>1.3061801214172466E-3</v>
      </c>
      <c r="AG28" s="44">
        <v>5.7254460093896717E-3</v>
      </c>
      <c r="AH28" s="44">
        <v>5.9684726161099037E-2</v>
      </c>
      <c r="AI28" s="44">
        <v>1.1599501722938541E-2</v>
      </c>
      <c r="AJ28" s="44">
        <v>9.4285178718235205E-3</v>
      </c>
      <c r="AK28" s="44">
        <v>0</v>
      </c>
      <c r="AL28" s="45">
        <v>4.8749149724132716E-3</v>
      </c>
      <c r="AM28" s="6">
        <v>1.317095032325632E-2</v>
      </c>
    </row>
    <row r="29" spans="1:39">
      <c r="A29" s="103">
        <v>55</v>
      </c>
      <c r="B29" s="42" t="s">
        <v>23</v>
      </c>
      <c r="C29" s="26">
        <v>8.5470674597977654E-4</v>
      </c>
      <c r="D29" s="1">
        <v>5.2911802638976155E-4</v>
      </c>
      <c r="E29" s="1">
        <v>5.2372995485946581E-4</v>
      </c>
      <c r="F29" s="1">
        <v>1.8051249852843072E-3</v>
      </c>
      <c r="G29" s="1">
        <v>6.6767168826057472E-4</v>
      </c>
      <c r="H29" s="1">
        <v>8.7601772647634749E-4</v>
      </c>
      <c r="I29" s="1">
        <v>7.2229717758970791E-4</v>
      </c>
      <c r="J29" s="1">
        <v>6.472529994292405E-4</v>
      </c>
      <c r="K29" s="1">
        <v>1.1912793001167185E-4</v>
      </c>
      <c r="L29" s="1">
        <v>1.2306537065620959E-3</v>
      </c>
      <c r="M29" s="1">
        <v>4.0676105483433066E-4</v>
      </c>
      <c r="N29" s="1">
        <v>1.4006681186926165E-4</v>
      </c>
      <c r="O29" s="1">
        <v>1.91483541533692E-3</v>
      </c>
      <c r="P29" s="1">
        <v>1.0785297823719113E-3</v>
      </c>
      <c r="Q29" s="1">
        <v>8.6660476632621482E-4</v>
      </c>
      <c r="R29" s="1">
        <v>9.1663229295568078E-4</v>
      </c>
      <c r="S29" s="1">
        <v>2.2961173255959815E-3</v>
      </c>
      <c r="T29" s="1">
        <v>6.7181558160929911E-4</v>
      </c>
      <c r="U29" s="1">
        <v>1.6446382224201879E-3</v>
      </c>
      <c r="V29" s="1">
        <v>1.9921557613024245E-3</v>
      </c>
      <c r="W29" s="1">
        <v>3.8873374291869467E-3</v>
      </c>
      <c r="X29" s="1">
        <v>1.1830221888795914E-3</v>
      </c>
      <c r="Y29" s="1">
        <v>1.7419290620126746E-3</v>
      </c>
      <c r="Z29" s="1">
        <v>1.7462528324636718E-2</v>
      </c>
      <c r="AA29" s="1">
        <v>1.3747839109351902E-2</v>
      </c>
      <c r="AB29" s="1">
        <v>1.5072784068555261E-2</v>
      </c>
      <c r="AC29" s="1">
        <v>1.638339096951414E-2</v>
      </c>
      <c r="AD29" s="1">
        <v>7.9247817327065141E-3</v>
      </c>
      <c r="AE29" s="1">
        <v>6.4914475178951729E-4</v>
      </c>
      <c r="AF29" s="1">
        <v>2.8629168070057258E-3</v>
      </c>
      <c r="AG29" s="1">
        <v>9.6646009389671356E-3</v>
      </c>
      <c r="AH29" s="1">
        <v>1.3609075172185186E-2</v>
      </c>
      <c r="AI29" s="1">
        <v>5.2941937780078621E-3</v>
      </c>
      <c r="AJ29" s="1">
        <v>8.3850047009751752E-3</v>
      </c>
      <c r="AK29" s="1">
        <v>0</v>
      </c>
      <c r="AL29" s="2">
        <v>2.1011261431486659E-2</v>
      </c>
      <c r="AM29" s="3">
        <v>4.8522155092770624E-3</v>
      </c>
    </row>
    <row r="30" spans="1:39">
      <c r="A30" s="103">
        <v>57</v>
      </c>
      <c r="B30" s="42" t="s">
        <v>183</v>
      </c>
      <c r="C30" s="26">
        <v>5.2764355971574105E-2</v>
      </c>
      <c r="D30" s="1">
        <v>5.4631436224742883E-2</v>
      </c>
      <c r="E30" s="1">
        <v>4.3295009601715839E-2</v>
      </c>
      <c r="F30" s="1">
        <v>0.31389553820193855</v>
      </c>
      <c r="G30" s="1">
        <v>2.640465823994715E-2</v>
      </c>
      <c r="H30" s="1">
        <v>1.8241780892507473E-2</v>
      </c>
      <c r="I30" s="1">
        <v>3.4697521021573516E-2</v>
      </c>
      <c r="J30" s="1">
        <v>1.7259589641598364E-2</v>
      </c>
      <c r="K30" s="1">
        <v>2.2920749140672686E-2</v>
      </c>
      <c r="L30" s="1">
        <v>5.2980684994368192E-2</v>
      </c>
      <c r="M30" s="1">
        <v>1.3418214073932497E-2</v>
      </c>
      <c r="N30" s="1">
        <v>5.2016145034514794E-2</v>
      </c>
      <c r="O30" s="1">
        <v>2.9755934470076899E-2</v>
      </c>
      <c r="P30" s="1">
        <v>2.3435775865137502E-2</v>
      </c>
      <c r="Q30" s="1">
        <v>2.0987856609681943E-2</v>
      </c>
      <c r="R30" s="1">
        <v>1.8309730051789725E-2</v>
      </c>
      <c r="S30" s="1">
        <v>1.3209492072668569E-2</v>
      </c>
      <c r="T30" s="1">
        <v>1.8146541027125807E-2</v>
      </c>
      <c r="U30" s="1">
        <v>6.4269378035513913E-2</v>
      </c>
      <c r="V30" s="1">
        <v>4.3127263243422177E-2</v>
      </c>
      <c r="W30" s="1">
        <v>4.2355381792068936E-2</v>
      </c>
      <c r="X30" s="1">
        <v>1.5812101451366245E-2</v>
      </c>
      <c r="Y30" s="1">
        <v>5.9623743322605262E-2</v>
      </c>
      <c r="Z30" s="1">
        <v>5.0895994012847431E-2</v>
      </c>
      <c r="AA30" s="1">
        <v>3.4583881079987867E-2</v>
      </c>
      <c r="AB30" s="1">
        <v>2.4487093216494712E-3</v>
      </c>
      <c r="AC30" s="1">
        <v>0.16062304302683966</v>
      </c>
      <c r="AD30" s="1">
        <v>2.3579366970688274E-2</v>
      </c>
      <c r="AE30" s="1">
        <v>3.3887852753996611E-2</v>
      </c>
      <c r="AF30" s="1">
        <v>2.2303641695898265E-2</v>
      </c>
      <c r="AG30" s="1">
        <v>1.5334460093896714E-2</v>
      </c>
      <c r="AH30" s="1">
        <v>3.3902986998637252E-2</v>
      </c>
      <c r="AI30" s="1">
        <v>1.6100981994078917E-2</v>
      </c>
      <c r="AJ30" s="1">
        <v>3.5351038125868053E-2</v>
      </c>
      <c r="AK30" s="1">
        <v>4.8042059463379264E-2</v>
      </c>
      <c r="AL30" s="2">
        <v>0.11386138613861387</v>
      </c>
      <c r="AM30" s="3">
        <v>3.4115244272395553E-2</v>
      </c>
    </row>
    <row r="31" spans="1:39">
      <c r="A31" s="103">
        <v>59</v>
      </c>
      <c r="B31" s="42" t="s">
        <v>25</v>
      </c>
      <c r="C31" s="26">
        <v>2.9156528512052056E-3</v>
      </c>
      <c r="D31" s="1">
        <v>1.686563709117365E-3</v>
      </c>
      <c r="E31" s="1">
        <v>6.0104247200538693E-3</v>
      </c>
      <c r="F31" s="1">
        <v>9.8497037240513289E-3</v>
      </c>
      <c r="G31" s="1">
        <v>3.8900660994971377E-3</v>
      </c>
      <c r="H31" s="1">
        <v>5.1015149953622593E-3</v>
      </c>
      <c r="I31" s="1">
        <v>3.952192103792742E-3</v>
      </c>
      <c r="J31" s="1">
        <v>4.4513354006201862E-3</v>
      </c>
      <c r="K31" s="1">
        <v>6.157173910715624E-4</v>
      </c>
      <c r="L31" s="1">
        <v>7.1440490592799633E-3</v>
      </c>
      <c r="M31" s="1">
        <v>1.3750063884589076E-3</v>
      </c>
      <c r="N31" s="1">
        <v>2.4488347608475911E-3</v>
      </c>
      <c r="O31" s="1">
        <v>5.8356888848363269E-3</v>
      </c>
      <c r="P31" s="1">
        <v>6.2469299275996837E-3</v>
      </c>
      <c r="Q31" s="1">
        <v>9.9404664372712871E-3</v>
      </c>
      <c r="R31" s="1">
        <v>1.3818231816306889E-2</v>
      </c>
      <c r="S31" s="1">
        <v>1.2195055439507399E-2</v>
      </c>
      <c r="T31" s="1">
        <v>2.6847555518789527E-3</v>
      </c>
      <c r="U31" s="1">
        <v>5.7990628988461839E-3</v>
      </c>
      <c r="V31" s="1">
        <v>9.1984231274638631E-3</v>
      </c>
      <c r="W31" s="1">
        <v>1.2603526689539615E-2</v>
      </c>
      <c r="X31" s="1">
        <v>3.9155149031941602E-2</v>
      </c>
      <c r="Y31" s="1">
        <v>9.7382129466803812E-3</v>
      </c>
      <c r="Z31" s="1">
        <v>4.271909582908897E-2</v>
      </c>
      <c r="AA31" s="1">
        <v>6.0124525085592941E-2</v>
      </c>
      <c r="AB31" s="1">
        <v>3.592443614114369E-3</v>
      </c>
      <c r="AC31" s="1">
        <v>1.3695746368103074E-2</v>
      </c>
      <c r="AD31" s="1">
        <v>0.20302866179943241</v>
      </c>
      <c r="AE31" s="1">
        <v>2.6500086136515142E-2</v>
      </c>
      <c r="AF31" s="1">
        <v>1.6602452989838083E-2</v>
      </c>
      <c r="AG31" s="1">
        <v>1.4647887323943662E-2</v>
      </c>
      <c r="AH31" s="1">
        <v>6.3644064675334247E-2</v>
      </c>
      <c r="AI31" s="1">
        <v>5.4240208370407522E-2</v>
      </c>
      <c r="AJ31" s="1">
        <v>2.0960297792386635E-2</v>
      </c>
      <c r="AK31" s="1">
        <v>0</v>
      </c>
      <c r="AL31" s="2">
        <v>4.2362633209885876E-2</v>
      </c>
      <c r="AM31" s="3">
        <v>1.6935042048483225E-2</v>
      </c>
    </row>
    <row r="32" spans="1:39">
      <c r="A32" s="103">
        <v>61</v>
      </c>
      <c r="B32" s="42" t="s">
        <v>26</v>
      </c>
      <c r="C32" s="26">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0.22685360139067343</v>
      </c>
      <c r="AM32" s="3">
        <v>5.6998316541475463E-4</v>
      </c>
    </row>
    <row r="33" spans="1:39">
      <c r="A33" s="104">
        <v>63</v>
      </c>
      <c r="B33" s="43" t="s">
        <v>27</v>
      </c>
      <c r="C33" s="30">
        <v>3.8599659495860874E-4</v>
      </c>
      <c r="D33" s="44">
        <v>5.1589007573001749E-3</v>
      </c>
      <c r="E33" s="44">
        <v>1.5711898645783973E-3</v>
      </c>
      <c r="F33" s="44">
        <v>3.6102499705686145E-3</v>
      </c>
      <c r="G33" s="44">
        <v>3.3067318876484251E-3</v>
      </c>
      <c r="H33" s="44">
        <v>9.4300731732453874E-3</v>
      </c>
      <c r="I33" s="44">
        <v>2.8755604617250637E-3</v>
      </c>
      <c r="J33" s="44">
        <v>3.0812184831920164E-2</v>
      </c>
      <c r="K33" s="44">
        <v>1.9194320408622186E-3</v>
      </c>
      <c r="L33" s="44">
        <v>1.8657961703725336E-2</v>
      </c>
      <c r="M33" s="44">
        <v>4.0333053991404109E-3</v>
      </c>
      <c r="N33" s="44">
        <v>6.5808057109908091E-3</v>
      </c>
      <c r="O33" s="44">
        <v>7.9024953648825259E-3</v>
      </c>
      <c r="P33" s="44">
        <v>4.0948536687810122E-2</v>
      </c>
      <c r="Q33" s="44">
        <v>6.940120523604057E-2</v>
      </c>
      <c r="R33" s="44">
        <v>4.8352353453412163E-2</v>
      </c>
      <c r="S33" s="44">
        <v>3.4638102458099951E-2</v>
      </c>
      <c r="T33" s="44">
        <v>3.8140574903677185E-2</v>
      </c>
      <c r="U33" s="44">
        <v>1.98127510857182E-2</v>
      </c>
      <c r="V33" s="44">
        <v>1.8376784263373824E-3</v>
      </c>
      <c r="W33" s="44">
        <v>5.6714274315806269E-3</v>
      </c>
      <c r="X33" s="44">
        <v>1.7312519837262314E-4</v>
      </c>
      <c r="Y33" s="44">
        <v>2.4884700885895351E-4</v>
      </c>
      <c r="Z33" s="44">
        <v>3.2153226756473957E-3</v>
      </c>
      <c r="AA33" s="44">
        <v>7.3674934631553092E-4</v>
      </c>
      <c r="AB33" s="44">
        <v>0</v>
      </c>
      <c r="AC33" s="44">
        <v>1.8271895617197654E-3</v>
      </c>
      <c r="AD33" s="44">
        <v>1.7691024502263914E-2</v>
      </c>
      <c r="AE33" s="44">
        <v>2.0722697845588437E-4</v>
      </c>
      <c r="AF33" s="44">
        <v>1.7004986486375473E-3</v>
      </c>
      <c r="AG33" s="44">
        <v>3.1384037558685445E-3</v>
      </c>
      <c r="AH33" s="44">
        <v>0</v>
      </c>
      <c r="AI33" s="44">
        <v>2.6895636840146894E-3</v>
      </c>
      <c r="AJ33" s="44">
        <v>4.0294072933747986E-4</v>
      </c>
      <c r="AK33" s="44">
        <v>0</v>
      </c>
      <c r="AL33" s="45">
        <v>2.5092585594437306E-2</v>
      </c>
      <c r="AM33" s="6">
        <v>9.9841528918361289E-3</v>
      </c>
    </row>
    <row r="34" spans="1:39">
      <c r="A34" s="103">
        <v>64</v>
      </c>
      <c r="B34" s="42" t="s">
        <v>176</v>
      </c>
      <c r="C34" s="26">
        <v>2.5503346452622364E-4</v>
      </c>
      <c r="D34" s="1">
        <v>0</v>
      </c>
      <c r="E34" s="1">
        <v>0</v>
      </c>
      <c r="F34" s="1">
        <v>0</v>
      </c>
      <c r="G34" s="1">
        <v>0</v>
      </c>
      <c r="H34" s="1">
        <v>0</v>
      </c>
      <c r="I34" s="1">
        <v>0</v>
      </c>
      <c r="J34" s="1">
        <v>2.9420590883147299E-6</v>
      </c>
      <c r="K34" s="1">
        <v>0</v>
      </c>
      <c r="L34" s="1">
        <v>0</v>
      </c>
      <c r="M34" s="1">
        <v>1.4002101715467491E-6</v>
      </c>
      <c r="N34" s="1">
        <v>0</v>
      </c>
      <c r="O34" s="1">
        <v>0</v>
      </c>
      <c r="P34" s="1">
        <v>0</v>
      </c>
      <c r="Q34" s="1">
        <v>0</v>
      </c>
      <c r="R34" s="1">
        <v>0</v>
      </c>
      <c r="S34" s="1">
        <v>0</v>
      </c>
      <c r="T34" s="1">
        <v>0</v>
      </c>
      <c r="U34" s="1">
        <v>0</v>
      </c>
      <c r="V34" s="1">
        <v>0</v>
      </c>
      <c r="W34" s="1">
        <v>0</v>
      </c>
      <c r="X34" s="1">
        <v>2.5968779755893468E-4</v>
      </c>
      <c r="Y34" s="1">
        <v>0</v>
      </c>
      <c r="Z34" s="1">
        <v>2.4253511561995441E-5</v>
      </c>
      <c r="AA34" s="1">
        <v>1.1556852491224015E-4</v>
      </c>
      <c r="AB34" s="1">
        <v>6.4496294687870179E-6</v>
      </c>
      <c r="AC34" s="1">
        <v>2.3279294304237282E-3</v>
      </c>
      <c r="AD34" s="1">
        <v>7.5391581273424467E-4</v>
      </c>
      <c r="AE34" s="1">
        <v>2.2470395254252522E-5</v>
      </c>
      <c r="AF34" s="1">
        <v>2.8752392609813602E-5</v>
      </c>
      <c r="AG34" s="1">
        <v>2.8606197183098592E-2</v>
      </c>
      <c r="AH34" s="1">
        <v>0</v>
      </c>
      <c r="AI34" s="1">
        <v>1.6177826670765049E-5</v>
      </c>
      <c r="AJ34" s="1">
        <v>2.3615573880584899E-5</v>
      </c>
      <c r="AK34" s="1">
        <v>0</v>
      </c>
      <c r="AL34" s="2">
        <v>3.2121532763963417E-3</v>
      </c>
      <c r="AM34" s="3">
        <v>1.9527359286889627E-3</v>
      </c>
    </row>
    <row r="35" spans="1:39">
      <c r="A35" s="103">
        <v>65</v>
      </c>
      <c r="B35" s="42" t="s">
        <v>177</v>
      </c>
      <c r="C35" s="26">
        <v>6.2035167046919264E-5</v>
      </c>
      <c r="D35" s="1">
        <v>9.9209629948080291E-5</v>
      </c>
      <c r="E35" s="1">
        <v>9.4770182307903333E-3</v>
      </c>
      <c r="F35" s="1">
        <v>3.1393478004944474E-3</v>
      </c>
      <c r="G35" s="1">
        <v>9.3122630204764368E-4</v>
      </c>
      <c r="H35" s="1">
        <v>1.1336699989693908E-3</v>
      </c>
      <c r="I35" s="1">
        <v>5.0424519944941874E-4</v>
      </c>
      <c r="J35" s="1">
        <v>8.4142889925801275E-4</v>
      </c>
      <c r="K35" s="1">
        <v>1.5928341203807811E-4</v>
      </c>
      <c r="L35" s="1">
        <v>1.1367902882649869E-3</v>
      </c>
      <c r="M35" s="1">
        <v>8.20523160526395E-4</v>
      </c>
      <c r="N35" s="1">
        <v>3.7117705145354334E-4</v>
      </c>
      <c r="O35" s="1">
        <v>8.8143217531382024E-4</v>
      </c>
      <c r="P35" s="1">
        <v>1.1746363966426757E-3</v>
      </c>
      <c r="Q35" s="1">
        <v>9.0665792779507347E-4</v>
      </c>
      <c r="R35" s="1">
        <v>5.0414776112562448E-4</v>
      </c>
      <c r="S35" s="1">
        <v>3.8177722753377367E-5</v>
      </c>
      <c r="T35" s="1">
        <v>3.0582649610572571E-4</v>
      </c>
      <c r="U35" s="1">
        <v>5.9104186118225501E-4</v>
      </c>
      <c r="V35" s="1">
        <v>1.2157566881664343E-3</v>
      </c>
      <c r="W35" s="1">
        <v>1.1936487672544482E-3</v>
      </c>
      <c r="X35" s="1">
        <v>9.3487607121216492E-3</v>
      </c>
      <c r="Y35" s="1">
        <v>2.0903148744152097E-3</v>
      </c>
      <c r="Z35" s="1">
        <v>6.8429550478487137E-4</v>
      </c>
      <c r="AA35" s="1">
        <v>3.1251655278351606E-3</v>
      </c>
      <c r="AB35" s="1">
        <v>3.6332912674166866E-4</v>
      </c>
      <c r="AC35" s="1">
        <v>1.6432443038285139E-3</v>
      </c>
      <c r="AD35" s="1">
        <v>1.3951775385081999E-3</v>
      </c>
      <c r="AE35" s="1">
        <v>2.4967105838058359E-6</v>
      </c>
      <c r="AF35" s="1">
        <v>8.7900171692858727E-4</v>
      </c>
      <c r="AG35" s="1">
        <v>1.056150234741784E-3</v>
      </c>
      <c r="AH35" s="1">
        <v>0</v>
      </c>
      <c r="AI35" s="1">
        <v>2.5035186773008913E-3</v>
      </c>
      <c r="AJ35" s="1">
        <v>1.1179022285721877E-2</v>
      </c>
      <c r="AK35" s="1">
        <v>0</v>
      </c>
      <c r="AL35" s="2">
        <v>2.040662081475323E-3</v>
      </c>
      <c r="AM35" s="3">
        <v>1.584615866667806E-3</v>
      </c>
    </row>
    <row r="36" spans="1:39">
      <c r="A36" s="103">
        <v>66</v>
      </c>
      <c r="B36" s="42" t="s">
        <v>28</v>
      </c>
      <c r="C36" s="26">
        <v>2.4048966425189035E-2</v>
      </c>
      <c r="D36" s="1">
        <v>3.2441548993022255E-2</v>
      </c>
      <c r="E36" s="1">
        <v>1.3891313564605831E-2</v>
      </c>
      <c r="F36" s="1">
        <v>3.8692461641094064E-2</v>
      </c>
      <c r="G36" s="1">
        <v>2.862203105727569E-2</v>
      </c>
      <c r="H36" s="1">
        <v>1.9942285890961559E-2</v>
      </c>
      <c r="I36" s="1">
        <v>1.9692819275794866E-2</v>
      </c>
      <c r="J36" s="1">
        <v>1.9423474101053845E-2</v>
      </c>
      <c r="K36" s="1">
        <v>4.54426204932164E-3</v>
      </c>
      <c r="L36" s="1">
        <v>4.1758791873513827E-2</v>
      </c>
      <c r="M36" s="1">
        <v>6.3779573313954424E-3</v>
      </c>
      <c r="N36" s="1">
        <v>9.4148242044788701E-3</v>
      </c>
      <c r="O36" s="1">
        <v>2.3373149752287166E-2</v>
      </c>
      <c r="P36" s="1">
        <v>2.9145220653667356E-2</v>
      </c>
      <c r="Q36" s="1">
        <v>5.3886066961603585E-2</v>
      </c>
      <c r="R36" s="1">
        <v>3.774233466245016E-2</v>
      </c>
      <c r="S36" s="1">
        <v>2.2852094048093022E-2</v>
      </c>
      <c r="T36" s="1">
        <v>2.3959751227692842E-2</v>
      </c>
      <c r="U36" s="1">
        <v>4.088467831047686E-2</v>
      </c>
      <c r="V36" s="1">
        <v>0.10300227703604137</v>
      </c>
      <c r="W36" s="1">
        <v>6.9684832043405406E-2</v>
      </c>
      <c r="X36" s="1">
        <v>0.13275817295207318</v>
      </c>
      <c r="Y36" s="1">
        <v>5.5326984969640662E-2</v>
      </c>
      <c r="Z36" s="1">
        <v>8.1252728520050721E-2</v>
      </c>
      <c r="AA36" s="1">
        <v>0.10834549210522514</v>
      </c>
      <c r="AB36" s="1">
        <v>2.5458837389791957E-2</v>
      </c>
      <c r="AC36" s="1">
        <v>0.10779805263286979</v>
      </c>
      <c r="AD36" s="1">
        <v>0.12466474577005568</v>
      </c>
      <c r="AE36" s="1">
        <v>7.6194613596586497E-2</v>
      </c>
      <c r="AF36" s="1">
        <v>4.6804787684117999E-2</v>
      </c>
      <c r="AG36" s="1">
        <v>5.2023286384976525E-2</v>
      </c>
      <c r="AH36" s="1">
        <v>7.5098523074656545E-2</v>
      </c>
      <c r="AI36" s="1">
        <v>0.11876951450342162</v>
      </c>
      <c r="AJ36" s="1">
        <v>3.881219567274128E-2</v>
      </c>
      <c r="AK36" s="1">
        <v>0</v>
      </c>
      <c r="AL36" s="2">
        <v>5.267931373290001E-2</v>
      </c>
      <c r="AM36" s="3">
        <v>4.5120676345841063E-2</v>
      </c>
    </row>
    <row r="37" spans="1:39">
      <c r="A37" s="103">
        <v>67</v>
      </c>
      <c r="B37" s="42" t="s">
        <v>29</v>
      </c>
      <c r="C37" s="26">
        <v>1.1717753775529195E-4</v>
      </c>
      <c r="D37" s="1">
        <v>3.30698766493601E-4</v>
      </c>
      <c r="E37" s="1">
        <v>9.7264134473900796E-4</v>
      </c>
      <c r="F37" s="1">
        <v>1.1772554251854177E-4</v>
      </c>
      <c r="G37" s="1">
        <v>4.8107502169932983E-3</v>
      </c>
      <c r="H37" s="1">
        <v>0</v>
      </c>
      <c r="I37" s="1">
        <v>4.0884745901304227E-5</v>
      </c>
      <c r="J37" s="1">
        <v>5.7370152222137227E-5</v>
      </c>
      <c r="K37" s="1">
        <v>1.6062192810562499E-5</v>
      </c>
      <c r="L37" s="1">
        <v>4.1717074798715115E-5</v>
      </c>
      <c r="M37" s="1">
        <v>4.8307250918362846E-5</v>
      </c>
      <c r="N37" s="1">
        <v>4.2020043560778493E-5</v>
      </c>
      <c r="O37" s="1">
        <v>0</v>
      </c>
      <c r="P37" s="1">
        <v>1.5661818621902341E-4</v>
      </c>
      <c r="Q37" s="1">
        <v>2.767309337848417E-4</v>
      </c>
      <c r="R37" s="1">
        <v>2.291580732389202E-5</v>
      </c>
      <c r="S37" s="1">
        <v>2.290663365202642E-4</v>
      </c>
      <c r="T37" s="1">
        <v>9.0243884096771523E-5</v>
      </c>
      <c r="U37" s="1">
        <v>7.709241667594631E-5</v>
      </c>
      <c r="V37" s="1">
        <v>2.6883068682228087E-4</v>
      </c>
      <c r="W37" s="1">
        <v>7.9789356099896279E-5</v>
      </c>
      <c r="X37" s="1">
        <v>2.5968779755893468E-4</v>
      </c>
      <c r="Y37" s="1">
        <v>6.6359202362387609E-5</v>
      </c>
      <c r="Z37" s="1">
        <v>8.835207783298339E-4</v>
      </c>
      <c r="AA37" s="1">
        <v>2.4076776023383364E-4</v>
      </c>
      <c r="AB37" s="1">
        <v>5.8046665219083169E-4</v>
      </c>
      <c r="AC37" s="1">
        <v>3.5971517098733641E-4</v>
      </c>
      <c r="AD37" s="1">
        <v>7.9291145822049866E-3</v>
      </c>
      <c r="AE37" s="1">
        <v>5.4677961785347807E-4</v>
      </c>
      <c r="AF37" s="1">
        <v>8.1328196239187041E-4</v>
      </c>
      <c r="AG37" s="1">
        <v>2.1337840375586854E-2</v>
      </c>
      <c r="AH37" s="1">
        <v>2.7070826120584876E-3</v>
      </c>
      <c r="AI37" s="1">
        <v>1.4357821170303982E-3</v>
      </c>
      <c r="AJ37" s="1">
        <v>8.4440436356766381E-3</v>
      </c>
      <c r="AK37" s="1">
        <v>0</v>
      </c>
      <c r="AL37" s="2">
        <v>3.0232030836671452E-3</v>
      </c>
      <c r="AM37" s="3">
        <v>2.4422966817921571E-3</v>
      </c>
    </row>
    <row r="38" spans="1:39">
      <c r="A38" s="104">
        <v>68</v>
      </c>
      <c r="B38" s="43" t="s">
        <v>30</v>
      </c>
      <c r="C38" s="30">
        <v>3.7221100228151558E-4</v>
      </c>
      <c r="D38" s="44">
        <v>1.2235854360263237E-3</v>
      </c>
      <c r="E38" s="44">
        <v>1.1222784746988553E-3</v>
      </c>
      <c r="F38" s="44">
        <v>1.7658831377781266E-3</v>
      </c>
      <c r="G38" s="44">
        <v>4.2871550509363215E-4</v>
      </c>
      <c r="H38" s="44">
        <v>8.2448727197773888E-4</v>
      </c>
      <c r="I38" s="44">
        <v>3.2707796721043381E-4</v>
      </c>
      <c r="J38" s="44">
        <v>1.9858898846124426E-4</v>
      </c>
      <c r="K38" s="44">
        <v>2.0077741013203124E-5</v>
      </c>
      <c r="L38" s="44">
        <v>8.4477076467398104E-4</v>
      </c>
      <c r="M38" s="44">
        <v>7.7711664520844576E-5</v>
      </c>
      <c r="N38" s="44">
        <v>1.2839457754682316E-4</v>
      </c>
      <c r="O38" s="44">
        <v>2.7354791647670281E-4</v>
      </c>
      <c r="P38" s="44">
        <v>1.4380397098292151E-3</v>
      </c>
      <c r="Q38" s="44">
        <v>5.9351502903854205E-4</v>
      </c>
      <c r="R38" s="44">
        <v>1.008295522251249E-3</v>
      </c>
      <c r="S38" s="44">
        <v>2.9996782163367928E-4</v>
      </c>
      <c r="T38" s="44">
        <v>2.1056906289246689E-4</v>
      </c>
      <c r="U38" s="44">
        <v>3.6833043522952125E-4</v>
      </c>
      <c r="V38" s="44">
        <v>9.8103138698578613E-4</v>
      </c>
      <c r="W38" s="44">
        <v>3.5107316683954364E-5</v>
      </c>
      <c r="X38" s="44">
        <v>7.5020919294803358E-4</v>
      </c>
      <c r="Y38" s="44">
        <v>3.334549918709977E-3</v>
      </c>
      <c r="Z38" s="44">
        <v>2.5067736593005286E-3</v>
      </c>
      <c r="AA38" s="44">
        <v>3.799315256489895E-3</v>
      </c>
      <c r="AB38" s="44">
        <v>2.9238320258501149E-4</v>
      </c>
      <c r="AC38" s="44">
        <v>2.0908444313638926E-3</v>
      </c>
      <c r="AD38" s="44">
        <v>2.1620918997378624E-3</v>
      </c>
      <c r="AE38" s="44">
        <v>2.9086678301337987E-3</v>
      </c>
      <c r="AF38" s="44">
        <v>2.7930895678104643E-3</v>
      </c>
      <c r="AG38" s="44">
        <v>2.2460093896713614E-3</v>
      </c>
      <c r="AH38" s="44">
        <v>4.567050937350374E-3</v>
      </c>
      <c r="AI38" s="44">
        <v>1.5288046203872972E-3</v>
      </c>
      <c r="AJ38" s="44">
        <v>1.3180442172101446E-3</v>
      </c>
      <c r="AK38" s="44">
        <v>0</v>
      </c>
      <c r="AL38" s="45">
        <v>3.7790038545839315E-4</v>
      </c>
      <c r="AM38" s="6">
        <v>1.0474853041571835E-3</v>
      </c>
    </row>
    <row r="39" spans="1:39">
      <c r="A39" s="105">
        <v>69</v>
      </c>
      <c r="B39" s="42" t="s">
        <v>31</v>
      </c>
      <c r="C39" s="26">
        <v>1.4916011276614809E-2</v>
      </c>
      <c r="D39" s="1">
        <v>1.2798042263302358E-2</v>
      </c>
      <c r="E39" s="1">
        <v>1.5337805820884355E-2</v>
      </c>
      <c r="F39" s="1">
        <v>8.2800298238041043E-3</v>
      </c>
      <c r="G39" s="1">
        <v>3.4859490250236319E-3</v>
      </c>
      <c r="H39" s="1">
        <v>3.4010099969081727E-3</v>
      </c>
      <c r="I39" s="1">
        <v>4.4291808059746243E-3</v>
      </c>
      <c r="J39" s="1">
        <v>2.1403479867489659E-3</v>
      </c>
      <c r="K39" s="1">
        <v>4.9123539678970311E-4</v>
      </c>
      <c r="L39" s="1">
        <v>7.7489466438613328E-3</v>
      </c>
      <c r="M39" s="1">
        <v>1.8762816298726439E-3</v>
      </c>
      <c r="N39" s="1">
        <v>3.7397838769092856E-3</v>
      </c>
      <c r="O39" s="1">
        <v>5.0758335612899304E-3</v>
      </c>
      <c r="P39" s="1">
        <v>6.6776299397019985E-3</v>
      </c>
      <c r="Q39" s="1">
        <v>1.8606514100533436E-3</v>
      </c>
      <c r="R39" s="1">
        <v>5.7976992529446816E-3</v>
      </c>
      <c r="S39" s="1">
        <v>5.2085321756393408E-3</v>
      </c>
      <c r="T39" s="1">
        <v>1.9628044791047809E-3</v>
      </c>
      <c r="U39" s="1">
        <v>4.4199652227542548E-3</v>
      </c>
      <c r="V39" s="1">
        <v>1.7451926452738964E-2</v>
      </c>
      <c r="W39" s="1">
        <v>5.7671746589005026E-3</v>
      </c>
      <c r="X39" s="1">
        <v>9.7238653085956663E-3</v>
      </c>
      <c r="Y39" s="1">
        <v>1.4101330502007366E-3</v>
      </c>
      <c r="Z39" s="1">
        <v>1.9382020525400355E-2</v>
      </c>
      <c r="AA39" s="1">
        <v>1.0367459755668877E-2</v>
      </c>
      <c r="AB39" s="1">
        <v>1.319594189313824E-2</v>
      </c>
      <c r="AC39" s="1">
        <v>2.5711459380799384E-2</v>
      </c>
      <c r="AD39" s="1">
        <v>1.3717801512164476E-2</v>
      </c>
      <c r="AE39" s="1">
        <v>1.6628092488146866E-3</v>
      </c>
      <c r="AF39" s="1">
        <v>1.4577463053175496E-2</v>
      </c>
      <c r="AG39" s="1">
        <v>1.0950610328638498E-2</v>
      </c>
      <c r="AH39" s="1">
        <v>1.0975654672019447E-2</v>
      </c>
      <c r="AI39" s="1">
        <v>1.3864397456845647E-2</v>
      </c>
      <c r="AJ39" s="1">
        <v>7.0950039777482252E-3</v>
      </c>
      <c r="AK39" s="1">
        <v>4.5322697606961569E-4</v>
      </c>
      <c r="AL39" s="2">
        <v>0</v>
      </c>
      <c r="AM39" s="3">
        <v>7.896113613036217E-3</v>
      </c>
    </row>
    <row r="40" spans="1:39">
      <c r="A40" s="106">
        <v>70</v>
      </c>
      <c r="B40" s="46" t="s">
        <v>190</v>
      </c>
      <c r="C40" s="47">
        <v>0.5339849323472039</v>
      </c>
      <c r="D40" s="48">
        <v>0.38370977876252521</v>
      </c>
      <c r="E40" s="48">
        <v>0.52525126568072422</v>
      </c>
      <c r="F40" s="48">
        <v>0.57489306596554568</v>
      </c>
      <c r="G40" s="48">
        <v>0.51763883178538928</v>
      </c>
      <c r="H40" s="48">
        <v>0.46475316912295167</v>
      </c>
      <c r="I40" s="48">
        <v>0.55986208212382627</v>
      </c>
      <c r="J40" s="48">
        <v>0.79016351964412856</v>
      </c>
      <c r="K40" s="48">
        <v>0.77127571289365759</v>
      </c>
      <c r="L40" s="48">
        <v>0.5297338450627842</v>
      </c>
      <c r="M40" s="48">
        <v>0.80300443096508789</v>
      </c>
      <c r="N40" s="48">
        <v>0.78913875251828458</v>
      </c>
      <c r="O40" s="48">
        <v>0.57068174219628587</v>
      </c>
      <c r="P40" s="48">
        <v>0.62552591675031499</v>
      </c>
      <c r="Q40" s="48">
        <v>0.65978116409052012</v>
      </c>
      <c r="R40" s="48">
        <v>0.63621155873321422</v>
      </c>
      <c r="S40" s="48">
        <v>0.67697828778367408</v>
      </c>
      <c r="T40" s="48">
        <v>0.82141988724528037</v>
      </c>
      <c r="U40" s="48">
        <v>0.6187951311855957</v>
      </c>
      <c r="V40" s="48">
        <v>0.54824006179093399</v>
      </c>
      <c r="W40" s="48">
        <v>0.8268283730950291</v>
      </c>
      <c r="X40" s="48">
        <v>0.50007213549932195</v>
      </c>
      <c r="Y40" s="48">
        <v>0.26314741696804805</v>
      </c>
      <c r="Z40" s="48">
        <v>0.32830939165263429</v>
      </c>
      <c r="AA40" s="48">
        <v>0.34028189089368177</v>
      </c>
      <c r="AB40" s="48">
        <v>0.19041886043646791</v>
      </c>
      <c r="AC40" s="48">
        <v>0.55703938063587832</v>
      </c>
      <c r="AD40" s="48">
        <v>0.48672198271193051</v>
      </c>
      <c r="AE40" s="48">
        <v>0.31489762238251107</v>
      </c>
      <c r="AF40" s="48">
        <v>0.20406394532116423</v>
      </c>
      <c r="AG40" s="48">
        <v>0.40691380281690143</v>
      </c>
      <c r="AH40" s="48">
        <v>0.42029759493204671</v>
      </c>
      <c r="AI40" s="48">
        <v>0.36781097827317877</v>
      </c>
      <c r="AJ40" s="48">
        <v>0.38640687567433535</v>
      </c>
      <c r="AK40" s="48">
        <v>1</v>
      </c>
      <c r="AL40" s="49">
        <v>0.61782934018592695</v>
      </c>
      <c r="AM40" s="50">
        <v>0.57422248048545887</v>
      </c>
    </row>
    <row r="41" spans="1:39">
      <c r="A41" s="103">
        <v>71</v>
      </c>
      <c r="B41" s="42" t="s">
        <v>191</v>
      </c>
      <c r="C41" s="26">
        <v>2.3642291441214785E-3</v>
      </c>
      <c r="D41" s="1">
        <v>9.8548232415093095E-3</v>
      </c>
      <c r="E41" s="1">
        <v>2.2769783275556774E-2</v>
      </c>
      <c r="F41" s="1">
        <v>7.0321390731075614E-2</v>
      </c>
      <c r="G41" s="1">
        <v>1.1406643684704345E-2</v>
      </c>
      <c r="H41" s="1">
        <v>2.3858600432855818E-2</v>
      </c>
      <c r="I41" s="1">
        <v>1.7703094975264729E-2</v>
      </c>
      <c r="J41" s="1">
        <v>1.0079494436566264E-2</v>
      </c>
      <c r="K41" s="1">
        <v>4.356869799865078E-3</v>
      </c>
      <c r="L41" s="1">
        <v>2.0848108130657877E-2</v>
      </c>
      <c r="M41" s="1">
        <v>6.4703712027175276E-3</v>
      </c>
      <c r="N41" s="1">
        <v>1.6758994040157155E-2</v>
      </c>
      <c r="O41" s="1">
        <v>2.7476368499437707E-2</v>
      </c>
      <c r="P41" s="1">
        <v>1.4775502068071959E-2</v>
      </c>
      <c r="Q41" s="1">
        <v>2.417026234820762E-2</v>
      </c>
      <c r="R41" s="1">
        <v>1.5491085750951006E-2</v>
      </c>
      <c r="S41" s="1">
        <v>3.1251193053836042E-3</v>
      </c>
      <c r="T41" s="1">
        <v>8.8363803178088778E-3</v>
      </c>
      <c r="U41" s="1">
        <v>1.8330863520725011E-2</v>
      </c>
      <c r="V41" s="1">
        <v>1.8294530098002828E-2</v>
      </c>
      <c r="W41" s="1">
        <v>8.3491582222931463E-3</v>
      </c>
      <c r="X41" s="1">
        <v>1.2926681478489193E-2</v>
      </c>
      <c r="Y41" s="1">
        <v>2.3142771823882677E-2</v>
      </c>
      <c r="Z41" s="1">
        <v>2.0319245507903181E-2</v>
      </c>
      <c r="AA41" s="1">
        <v>3.1140902108644043E-2</v>
      </c>
      <c r="AB41" s="1">
        <v>3.7321855859380878E-3</v>
      </c>
      <c r="AC41" s="1">
        <v>1.7703709153933569E-2</v>
      </c>
      <c r="AD41" s="1">
        <v>1.3423167746268333E-2</v>
      </c>
      <c r="AE41" s="1">
        <v>9.8495232531140217E-3</v>
      </c>
      <c r="AF41" s="1">
        <v>1.2199229435878057E-2</v>
      </c>
      <c r="AG41" s="1">
        <v>1.0855962441314555E-2</v>
      </c>
      <c r="AH41" s="1">
        <v>6.6940444182534711E-2</v>
      </c>
      <c r="AI41" s="1">
        <v>1.7706631291152346E-2</v>
      </c>
      <c r="AJ41" s="1">
        <v>2.3547679105678218E-2</v>
      </c>
      <c r="AK41" s="1">
        <v>0</v>
      </c>
      <c r="AL41" s="2">
        <v>2.9098329680296276E-3</v>
      </c>
      <c r="AM41" s="3">
        <v>1.3192598859274072E-2</v>
      </c>
    </row>
    <row r="42" spans="1:39">
      <c r="A42" s="103">
        <v>91</v>
      </c>
      <c r="B42" s="42" t="s">
        <v>192</v>
      </c>
      <c r="C42" s="26">
        <v>8.6263346176910505E-2</v>
      </c>
      <c r="D42" s="1">
        <v>0.13783524587453289</v>
      </c>
      <c r="E42" s="1">
        <v>0.11449734394094321</v>
      </c>
      <c r="F42" s="1">
        <v>0.33661656790801708</v>
      </c>
      <c r="G42" s="1">
        <v>0.14804389765647238</v>
      </c>
      <c r="H42" s="1">
        <v>0.19447593527774915</v>
      </c>
      <c r="I42" s="1">
        <v>0.20674053177426169</v>
      </c>
      <c r="J42" s="1">
        <v>2.2650912920935105E-2</v>
      </c>
      <c r="K42" s="1">
        <v>4.4438733442556241E-3</v>
      </c>
      <c r="L42" s="1">
        <v>0.18238705101998248</v>
      </c>
      <c r="M42" s="1">
        <v>1.6710808292324679E-2</v>
      </c>
      <c r="N42" s="1">
        <v>2.1455901131506395E-2</v>
      </c>
      <c r="O42" s="1">
        <v>0.36944165830825809</v>
      </c>
      <c r="P42" s="1">
        <v>0.10874641379948601</v>
      </c>
      <c r="Q42" s="1">
        <v>0.21120032042529174</v>
      </c>
      <c r="R42" s="1">
        <v>0.21854805444795819</v>
      </c>
      <c r="S42" s="1">
        <v>0.19839871722851549</v>
      </c>
      <c r="T42" s="1">
        <v>0.10353730957913762</v>
      </c>
      <c r="U42" s="1">
        <v>0.23101170948151067</v>
      </c>
      <c r="V42" s="1">
        <v>0.34892016330461123</v>
      </c>
      <c r="W42" s="1">
        <v>7.5222213356738205E-2</v>
      </c>
      <c r="X42" s="1">
        <v>0.12788181319791095</v>
      </c>
      <c r="Y42" s="1">
        <v>0.21349414380039153</v>
      </c>
      <c r="Z42" s="1">
        <v>0.4291901406010713</v>
      </c>
      <c r="AA42" s="1">
        <v>0.32251323018842487</v>
      </c>
      <c r="AB42" s="1">
        <v>3.8044214359885024E-2</v>
      </c>
      <c r="AC42" s="1">
        <v>0.2297271887441853</v>
      </c>
      <c r="AD42" s="1">
        <v>0.16321844060746549</v>
      </c>
      <c r="AE42" s="1">
        <v>0.36779293281102149</v>
      </c>
      <c r="AF42" s="1">
        <v>0.63386703250663357</v>
      </c>
      <c r="AG42" s="1">
        <v>0.48767549295774648</v>
      </c>
      <c r="AH42" s="1">
        <v>0.32164561157968397</v>
      </c>
      <c r="AI42" s="1">
        <v>0.47467765680358498</v>
      </c>
      <c r="AJ42" s="1">
        <v>0.14081523912982513</v>
      </c>
      <c r="AK42" s="1">
        <v>0</v>
      </c>
      <c r="AL42" s="2">
        <v>3.5711586425818155E-2</v>
      </c>
      <c r="AM42" s="3">
        <v>0.18323244925649623</v>
      </c>
    </row>
    <row r="43" spans="1:39">
      <c r="A43" s="103">
        <v>92</v>
      </c>
      <c r="B43" s="42" t="s">
        <v>193</v>
      </c>
      <c r="C43" s="26">
        <v>0.23671241185836683</v>
      </c>
      <c r="D43" s="1">
        <v>0.39095208174873508</v>
      </c>
      <c r="E43" s="1">
        <v>0.1831309075491932</v>
      </c>
      <c r="F43" s="1">
        <v>-8.3192716713102854E-2</v>
      </c>
      <c r="G43" s="1">
        <v>6.8369580877882849E-2</v>
      </c>
      <c r="H43" s="1">
        <v>0.11949912398227353</v>
      </c>
      <c r="I43" s="1">
        <v>0.11981956198808891</v>
      </c>
      <c r="J43" s="1">
        <v>8.6400920276082829E-2</v>
      </c>
      <c r="K43" s="1">
        <v>-1.234379517491728E-2</v>
      </c>
      <c r="L43" s="1">
        <v>0.12246047307162822</v>
      </c>
      <c r="M43" s="1">
        <v>8.0729117440527826E-2</v>
      </c>
      <c r="N43" s="1">
        <v>0.14022788870291128</v>
      </c>
      <c r="O43" s="1">
        <v>-6.814382541564086E-2</v>
      </c>
      <c r="P43" s="1">
        <v>0.16081840121307905</v>
      </c>
      <c r="Q43" s="1">
        <v>-8.6868024832960106E-2</v>
      </c>
      <c r="R43" s="1">
        <v>3.7329850130620103E-2</v>
      </c>
      <c r="S43" s="1">
        <v>-4.9925553440630911E-2</v>
      </c>
      <c r="T43" s="1">
        <v>1.5747557774886629E-2</v>
      </c>
      <c r="U43" s="1">
        <v>1.8767720548555373E-2</v>
      </c>
      <c r="V43" s="1">
        <v>1.9432045019109046E-2</v>
      </c>
      <c r="W43" s="1">
        <v>-0.13666001755365834</v>
      </c>
      <c r="X43" s="1">
        <v>0.13232535995614161</v>
      </c>
      <c r="Y43" s="1">
        <v>0.33096652178240815</v>
      </c>
      <c r="Z43" s="1">
        <v>0.11514874332162235</v>
      </c>
      <c r="AA43" s="1">
        <v>0.20874083276752908</v>
      </c>
      <c r="AB43" s="1">
        <v>0.44338407758474274</v>
      </c>
      <c r="AC43" s="1">
        <v>6.2422845183495612E-2</v>
      </c>
      <c r="AD43" s="1">
        <v>0.20759981802032107</v>
      </c>
      <c r="AE43" s="1">
        <v>0</v>
      </c>
      <c r="AF43" s="1">
        <v>2.5219955803465074E-3</v>
      </c>
      <c r="AG43" s="1">
        <v>1.7834366197183097E-2</v>
      </c>
      <c r="AH43" s="1">
        <v>3.4547530477698797E-2</v>
      </c>
      <c r="AI43" s="1">
        <v>-1.7832009447850777E-2</v>
      </c>
      <c r="AJ43" s="1">
        <v>0.30029268551878252</v>
      </c>
      <c r="AK43" s="1">
        <v>0</v>
      </c>
      <c r="AL43" s="2">
        <v>0.27938175496939005</v>
      </c>
      <c r="AM43" s="3">
        <v>8.9758628318374001E-2</v>
      </c>
    </row>
    <row r="44" spans="1:39">
      <c r="A44" s="103">
        <v>93</v>
      </c>
      <c r="B44" s="42" t="s">
        <v>194</v>
      </c>
      <c r="C44" s="26">
        <v>0.14767816155336058</v>
      </c>
      <c r="D44" s="1">
        <v>0.1152815899996693</v>
      </c>
      <c r="E44" s="1">
        <v>0.11147966182008628</v>
      </c>
      <c r="F44" s="1">
        <v>7.1380920613742502E-2</v>
      </c>
      <c r="G44" s="1">
        <v>6.4416261671076808E-2</v>
      </c>
      <c r="H44" s="1">
        <v>0.1354735648768422</v>
      </c>
      <c r="I44" s="1">
        <v>5.6407321095166059E-2</v>
      </c>
      <c r="J44" s="1">
        <v>7.003571659733214E-2</v>
      </c>
      <c r="K44" s="1">
        <v>6.174306916380224E-2</v>
      </c>
      <c r="L44" s="1">
        <v>0.10778649201118018</v>
      </c>
      <c r="M44" s="1">
        <v>8.1823381689591607E-2</v>
      </c>
      <c r="N44" s="1">
        <v>2.2366335408656596E-2</v>
      </c>
      <c r="O44" s="1">
        <v>6.6776085833257351E-2</v>
      </c>
      <c r="P44" s="1">
        <v>7.4735350860332173E-2</v>
      </c>
      <c r="Q44" s="1">
        <v>0.17469004314817849</v>
      </c>
      <c r="R44" s="1">
        <v>8.4009349649388151E-2</v>
      </c>
      <c r="S44" s="1">
        <v>0.16442054397800962</v>
      </c>
      <c r="T44" s="1">
        <v>5.3439420032638206E-2</v>
      </c>
      <c r="U44" s="1">
        <v>7.7041021731495685E-2</v>
      </c>
      <c r="V44" s="1">
        <v>3.2343942783200089E-2</v>
      </c>
      <c r="W44" s="1">
        <v>0.18803159658501556</v>
      </c>
      <c r="X44" s="1">
        <v>0.24615517788614133</v>
      </c>
      <c r="Y44" s="1">
        <v>0.10184478582567437</v>
      </c>
      <c r="Z44" s="1">
        <v>7.1208309946018608E-2</v>
      </c>
      <c r="AA44" s="1">
        <v>0.10796989439926036</v>
      </c>
      <c r="AB44" s="1">
        <v>0.2721077174116347</v>
      </c>
      <c r="AC44" s="1">
        <v>9.1923576876854776E-2</v>
      </c>
      <c r="AD44" s="1">
        <v>0.11085595441842327</v>
      </c>
      <c r="AE44" s="1">
        <v>0.30460118793489577</v>
      </c>
      <c r="AF44" s="1">
        <v>0.13496373091046504</v>
      </c>
      <c r="AG44" s="1">
        <v>7.5760375586854459E-2</v>
      </c>
      <c r="AH44" s="1">
        <v>0.12979264115502193</v>
      </c>
      <c r="AI44" s="1">
        <v>0.12131347774739941</v>
      </c>
      <c r="AJ44" s="1">
        <v>0.1182638420472341</v>
      </c>
      <c r="AK44" s="1">
        <v>0</v>
      </c>
      <c r="AL44" s="2">
        <v>5.4908926007104529E-2</v>
      </c>
      <c r="AM44" s="3">
        <v>0.10410211272620584</v>
      </c>
    </row>
    <row r="45" spans="1:39">
      <c r="A45" s="103">
        <v>94</v>
      </c>
      <c r="B45" s="42" t="s">
        <v>195</v>
      </c>
      <c r="C45" s="26">
        <v>4.3962255047250119E-2</v>
      </c>
      <c r="D45" s="1">
        <v>2.9167631204735606E-2</v>
      </c>
      <c r="E45" s="1">
        <v>4.3045614385116095E-2</v>
      </c>
      <c r="F45" s="1">
        <v>3.0020013342228154E-2</v>
      </c>
      <c r="G45" s="1">
        <v>0.19205049003587857</v>
      </c>
      <c r="H45" s="1">
        <v>6.193960630732763E-2</v>
      </c>
      <c r="I45" s="1">
        <v>3.9494664540659877E-2</v>
      </c>
      <c r="J45" s="1">
        <v>2.0675320243131762E-2</v>
      </c>
      <c r="K45" s="1">
        <v>0.17268061935815476</v>
      </c>
      <c r="L45" s="1">
        <v>3.6804889241166407E-2</v>
      </c>
      <c r="M45" s="1">
        <v>1.1270291670779784E-2</v>
      </c>
      <c r="N45" s="1">
        <v>1.0054462645348499E-2</v>
      </c>
      <c r="O45" s="1">
        <v>3.3767970578401869E-2</v>
      </c>
      <c r="P45" s="1">
        <v>1.5419772334109304E-2</v>
      </c>
      <c r="Q45" s="1">
        <v>1.7048081999745116E-2</v>
      </c>
      <c r="R45" s="1">
        <v>8.4101012878683712E-3</v>
      </c>
      <c r="S45" s="1">
        <v>7.030154947014775E-3</v>
      </c>
      <c r="T45" s="1">
        <v>-2.965514302402242E-3</v>
      </c>
      <c r="U45" s="1">
        <v>3.6070685180267771E-2</v>
      </c>
      <c r="V45" s="1">
        <v>3.702239921356993E-2</v>
      </c>
      <c r="W45" s="1">
        <v>3.8573366312933857E-2</v>
      </c>
      <c r="X45" s="1">
        <v>3.990535822488963E-2</v>
      </c>
      <c r="Y45" s="1">
        <v>6.7420949600185812E-2</v>
      </c>
      <c r="Z45" s="1">
        <v>3.6189704037863195E-2</v>
      </c>
      <c r="AA45" s="1">
        <v>1.6343315564672629E-2</v>
      </c>
      <c r="AB45" s="1">
        <v>5.3140647069825839E-2</v>
      </c>
      <c r="AC45" s="1">
        <v>4.5101333398736093E-2</v>
      </c>
      <c r="AD45" s="1">
        <v>1.820663359258216E-2</v>
      </c>
      <c r="AE45" s="1">
        <v>2.8587336184576818E-3</v>
      </c>
      <c r="AF45" s="1">
        <v>1.2445678515390746E-2</v>
      </c>
      <c r="AG45" s="1">
        <v>1.5262347417840376E-2</v>
      </c>
      <c r="AH45" s="1">
        <v>5.2060697580199627E-2</v>
      </c>
      <c r="AI45" s="1">
        <v>3.6525488165919794E-2</v>
      </c>
      <c r="AJ45" s="1">
        <v>3.0697294098025296E-2</v>
      </c>
      <c r="AK45" s="1">
        <v>0</v>
      </c>
      <c r="AL45" s="2">
        <v>9.2585594437306334E-3</v>
      </c>
      <c r="AM45" s="3">
        <v>3.8815730130109603E-2</v>
      </c>
    </row>
    <row r="46" spans="1:39">
      <c r="A46" s="103">
        <v>95</v>
      </c>
      <c r="B46" s="42" t="s">
        <v>196</v>
      </c>
      <c r="C46" s="26">
        <v>-5.0965336127213448E-2</v>
      </c>
      <c r="D46" s="1">
        <v>-6.6801150831707401E-2</v>
      </c>
      <c r="E46" s="1">
        <v>-1.7457665161982192E-4</v>
      </c>
      <c r="F46" s="1">
        <v>-3.924184750618059E-5</v>
      </c>
      <c r="G46" s="1">
        <v>-1.9257057114041838E-3</v>
      </c>
      <c r="H46" s="1">
        <v>0</v>
      </c>
      <c r="I46" s="1">
        <v>-2.725649726753615E-5</v>
      </c>
      <c r="J46" s="1">
        <v>-5.8841181766294598E-6</v>
      </c>
      <c r="K46" s="1">
        <v>-2.1563493848180152E-3</v>
      </c>
      <c r="L46" s="1">
        <v>-2.0858537399357557E-5</v>
      </c>
      <c r="M46" s="1">
        <v>-8.4012610292804944E-6</v>
      </c>
      <c r="N46" s="1">
        <v>-2.3344468644876938E-6</v>
      </c>
      <c r="O46" s="1">
        <v>0</v>
      </c>
      <c r="P46" s="1">
        <v>-2.1357025393503193E-5</v>
      </c>
      <c r="Q46" s="1">
        <v>-2.1847178983013817E-5</v>
      </c>
      <c r="R46" s="1">
        <v>0</v>
      </c>
      <c r="S46" s="1">
        <v>-2.7269801966698117E-5</v>
      </c>
      <c r="T46" s="1">
        <v>-1.5040647349461921E-5</v>
      </c>
      <c r="U46" s="1">
        <v>-1.713164815021029E-5</v>
      </c>
      <c r="V46" s="1">
        <v>-4.2531422094271298E-3</v>
      </c>
      <c r="W46" s="1">
        <v>-3.4469001835155192E-4</v>
      </c>
      <c r="X46" s="1">
        <v>-5.9266526242894656E-2</v>
      </c>
      <c r="Y46" s="1">
        <v>-1.6589800590596902E-5</v>
      </c>
      <c r="Z46" s="1">
        <v>-3.6553506711293126E-4</v>
      </c>
      <c r="AA46" s="1">
        <v>-2.6990065922212751E-2</v>
      </c>
      <c r="AB46" s="1">
        <v>-8.2770244849433405E-4</v>
      </c>
      <c r="AC46" s="1">
        <v>-3.9180339930836583E-3</v>
      </c>
      <c r="AD46" s="1">
        <v>-2.5997096990836022E-5</v>
      </c>
      <c r="AE46" s="1">
        <v>0</v>
      </c>
      <c r="AF46" s="1">
        <v>-6.1612269878172008E-5</v>
      </c>
      <c r="AG46" s="1">
        <v>-1.4302347417840375E-2</v>
      </c>
      <c r="AH46" s="1">
        <v>-2.5284519907185738E-2</v>
      </c>
      <c r="AI46" s="1">
        <v>-2.0222283338456313E-4</v>
      </c>
      <c r="AJ46" s="1">
        <v>-2.3615573880584899E-5</v>
      </c>
      <c r="AK46" s="1">
        <v>0</v>
      </c>
      <c r="AL46" s="2">
        <v>0</v>
      </c>
      <c r="AM46" s="3">
        <v>-3.3239997759186624E-3</v>
      </c>
    </row>
    <row r="47" spans="1:39">
      <c r="A47" s="106">
        <v>96</v>
      </c>
      <c r="B47" s="46" t="s">
        <v>197</v>
      </c>
      <c r="C47" s="47">
        <v>0.46601506765279604</v>
      </c>
      <c r="D47" s="48">
        <v>0.61629022123747479</v>
      </c>
      <c r="E47" s="48">
        <v>0.47474873431927578</v>
      </c>
      <c r="F47" s="48">
        <v>0.42510693403445432</v>
      </c>
      <c r="G47" s="48">
        <v>0.48236116821461078</v>
      </c>
      <c r="H47" s="48">
        <v>0.53524683087704839</v>
      </c>
      <c r="I47" s="48">
        <v>0.44013791787617373</v>
      </c>
      <c r="J47" s="48">
        <v>0.20983648035587146</v>
      </c>
      <c r="K47" s="48">
        <v>0.22872428710634243</v>
      </c>
      <c r="L47" s="48">
        <v>0.4702661549372158</v>
      </c>
      <c r="M47" s="48">
        <v>0.19699556903491214</v>
      </c>
      <c r="N47" s="48">
        <v>0.21086124748171545</v>
      </c>
      <c r="O47" s="48">
        <v>0.42931825780371419</v>
      </c>
      <c r="P47" s="48">
        <v>0.37447408324968501</v>
      </c>
      <c r="Q47" s="48">
        <v>0.34021883590947988</v>
      </c>
      <c r="R47" s="48">
        <v>0.36378844126678583</v>
      </c>
      <c r="S47" s="48">
        <v>0.32302171221632586</v>
      </c>
      <c r="T47" s="48">
        <v>0.17858011275471963</v>
      </c>
      <c r="U47" s="48">
        <v>0.3812048688144043</v>
      </c>
      <c r="V47" s="48">
        <v>0.45175993820906601</v>
      </c>
      <c r="W47" s="48">
        <v>0.17317162690497087</v>
      </c>
      <c r="X47" s="48">
        <v>0.49992786450067805</v>
      </c>
      <c r="Y47" s="48">
        <v>0.736852583031952</v>
      </c>
      <c r="Z47" s="48">
        <v>0.67169060834736571</v>
      </c>
      <c r="AA47" s="48">
        <v>0.65971810910631823</v>
      </c>
      <c r="AB47" s="48">
        <v>0.80958113956353206</v>
      </c>
      <c r="AC47" s="48">
        <v>0.44296061936412168</v>
      </c>
      <c r="AD47" s="48">
        <v>0.51327801728806954</v>
      </c>
      <c r="AE47" s="48">
        <v>0.68510237761748893</v>
      </c>
      <c r="AF47" s="48">
        <v>0.79593605467883577</v>
      </c>
      <c r="AG47" s="48">
        <v>0.59308619718309863</v>
      </c>
      <c r="AH47" s="48">
        <v>0.57970240506795334</v>
      </c>
      <c r="AI47" s="48">
        <v>0.63218902172682123</v>
      </c>
      <c r="AJ47" s="48">
        <v>0.61359312432566471</v>
      </c>
      <c r="AK47" s="48">
        <v>0</v>
      </c>
      <c r="AL47" s="49">
        <v>0.382170659814073</v>
      </c>
      <c r="AM47" s="50">
        <v>0.42577751951454107</v>
      </c>
    </row>
    <row r="48" spans="1:39">
      <c r="A48" s="106">
        <v>97</v>
      </c>
      <c r="B48" s="46" t="s">
        <v>198</v>
      </c>
      <c r="C48" s="47">
        <v>1</v>
      </c>
      <c r="D48" s="48">
        <v>1</v>
      </c>
      <c r="E48" s="48">
        <v>1</v>
      </c>
      <c r="F48" s="48">
        <v>1</v>
      </c>
      <c r="G48" s="48">
        <v>1</v>
      </c>
      <c r="H48" s="48">
        <v>1</v>
      </c>
      <c r="I48" s="48">
        <v>1</v>
      </c>
      <c r="J48" s="48">
        <v>1</v>
      </c>
      <c r="K48" s="48">
        <v>1</v>
      </c>
      <c r="L48" s="48">
        <v>1</v>
      </c>
      <c r="M48" s="48">
        <v>1</v>
      </c>
      <c r="N48" s="48">
        <v>1</v>
      </c>
      <c r="O48" s="48">
        <v>1</v>
      </c>
      <c r="P48" s="48">
        <v>1</v>
      </c>
      <c r="Q48" s="48">
        <v>1</v>
      </c>
      <c r="R48" s="48">
        <v>1</v>
      </c>
      <c r="S48" s="48">
        <v>1</v>
      </c>
      <c r="T48" s="48">
        <v>1</v>
      </c>
      <c r="U48" s="48">
        <v>1</v>
      </c>
      <c r="V48" s="48">
        <v>1</v>
      </c>
      <c r="W48" s="48">
        <v>1</v>
      </c>
      <c r="X48" s="48">
        <v>1</v>
      </c>
      <c r="Y48" s="48">
        <v>1</v>
      </c>
      <c r="Z48" s="48">
        <v>1</v>
      </c>
      <c r="AA48" s="48">
        <v>1</v>
      </c>
      <c r="AB48" s="48">
        <v>1</v>
      </c>
      <c r="AC48" s="48">
        <v>1</v>
      </c>
      <c r="AD48" s="48">
        <v>1</v>
      </c>
      <c r="AE48" s="48">
        <v>1</v>
      </c>
      <c r="AF48" s="48">
        <v>1</v>
      </c>
      <c r="AG48" s="48">
        <v>1</v>
      </c>
      <c r="AH48" s="48">
        <v>1</v>
      </c>
      <c r="AI48" s="48">
        <v>1</v>
      </c>
      <c r="AJ48" s="48">
        <v>1</v>
      </c>
      <c r="AK48" s="48">
        <v>1</v>
      </c>
      <c r="AL48" s="49">
        <v>1</v>
      </c>
      <c r="AM48" s="50">
        <v>1</v>
      </c>
    </row>
    <row r="50" spans="1:39">
      <c r="A50" s="32" t="s">
        <v>75</v>
      </c>
    </row>
    <row r="51" spans="1:39">
      <c r="A51" s="33"/>
      <c r="B51" s="34"/>
      <c r="C51" s="94">
        <v>1</v>
      </c>
      <c r="D51" s="95">
        <v>2</v>
      </c>
      <c r="E51" s="95">
        <v>3</v>
      </c>
      <c r="F51" s="95">
        <v>4</v>
      </c>
      <c r="G51" s="95">
        <v>5</v>
      </c>
      <c r="H51" s="95">
        <v>6</v>
      </c>
      <c r="I51" s="95">
        <v>7</v>
      </c>
      <c r="J51" s="95">
        <v>8</v>
      </c>
      <c r="K51" s="95">
        <v>9</v>
      </c>
      <c r="L51" s="95">
        <v>10</v>
      </c>
      <c r="M51" s="95">
        <v>11</v>
      </c>
      <c r="N51" s="95">
        <v>12</v>
      </c>
      <c r="O51" s="95">
        <v>13</v>
      </c>
      <c r="P51" s="95">
        <v>14</v>
      </c>
      <c r="Q51" s="95">
        <v>15</v>
      </c>
      <c r="R51" s="95">
        <v>16</v>
      </c>
      <c r="S51" s="95">
        <v>17</v>
      </c>
      <c r="T51" s="95">
        <v>18</v>
      </c>
      <c r="U51" s="95">
        <v>19</v>
      </c>
      <c r="V51" s="95">
        <v>20</v>
      </c>
      <c r="W51" s="95">
        <v>21</v>
      </c>
      <c r="X51" s="95">
        <v>22</v>
      </c>
      <c r="Y51" s="95">
        <v>23</v>
      </c>
      <c r="Z51" s="95">
        <v>24</v>
      </c>
      <c r="AA51" s="95">
        <v>25</v>
      </c>
      <c r="AB51" s="95">
        <v>26</v>
      </c>
      <c r="AC51" s="95">
        <v>27</v>
      </c>
      <c r="AD51" s="95">
        <v>28</v>
      </c>
      <c r="AE51" s="95">
        <v>29</v>
      </c>
      <c r="AF51" s="95">
        <v>30</v>
      </c>
      <c r="AG51" s="95">
        <v>31</v>
      </c>
      <c r="AH51" s="95">
        <v>32</v>
      </c>
      <c r="AI51" s="95">
        <v>33</v>
      </c>
      <c r="AJ51" s="95">
        <v>34</v>
      </c>
      <c r="AK51" s="95">
        <v>35</v>
      </c>
      <c r="AL51" s="96">
        <v>36</v>
      </c>
      <c r="AM51" s="64"/>
    </row>
    <row r="52" spans="1:39" ht="33.75">
      <c r="A52" s="35"/>
      <c r="B52" s="36"/>
      <c r="C52" s="37" t="s">
        <v>0</v>
      </c>
      <c r="D52" s="38" t="s">
        <v>1</v>
      </c>
      <c r="E52" s="38" t="s">
        <v>2</v>
      </c>
      <c r="F52" s="38" t="s">
        <v>3</v>
      </c>
      <c r="G52" s="38" t="s">
        <v>4</v>
      </c>
      <c r="H52" s="38" t="s">
        <v>5</v>
      </c>
      <c r="I52" s="38" t="s">
        <v>6</v>
      </c>
      <c r="J52" s="38" t="s">
        <v>7</v>
      </c>
      <c r="K52" s="38" t="s">
        <v>8</v>
      </c>
      <c r="L52" s="38" t="s">
        <v>9</v>
      </c>
      <c r="M52" s="38" t="s">
        <v>10</v>
      </c>
      <c r="N52" s="38" t="s">
        <v>11</v>
      </c>
      <c r="O52" s="38" t="s">
        <v>12</v>
      </c>
      <c r="P52" s="38" t="s">
        <v>13</v>
      </c>
      <c r="Q52" s="38" t="s">
        <v>16</v>
      </c>
      <c r="R52" s="38" t="s">
        <v>14</v>
      </c>
      <c r="S52" s="38" t="s">
        <v>15</v>
      </c>
      <c r="T52" s="38" t="s">
        <v>17</v>
      </c>
      <c r="U52" s="38" t="s">
        <v>18</v>
      </c>
      <c r="V52" s="38" t="s">
        <v>19</v>
      </c>
      <c r="W52" s="38" t="s">
        <v>20</v>
      </c>
      <c r="X52" s="38" t="s">
        <v>171</v>
      </c>
      <c r="Y52" s="38" t="s">
        <v>172</v>
      </c>
      <c r="Z52" s="38" t="s">
        <v>21</v>
      </c>
      <c r="AA52" s="38" t="s">
        <v>22</v>
      </c>
      <c r="AB52" s="38" t="s">
        <v>23</v>
      </c>
      <c r="AC52" s="38" t="s">
        <v>24</v>
      </c>
      <c r="AD52" s="38" t="s">
        <v>25</v>
      </c>
      <c r="AE52" s="38" t="s">
        <v>26</v>
      </c>
      <c r="AF52" s="38" t="s">
        <v>27</v>
      </c>
      <c r="AG52" s="38" t="s">
        <v>176</v>
      </c>
      <c r="AH52" s="38" t="s">
        <v>177</v>
      </c>
      <c r="AI52" s="38" t="s">
        <v>28</v>
      </c>
      <c r="AJ52" s="38" t="s">
        <v>29</v>
      </c>
      <c r="AK52" s="38" t="s">
        <v>30</v>
      </c>
      <c r="AL52" s="39" t="s">
        <v>31</v>
      </c>
      <c r="AM52" s="98" t="s">
        <v>74</v>
      </c>
    </row>
    <row r="53" spans="1:39">
      <c r="A53" s="56" t="s">
        <v>76</v>
      </c>
      <c r="B53" s="46"/>
      <c r="C53" s="56">
        <f t="array" ref="C53:AL53">TRANSPOSE(計算!D5:D40)</f>
        <v>0</v>
      </c>
      <c r="D53" s="63">
        <v>0</v>
      </c>
      <c r="E53" s="63">
        <v>0</v>
      </c>
      <c r="F53" s="63">
        <v>0</v>
      </c>
      <c r="G53" s="63">
        <v>0</v>
      </c>
      <c r="H53" s="63">
        <v>0</v>
      </c>
      <c r="I53" s="63">
        <v>0</v>
      </c>
      <c r="J53" s="63">
        <v>0</v>
      </c>
      <c r="K53" s="63">
        <v>0</v>
      </c>
      <c r="L53" s="63">
        <v>0</v>
      </c>
      <c r="M53" s="63">
        <v>0</v>
      </c>
      <c r="N53" s="63">
        <v>0</v>
      </c>
      <c r="O53" s="63">
        <v>0</v>
      </c>
      <c r="P53" s="63">
        <v>0</v>
      </c>
      <c r="Q53" s="63">
        <v>0</v>
      </c>
      <c r="R53" s="63">
        <v>0</v>
      </c>
      <c r="S53" s="63">
        <v>0</v>
      </c>
      <c r="T53" s="63">
        <v>0</v>
      </c>
      <c r="U53" s="63">
        <v>0</v>
      </c>
      <c r="V53" s="63">
        <v>0</v>
      </c>
      <c r="W53" s="63">
        <v>0</v>
      </c>
      <c r="X53" s="63">
        <v>0</v>
      </c>
      <c r="Y53" s="63">
        <v>0</v>
      </c>
      <c r="Z53" s="63">
        <v>0</v>
      </c>
      <c r="AA53" s="63">
        <v>0</v>
      </c>
      <c r="AB53" s="63">
        <v>0</v>
      </c>
      <c r="AC53" s="63">
        <v>0</v>
      </c>
      <c r="AD53" s="63">
        <v>0</v>
      </c>
      <c r="AE53" s="63">
        <v>0</v>
      </c>
      <c r="AF53" s="63">
        <v>0</v>
      </c>
      <c r="AG53" s="63">
        <v>0</v>
      </c>
      <c r="AH53" s="63">
        <v>0</v>
      </c>
      <c r="AI53" s="63">
        <v>0</v>
      </c>
      <c r="AJ53" s="63">
        <v>0</v>
      </c>
      <c r="AK53" s="63">
        <v>0</v>
      </c>
      <c r="AL53" s="46">
        <v>0</v>
      </c>
      <c r="AM53" s="67">
        <f>SUM(C53:AL53)</f>
        <v>0</v>
      </c>
    </row>
    <row r="54" spans="1:39">
      <c r="A54" s="102">
        <v>1</v>
      </c>
      <c r="B54" s="34" t="s">
        <v>0</v>
      </c>
      <c r="C54" s="90">
        <f>+C$53*C4</f>
        <v>0</v>
      </c>
      <c r="D54" s="90">
        <f t="shared" ref="D54:AL54" si="0">+D$53*D4</f>
        <v>0</v>
      </c>
      <c r="E54" s="90">
        <f t="shared" si="0"/>
        <v>0</v>
      </c>
      <c r="F54" s="90">
        <f t="shared" si="0"/>
        <v>0</v>
      </c>
      <c r="G54" s="90">
        <f>+G$53*G4</f>
        <v>0</v>
      </c>
      <c r="H54" s="90">
        <f t="shared" si="0"/>
        <v>0</v>
      </c>
      <c r="I54" s="90">
        <f t="shared" si="0"/>
        <v>0</v>
      </c>
      <c r="J54" s="90">
        <f t="shared" si="0"/>
        <v>0</v>
      </c>
      <c r="K54" s="90">
        <f t="shared" si="0"/>
        <v>0</v>
      </c>
      <c r="L54" s="90">
        <f t="shared" si="0"/>
        <v>0</v>
      </c>
      <c r="M54" s="90">
        <f t="shared" si="0"/>
        <v>0</v>
      </c>
      <c r="N54" s="90">
        <f t="shared" si="0"/>
        <v>0</v>
      </c>
      <c r="O54" s="90">
        <f t="shared" si="0"/>
        <v>0</v>
      </c>
      <c r="P54" s="90">
        <f t="shared" si="0"/>
        <v>0</v>
      </c>
      <c r="Q54" s="90">
        <f t="shared" si="0"/>
        <v>0</v>
      </c>
      <c r="R54" s="90">
        <f t="shared" si="0"/>
        <v>0</v>
      </c>
      <c r="S54" s="90">
        <f t="shared" si="0"/>
        <v>0</v>
      </c>
      <c r="T54" s="90">
        <f t="shared" si="0"/>
        <v>0</v>
      </c>
      <c r="U54" s="90">
        <f t="shared" si="0"/>
        <v>0</v>
      </c>
      <c r="V54" s="90">
        <f t="shared" si="0"/>
        <v>0</v>
      </c>
      <c r="W54" s="90">
        <f t="shared" si="0"/>
        <v>0</v>
      </c>
      <c r="X54" s="90">
        <f t="shared" si="0"/>
        <v>0</v>
      </c>
      <c r="Y54" s="90">
        <f t="shared" si="0"/>
        <v>0</v>
      </c>
      <c r="Z54" s="90">
        <f t="shared" si="0"/>
        <v>0</v>
      </c>
      <c r="AA54" s="90">
        <f t="shared" si="0"/>
        <v>0</v>
      </c>
      <c r="AB54" s="90">
        <f t="shared" si="0"/>
        <v>0</v>
      </c>
      <c r="AC54" s="90">
        <f t="shared" si="0"/>
        <v>0</v>
      </c>
      <c r="AD54" s="90">
        <f t="shared" si="0"/>
        <v>0</v>
      </c>
      <c r="AE54" s="90">
        <f t="shared" si="0"/>
        <v>0</v>
      </c>
      <c r="AF54" s="90">
        <f t="shared" si="0"/>
        <v>0</v>
      </c>
      <c r="AG54" s="90">
        <f t="shared" si="0"/>
        <v>0</v>
      </c>
      <c r="AH54" s="90">
        <f t="shared" si="0"/>
        <v>0</v>
      </c>
      <c r="AI54" s="90">
        <f t="shared" si="0"/>
        <v>0</v>
      </c>
      <c r="AJ54" s="90">
        <f t="shared" si="0"/>
        <v>0</v>
      </c>
      <c r="AK54" s="90">
        <f t="shared" si="0"/>
        <v>0</v>
      </c>
      <c r="AL54" s="42">
        <f t="shared" si="0"/>
        <v>0</v>
      </c>
      <c r="AM54" s="64">
        <f>SUM(C54:AL54)</f>
        <v>0</v>
      </c>
    </row>
    <row r="55" spans="1:39">
      <c r="A55" s="103">
        <v>2</v>
      </c>
      <c r="B55" s="42" t="s">
        <v>1</v>
      </c>
      <c r="C55" s="90">
        <f t="shared" ref="C55:AL55" si="1">+C$53*C5</f>
        <v>0</v>
      </c>
      <c r="D55" s="90">
        <f t="shared" si="1"/>
        <v>0</v>
      </c>
      <c r="E55" s="90">
        <f t="shared" si="1"/>
        <v>0</v>
      </c>
      <c r="F55" s="90">
        <f t="shared" si="1"/>
        <v>0</v>
      </c>
      <c r="G55" s="90">
        <f t="shared" si="1"/>
        <v>0</v>
      </c>
      <c r="H55" s="90">
        <f t="shared" si="1"/>
        <v>0</v>
      </c>
      <c r="I55" s="90">
        <f t="shared" si="1"/>
        <v>0</v>
      </c>
      <c r="J55" s="90">
        <f t="shared" si="1"/>
        <v>0</v>
      </c>
      <c r="K55" s="90">
        <f t="shared" si="1"/>
        <v>0</v>
      </c>
      <c r="L55" s="90">
        <f t="shared" si="1"/>
        <v>0</v>
      </c>
      <c r="M55" s="90">
        <f t="shared" si="1"/>
        <v>0</v>
      </c>
      <c r="N55" s="90">
        <f t="shared" si="1"/>
        <v>0</v>
      </c>
      <c r="O55" s="90">
        <f t="shared" si="1"/>
        <v>0</v>
      </c>
      <c r="P55" s="90">
        <f t="shared" si="1"/>
        <v>0</v>
      </c>
      <c r="Q55" s="90">
        <f t="shared" si="1"/>
        <v>0</v>
      </c>
      <c r="R55" s="90">
        <f t="shared" si="1"/>
        <v>0</v>
      </c>
      <c r="S55" s="90">
        <f t="shared" si="1"/>
        <v>0</v>
      </c>
      <c r="T55" s="90">
        <f t="shared" si="1"/>
        <v>0</v>
      </c>
      <c r="U55" s="90">
        <f t="shared" si="1"/>
        <v>0</v>
      </c>
      <c r="V55" s="90">
        <f t="shared" si="1"/>
        <v>0</v>
      </c>
      <c r="W55" s="90">
        <f t="shared" si="1"/>
        <v>0</v>
      </c>
      <c r="X55" s="90">
        <f t="shared" si="1"/>
        <v>0</v>
      </c>
      <c r="Y55" s="90">
        <f t="shared" si="1"/>
        <v>0</v>
      </c>
      <c r="Z55" s="90">
        <f t="shared" si="1"/>
        <v>0</v>
      </c>
      <c r="AA55" s="90">
        <f t="shared" si="1"/>
        <v>0</v>
      </c>
      <c r="AB55" s="90">
        <f t="shared" si="1"/>
        <v>0</v>
      </c>
      <c r="AC55" s="90">
        <f t="shared" si="1"/>
        <v>0</v>
      </c>
      <c r="AD55" s="90">
        <f t="shared" si="1"/>
        <v>0</v>
      </c>
      <c r="AE55" s="90">
        <f t="shared" si="1"/>
        <v>0</v>
      </c>
      <c r="AF55" s="90">
        <f t="shared" si="1"/>
        <v>0</v>
      </c>
      <c r="AG55" s="90">
        <f t="shared" si="1"/>
        <v>0</v>
      </c>
      <c r="AH55" s="90">
        <f t="shared" si="1"/>
        <v>0</v>
      </c>
      <c r="AI55" s="90">
        <f t="shared" si="1"/>
        <v>0</v>
      </c>
      <c r="AJ55" s="90">
        <f t="shared" si="1"/>
        <v>0</v>
      </c>
      <c r="AK55" s="90">
        <f t="shared" si="1"/>
        <v>0</v>
      </c>
      <c r="AL55" s="42">
        <f t="shared" si="1"/>
        <v>0</v>
      </c>
      <c r="AM55" s="61">
        <f t="shared" ref="AM55:AM89" si="2">SUM(C55:AL55)</f>
        <v>0</v>
      </c>
    </row>
    <row r="56" spans="1:39">
      <c r="A56" s="103">
        <v>3</v>
      </c>
      <c r="B56" s="42" t="s">
        <v>2</v>
      </c>
      <c r="C56" s="90">
        <f t="shared" ref="C56:AL56" si="3">+C$53*C6</f>
        <v>0</v>
      </c>
      <c r="D56" s="90">
        <f t="shared" si="3"/>
        <v>0</v>
      </c>
      <c r="E56" s="90">
        <f t="shared" si="3"/>
        <v>0</v>
      </c>
      <c r="F56" s="90">
        <f t="shared" si="3"/>
        <v>0</v>
      </c>
      <c r="G56" s="90">
        <f t="shared" si="3"/>
        <v>0</v>
      </c>
      <c r="H56" s="90">
        <f t="shared" si="3"/>
        <v>0</v>
      </c>
      <c r="I56" s="90">
        <f t="shared" si="3"/>
        <v>0</v>
      </c>
      <c r="J56" s="90">
        <f t="shared" si="3"/>
        <v>0</v>
      </c>
      <c r="K56" s="90">
        <f t="shared" si="3"/>
        <v>0</v>
      </c>
      <c r="L56" s="90">
        <f t="shared" si="3"/>
        <v>0</v>
      </c>
      <c r="M56" s="90">
        <f t="shared" si="3"/>
        <v>0</v>
      </c>
      <c r="N56" s="90">
        <f t="shared" si="3"/>
        <v>0</v>
      </c>
      <c r="O56" s="90">
        <f t="shared" si="3"/>
        <v>0</v>
      </c>
      <c r="P56" s="90">
        <f t="shared" si="3"/>
        <v>0</v>
      </c>
      <c r="Q56" s="90">
        <f t="shared" si="3"/>
        <v>0</v>
      </c>
      <c r="R56" s="90">
        <f t="shared" si="3"/>
        <v>0</v>
      </c>
      <c r="S56" s="90">
        <f t="shared" si="3"/>
        <v>0</v>
      </c>
      <c r="T56" s="90">
        <f t="shared" si="3"/>
        <v>0</v>
      </c>
      <c r="U56" s="90">
        <f t="shared" si="3"/>
        <v>0</v>
      </c>
      <c r="V56" s="90">
        <f t="shared" si="3"/>
        <v>0</v>
      </c>
      <c r="W56" s="90">
        <f t="shared" si="3"/>
        <v>0</v>
      </c>
      <c r="X56" s="90">
        <f t="shared" si="3"/>
        <v>0</v>
      </c>
      <c r="Y56" s="90">
        <f t="shared" si="3"/>
        <v>0</v>
      </c>
      <c r="Z56" s="90">
        <f t="shared" si="3"/>
        <v>0</v>
      </c>
      <c r="AA56" s="90">
        <f t="shared" si="3"/>
        <v>0</v>
      </c>
      <c r="AB56" s="90">
        <f t="shared" si="3"/>
        <v>0</v>
      </c>
      <c r="AC56" s="90">
        <f t="shared" si="3"/>
        <v>0</v>
      </c>
      <c r="AD56" s="90">
        <f t="shared" si="3"/>
        <v>0</v>
      </c>
      <c r="AE56" s="90">
        <f t="shared" si="3"/>
        <v>0</v>
      </c>
      <c r="AF56" s="90">
        <f t="shared" si="3"/>
        <v>0</v>
      </c>
      <c r="AG56" s="90">
        <f t="shared" si="3"/>
        <v>0</v>
      </c>
      <c r="AH56" s="90">
        <f t="shared" si="3"/>
        <v>0</v>
      </c>
      <c r="AI56" s="90">
        <f t="shared" si="3"/>
        <v>0</v>
      </c>
      <c r="AJ56" s="90">
        <f t="shared" si="3"/>
        <v>0</v>
      </c>
      <c r="AK56" s="90">
        <f t="shared" si="3"/>
        <v>0</v>
      </c>
      <c r="AL56" s="42">
        <f t="shared" si="3"/>
        <v>0</v>
      </c>
      <c r="AM56" s="61">
        <f t="shared" si="2"/>
        <v>0</v>
      </c>
    </row>
    <row r="57" spans="1:39">
      <c r="A57" s="103">
        <v>6</v>
      </c>
      <c r="B57" s="42" t="s">
        <v>3</v>
      </c>
      <c r="C57" s="90">
        <f t="shared" ref="C57:AL57" si="4">+C$53*C7</f>
        <v>0</v>
      </c>
      <c r="D57" s="90">
        <f t="shared" si="4"/>
        <v>0</v>
      </c>
      <c r="E57" s="90">
        <f t="shared" si="4"/>
        <v>0</v>
      </c>
      <c r="F57" s="90">
        <f t="shared" si="4"/>
        <v>0</v>
      </c>
      <c r="G57" s="90">
        <f t="shared" si="4"/>
        <v>0</v>
      </c>
      <c r="H57" s="90">
        <f t="shared" si="4"/>
        <v>0</v>
      </c>
      <c r="I57" s="90">
        <f t="shared" si="4"/>
        <v>0</v>
      </c>
      <c r="J57" s="90">
        <f t="shared" si="4"/>
        <v>0</v>
      </c>
      <c r="K57" s="90">
        <f t="shared" si="4"/>
        <v>0</v>
      </c>
      <c r="L57" s="90">
        <f t="shared" si="4"/>
        <v>0</v>
      </c>
      <c r="M57" s="90">
        <f t="shared" si="4"/>
        <v>0</v>
      </c>
      <c r="N57" s="90">
        <f t="shared" si="4"/>
        <v>0</v>
      </c>
      <c r="O57" s="90">
        <f t="shared" si="4"/>
        <v>0</v>
      </c>
      <c r="P57" s="90">
        <f t="shared" si="4"/>
        <v>0</v>
      </c>
      <c r="Q57" s="90">
        <f t="shared" si="4"/>
        <v>0</v>
      </c>
      <c r="R57" s="90">
        <f t="shared" si="4"/>
        <v>0</v>
      </c>
      <c r="S57" s="90">
        <f t="shared" si="4"/>
        <v>0</v>
      </c>
      <c r="T57" s="90">
        <f t="shared" si="4"/>
        <v>0</v>
      </c>
      <c r="U57" s="90">
        <f t="shared" si="4"/>
        <v>0</v>
      </c>
      <c r="V57" s="90">
        <f t="shared" si="4"/>
        <v>0</v>
      </c>
      <c r="W57" s="90">
        <f t="shared" si="4"/>
        <v>0</v>
      </c>
      <c r="X57" s="90">
        <f t="shared" si="4"/>
        <v>0</v>
      </c>
      <c r="Y57" s="90">
        <f t="shared" si="4"/>
        <v>0</v>
      </c>
      <c r="Z57" s="90">
        <f t="shared" si="4"/>
        <v>0</v>
      </c>
      <c r="AA57" s="90">
        <f t="shared" si="4"/>
        <v>0</v>
      </c>
      <c r="AB57" s="90">
        <f t="shared" si="4"/>
        <v>0</v>
      </c>
      <c r="AC57" s="90">
        <f t="shared" si="4"/>
        <v>0</v>
      </c>
      <c r="AD57" s="90">
        <f t="shared" si="4"/>
        <v>0</v>
      </c>
      <c r="AE57" s="90">
        <f t="shared" si="4"/>
        <v>0</v>
      </c>
      <c r="AF57" s="90">
        <f t="shared" si="4"/>
        <v>0</v>
      </c>
      <c r="AG57" s="90">
        <f t="shared" si="4"/>
        <v>0</v>
      </c>
      <c r="AH57" s="90">
        <f t="shared" si="4"/>
        <v>0</v>
      </c>
      <c r="AI57" s="90">
        <f t="shared" si="4"/>
        <v>0</v>
      </c>
      <c r="AJ57" s="90">
        <f t="shared" si="4"/>
        <v>0</v>
      </c>
      <c r="AK57" s="90">
        <f t="shared" si="4"/>
        <v>0</v>
      </c>
      <c r="AL57" s="42">
        <f t="shared" si="4"/>
        <v>0</v>
      </c>
      <c r="AM57" s="61">
        <f t="shared" si="2"/>
        <v>0</v>
      </c>
    </row>
    <row r="58" spans="1:39">
      <c r="A58" s="104">
        <v>11</v>
      </c>
      <c r="B58" s="43" t="s">
        <v>4</v>
      </c>
      <c r="C58" s="90">
        <f t="shared" ref="C58:AL58" si="5">+C$53*C8</f>
        <v>0</v>
      </c>
      <c r="D58" s="90">
        <f t="shared" si="5"/>
        <v>0</v>
      </c>
      <c r="E58" s="90">
        <f t="shared" si="5"/>
        <v>0</v>
      </c>
      <c r="F58" s="90">
        <f t="shared" si="5"/>
        <v>0</v>
      </c>
      <c r="G58" s="90">
        <f t="shared" si="5"/>
        <v>0</v>
      </c>
      <c r="H58" s="90">
        <f t="shared" si="5"/>
        <v>0</v>
      </c>
      <c r="I58" s="90">
        <f t="shared" si="5"/>
        <v>0</v>
      </c>
      <c r="J58" s="90">
        <f t="shared" si="5"/>
        <v>0</v>
      </c>
      <c r="K58" s="90">
        <f t="shared" si="5"/>
        <v>0</v>
      </c>
      <c r="L58" s="90">
        <f t="shared" si="5"/>
        <v>0</v>
      </c>
      <c r="M58" s="90">
        <f t="shared" si="5"/>
        <v>0</v>
      </c>
      <c r="N58" s="90">
        <f t="shared" si="5"/>
        <v>0</v>
      </c>
      <c r="O58" s="90">
        <f t="shared" si="5"/>
        <v>0</v>
      </c>
      <c r="P58" s="90">
        <f t="shared" si="5"/>
        <v>0</v>
      </c>
      <c r="Q58" s="90">
        <f t="shared" si="5"/>
        <v>0</v>
      </c>
      <c r="R58" s="90">
        <f t="shared" si="5"/>
        <v>0</v>
      </c>
      <c r="S58" s="90">
        <f t="shared" si="5"/>
        <v>0</v>
      </c>
      <c r="T58" s="90">
        <f t="shared" si="5"/>
        <v>0</v>
      </c>
      <c r="U58" s="90">
        <f t="shared" si="5"/>
        <v>0</v>
      </c>
      <c r="V58" s="90">
        <f t="shared" si="5"/>
        <v>0</v>
      </c>
      <c r="W58" s="90">
        <f t="shared" si="5"/>
        <v>0</v>
      </c>
      <c r="X58" s="90">
        <f t="shared" si="5"/>
        <v>0</v>
      </c>
      <c r="Y58" s="90">
        <f t="shared" si="5"/>
        <v>0</v>
      </c>
      <c r="Z58" s="90">
        <f t="shared" si="5"/>
        <v>0</v>
      </c>
      <c r="AA58" s="90">
        <f t="shared" si="5"/>
        <v>0</v>
      </c>
      <c r="AB58" s="90">
        <f t="shared" si="5"/>
        <v>0</v>
      </c>
      <c r="AC58" s="90">
        <f t="shared" si="5"/>
        <v>0</v>
      </c>
      <c r="AD58" s="90">
        <f t="shared" si="5"/>
        <v>0</v>
      </c>
      <c r="AE58" s="90">
        <f t="shared" si="5"/>
        <v>0</v>
      </c>
      <c r="AF58" s="90">
        <f t="shared" si="5"/>
        <v>0</v>
      </c>
      <c r="AG58" s="90">
        <f t="shared" si="5"/>
        <v>0</v>
      </c>
      <c r="AH58" s="90">
        <f t="shared" si="5"/>
        <v>0</v>
      </c>
      <c r="AI58" s="90">
        <f t="shared" si="5"/>
        <v>0</v>
      </c>
      <c r="AJ58" s="90">
        <f t="shared" si="5"/>
        <v>0</v>
      </c>
      <c r="AK58" s="90">
        <f t="shared" si="5"/>
        <v>0</v>
      </c>
      <c r="AL58" s="42">
        <f t="shared" si="5"/>
        <v>0</v>
      </c>
      <c r="AM58" s="61">
        <f t="shared" si="2"/>
        <v>0</v>
      </c>
    </row>
    <row r="59" spans="1:39">
      <c r="A59" s="103">
        <v>15</v>
      </c>
      <c r="B59" s="42" t="s">
        <v>5</v>
      </c>
      <c r="C59" s="71">
        <f t="shared" ref="C59:AL59" si="6">+C$53*C9</f>
        <v>0</v>
      </c>
      <c r="D59" s="89">
        <f t="shared" si="6"/>
        <v>0</v>
      </c>
      <c r="E59" s="89">
        <f t="shared" si="6"/>
        <v>0</v>
      </c>
      <c r="F59" s="89">
        <f t="shared" si="6"/>
        <v>0</v>
      </c>
      <c r="G59" s="89">
        <f t="shared" si="6"/>
        <v>0</v>
      </c>
      <c r="H59" s="89">
        <f t="shared" si="6"/>
        <v>0</v>
      </c>
      <c r="I59" s="89">
        <f t="shared" si="6"/>
        <v>0</v>
      </c>
      <c r="J59" s="89">
        <f t="shared" si="6"/>
        <v>0</v>
      </c>
      <c r="K59" s="89">
        <f t="shared" si="6"/>
        <v>0</v>
      </c>
      <c r="L59" s="89">
        <f t="shared" si="6"/>
        <v>0</v>
      </c>
      <c r="M59" s="89">
        <f t="shared" si="6"/>
        <v>0</v>
      </c>
      <c r="N59" s="89">
        <f t="shared" si="6"/>
        <v>0</v>
      </c>
      <c r="O59" s="89">
        <f t="shared" si="6"/>
        <v>0</v>
      </c>
      <c r="P59" s="89">
        <f t="shared" si="6"/>
        <v>0</v>
      </c>
      <c r="Q59" s="89">
        <f t="shared" si="6"/>
        <v>0</v>
      </c>
      <c r="R59" s="89">
        <f t="shared" si="6"/>
        <v>0</v>
      </c>
      <c r="S59" s="89">
        <f t="shared" si="6"/>
        <v>0</v>
      </c>
      <c r="T59" s="89">
        <f t="shared" si="6"/>
        <v>0</v>
      </c>
      <c r="U59" s="89">
        <f t="shared" si="6"/>
        <v>0</v>
      </c>
      <c r="V59" s="89">
        <f t="shared" si="6"/>
        <v>0</v>
      </c>
      <c r="W59" s="89">
        <f t="shared" si="6"/>
        <v>0</v>
      </c>
      <c r="X59" s="89">
        <f t="shared" si="6"/>
        <v>0</v>
      </c>
      <c r="Y59" s="89">
        <f t="shared" si="6"/>
        <v>0</v>
      </c>
      <c r="Z59" s="89">
        <f t="shared" si="6"/>
        <v>0</v>
      </c>
      <c r="AA59" s="89">
        <f t="shared" si="6"/>
        <v>0</v>
      </c>
      <c r="AB59" s="89">
        <f t="shared" si="6"/>
        <v>0</v>
      </c>
      <c r="AC59" s="89">
        <f t="shared" si="6"/>
        <v>0</v>
      </c>
      <c r="AD59" s="89">
        <f t="shared" si="6"/>
        <v>0</v>
      </c>
      <c r="AE59" s="89">
        <f t="shared" si="6"/>
        <v>0</v>
      </c>
      <c r="AF59" s="89">
        <f t="shared" si="6"/>
        <v>0</v>
      </c>
      <c r="AG59" s="89">
        <f t="shared" si="6"/>
        <v>0</v>
      </c>
      <c r="AH59" s="89">
        <f t="shared" si="6"/>
        <v>0</v>
      </c>
      <c r="AI59" s="89">
        <f t="shared" si="6"/>
        <v>0</v>
      </c>
      <c r="AJ59" s="89">
        <f t="shared" si="6"/>
        <v>0</v>
      </c>
      <c r="AK59" s="89">
        <f t="shared" si="6"/>
        <v>0</v>
      </c>
      <c r="AL59" s="92">
        <f t="shared" si="6"/>
        <v>0</v>
      </c>
      <c r="AM59" s="68">
        <f t="shared" si="2"/>
        <v>0</v>
      </c>
    </row>
    <row r="60" spans="1:39">
      <c r="A60" s="103">
        <v>16</v>
      </c>
      <c r="B60" s="42" t="s">
        <v>6</v>
      </c>
      <c r="C60" s="65">
        <f t="shared" ref="C60:AL60" si="7">+C$53*C10</f>
        <v>0</v>
      </c>
      <c r="D60" s="90">
        <f t="shared" si="7"/>
        <v>0</v>
      </c>
      <c r="E60" s="90">
        <f t="shared" si="7"/>
        <v>0</v>
      </c>
      <c r="F60" s="90">
        <f t="shared" si="7"/>
        <v>0</v>
      </c>
      <c r="G60" s="90">
        <f t="shared" si="7"/>
        <v>0</v>
      </c>
      <c r="H60" s="90">
        <f t="shared" si="7"/>
        <v>0</v>
      </c>
      <c r="I60" s="90">
        <f t="shared" si="7"/>
        <v>0</v>
      </c>
      <c r="J60" s="90">
        <f t="shared" si="7"/>
        <v>0</v>
      </c>
      <c r="K60" s="90">
        <f t="shared" si="7"/>
        <v>0</v>
      </c>
      <c r="L60" s="90">
        <f t="shared" si="7"/>
        <v>0</v>
      </c>
      <c r="M60" s="90">
        <f t="shared" si="7"/>
        <v>0</v>
      </c>
      <c r="N60" s="90">
        <f t="shared" si="7"/>
        <v>0</v>
      </c>
      <c r="O60" s="90">
        <f t="shared" si="7"/>
        <v>0</v>
      </c>
      <c r="P60" s="90">
        <f t="shared" si="7"/>
        <v>0</v>
      </c>
      <c r="Q60" s="90">
        <f t="shared" si="7"/>
        <v>0</v>
      </c>
      <c r="R60" s="90">
        <f t="shared" si="7"/>
        <v>0</v>
      </c>
      <c r="S60" s="90">
        <f t="shared" si="7"/>
        <v>0</v>
      </c>
      <c r="T60" s="90">
        <f t="shared" si="7"/>
        <v>0</v>
      </c>
      <c r="U60" s="90">
        <f t="shared" si="7"/>
        <v>0</v>
      </c>
      <c r="V60" s="90">
        <f t="shared" si="7"/>
        <v>0</v>
      </c>
      <c r="W60" s="90">
        <f t="shared" si="7"/>
        <v>0</v>
      </c>
      <c r="X60" s="90">
        <f t="shared" si="7"/>
        <v>0</v>
      </c>
      <c r="Y60" s="90">
        <f t="shared" si="7"/>
        <v>0</v>
      </c>
      <c r="Z60" s="90">
        <f t="shared" si="7"/>
        <v>0</v>
      </c>
      <c r="AA60" s="90">
        <f t="shared" si="7"/>
        <v>0</v>
      </c>
      <c r="AB60" s="90">
        <f t="shared" si="7"/>
        <v>0</v>
      </c>
      <c r="AC60" s="90">
        <f t="shared" si="7"/>
        <v>0</v>
      </c>
      <c r="AD60" s="90">
        <f t="shared" si="7"/>
        <v>0</v>
      </c>
      <c r="AE60" s="90">
        <f t="shared" si="7"/>
        <v>0</v>
      </c>
      <c r="AF60" s="90">
        <f t="shared" si="7"/>
        <v>0</v>
      </c>
      <c r="AG60" s="90">
        <f t="shared" si="7"/>
        <v>0</v>
      </c>
      <c r="AH60" s="90">
        <f t="shared" si="7"/>
        <v>0</v>
      </c>
      <c r="AI60" s="90">
        <f t="shared" si="7"/>
        <v>0</v>
      </c>
      <c r="AJ60" s="90">
        <f t="shared" si="7"/>
        <v>0</v>
      </c>
      <c r="AK60" s="90">
        <f t="shared" si="7"/>
        <v>0</v>
      </c>
      <c r="AL60" s="42">
        <f t="shared" si="7"/>
        <v>0</v>
      </c>
      <c r="AM60" s="61">
        <f t="shared" si="2"/>
        <v>0</v>
      </c>
    </row>
    <row r="61" spans="1:39">
      <c r="A61" s="103">
        <v>20</v>
      </c>
      <c r="B61" s="42" t="s">
        <v>7</v>
      </c>
      <c r="C61" s="65">
        <f t="shared" ref="C61:AL61" si="8">+C$53*C11</f>
        <v>0</v>
      </c>
      <c r="D61" s="90">
        <f t="shared" si="8"/>
        <v>0</v>
      </c>
      <c r="E61" s="90">
        <f t="shared" si="8"/>
        <v>0</v>
      </c>
      <c r="F61" s="90">
        <f t="shared" si="8"/>
        <v>0</v>
      </c>
      <c r="G61" s="90">
        <f t="shared" si="8"/>
        <v>0</v>
      </c>
      <c r="H61" s="90">
        <f t="shared" si="8"/>
        <v>0</v>
      </c>
      <c r="I61" s="90">
        <f t="shared" si="8"/>
        <v>0</v>
      </c>
      <c r="J61" s="90">
        <f t="shared" si="8"/>
        <v>0</v>
      </c>
      <c r="K61" s="90">
        <f t="shared" si="8"/>
        <v>0</v>
      </c>
      <c r="L61" s="90">
        <f t="shared" si="8"/>
        <v>0</v>
      </c>
      <c r="M61" s="90">
        <f t="shared" si="8"/>
        <v>0</v>
      </c>
      <c r="N61" s="90">
        <f t="shared" si="8"/>
        <v>0</v>
      </c>
      <c r="O61" s="90">
        <f t="shared" si="8"/>
        <v>0</v>
      </c>
      <c r="P61" s="90">
        <f t="shared" si="8"/>
        <v>0</v>
      </c>
      <c r="Q61" s="90">
        <f t="shared" si="8"/>
        <v>0</v>
      </c>
      <c r="R61" s="90">
        <f t="shared" si="8"/>
        <v>0</v>
      </c>
      <c r="S61" s="90">
        <f t="shared" si="8"/>
        <v>0</v>
      </c>
      <c r="T61" s="90">
        <f t="shared" si="8"/>
        <v>0</v>
      </c>
      <c r="U61" s="90">
        <f t="shared" si="8"/>
        <v>0</v>
      </c>
      <c r="V61" s="90">
        <f t="shared" si="8"/>
        <v>0</v>
      </c>
      <c r="W61" s="90">
        <f t="shared" si="8"/>
        <v>0</v>
      </c>
      <c r="X61" s="90">
        <f t="shared" si="8"/>
        <v>0</v>
      </c>
      <c r="Y61" s="90">
        <f t="shared" si="8"/>
        <v>0</v>
      </c>
      <c r="Z61" s="90">
        <f t="shared" si="8"/>
        <v>0</v>
      </c>
      <c r="AA61" s="90">
        <f t="shared" si="8"/>
        <v>0</v>
      </c>
      <c r="AB61" s="90">
        <f t="shared" si="8"/>
        <v>0</v>
      </c>
      <c r="AC61" s="90">
        <f t="shared" si="8"/>
        <v>0</v>
      </c>
      <c r="AD61" s="90">
        <f t="shared" si="8"/>
        <v>0</v>
      </c>
      <c r="AE61" s="90">
        <f t="shared" si="8"/>
        <v>0</v>
      </c>
      <c r="AF61" s="90">
        <f t="shared" si="8"/>
        <v>0</v>
      </c>
      <c r="AG61" s="90">
        <f t="shared" si="8"/>
        <v>0</v>
      </c>
      <c r="AH61" s="90">
        <f t="shared" si="8"/>
        <v>0</v>
      </c>
      <c r="AI61" s="90">
        <f t="shared" si="8"/>
        <v>0</v>
      </c>
      <c r="AJ61" s="90">
        <f t="shared" si="8"/>
        <v>0</v>
      </c>
      <c r="AK61" s="90">
        <f t="shared" si="8"/>
        <v>0</v>
      </c>
      <c r="AL61" s="42">
        <f t="shared" si="8"/>
        <v>0</v>
      </c>
      <c r="AM61" s="61">
        <f t="shared" si="2"/>
        <v>0</v>
      </c>
    </row>
    <row r="62" spans="1:39">
      <c r="A62" s="103">
        <v>21</v>
      </c>
      <c r="B62" s="42" t="s">
        <v>8</v>
      </c>
      <c r="C62" s="65">
        <f t="shared" ref="C62:AL62" si="9">+C$53*C12</f>
        <v>0</v>
      </c>
      <c r="D62" s="90">
        <f t="shared" si="9"/>
        <v>0</v>
      </c>
      <c r="E62" s="90">
        <f t="shared" si="9"/>
        <v>0</v>
      </c>
      <c r="F62" s="90">
        <f t="shared" si="9"/>
        <v>0</v>
      </c>
      <c r="G62" s="90">
        <f t="shared" si="9"/>
        <v>0</v>
      </c>
      <c r="H62" s="90">
        <f t="shared" si="9"/>
        <v>0</v>
      </c>
      <c r="I62" s="90">
        <f t="shared" si="9"/>
        <v>0</v>
      </c>
      <c r="J62" s="90">
        <f t="shared" si="9"/>
        <v>0</v>
      </c>
      <c r="K62" s="90">
        <f t="shared" si="9"/>
        <v>0</v>
      </c>
      <c r="L62" s="90">
        <f t="shared" si="9"/>
        <v>0</v>
      </c>
      <c r="M62" s="90">
        <f t="shared" si="9"/>
        <v>0</v>
      </c>
      <c r="N62" s="90">
        <f t="shared" si="9"/>
        <v>0</v>
      </c>
      <c r="O62" s="90">
        <f t="shared" si="9"/>
        <v>0</v>
      </c>
      <c r="P62" s="90">
        <f t="shared" si="9"/>
        <v>0</v>
      </c>
      <c r="Q62" s="90">
        <f t="shared" si="9"/>
        <v>0</v>
      </c>
      <c r="R62" s="90">
        <f t="shared" si="9"/>
        <v>0</v>
      </c>
      <c r="S62" s="90">
        <f t="shared" si="9"/>
        <v>0</v>
      </c>
      <c r="T62" s="90">
        <f t="shared" si="9"/>
        <v>0</v>
      </c>
      <c r="U62" s="90">
        <f t="shared" si="9"/>
        <v>0</v>
      </c>
      <c r="V62" s="90">
        <f t="shared" si="9"/>
        <v>0</v>
      </c>
      <c r="W62" s="90">
        <f t="shared" si="9"/>
        <v>0</v>
      </c>
      <c r="X62" s="90">
        <f t="shared" si="9"/>
        <v>0</v>
      </c>
      <c r="Y62" s="90">
        <f t="shared" si="9"/>
        <v>0</v>
      </c>
      <c r="Z62" s="90">
        <f t="shared" si="9"/>
        <v>0</v>
      </c>
      <c r="AA62" s="90">
        <f t="shared" si="9"/>
        <v>0</v>
      </c>
      <c r="AB62" s="90">
        <f t="shared" si="9"/>
        <v>0</v>
      </c>
      <c r="AC62" s="90">
        <f t="shared" si="9"/>
        <v>0</v>
      </c>
      <c r="AD62" s="90">
        <f t="shared" si="9"/>
        <v>0</v>
      </c>
      <c r="AE62" s="90">
        <f t="shared" si="9"/>
        <v>0</v>
      </c>
      <c r="AF62" s="90">
        <f t="shared" si="9"/>
        <v>0</v>
      </c>
      <c r="AG62" s="90">
        <f t="shared" si="9"/>
        <v>0</v>
      </c>
      <c r="AH62" s="90">
        <f t="shared" si="9"/>
        <v>0</v>
      </c>
      <c r="AI62" s="90">
        <f t="shared" si="9"/>
        <v>0</v>
      </c>
      <c r="AJ62" s="90">
        <f t="shared" si="9"/>
        <v>0</v>
      </c>
      <c r="AK62" s="90">
        <f t="shared" si="9"/>
        <v>0</v>
      </c>
      <c r="AL62" s="42">
        <f t="shared" si="9"/>
        <v>0</v>
      </c>
      <c r="AM62" s="61">
        <f t="shared" si="2"/>
        <v>0</v>
      </c>
    </row>
    <row r="63" spans="1:39">
      <c r="A63" s="104">
        <v>25</v>
      </c>
      <c r="B63" s="43" t="s">
        <v>9</v>
      </c>
      <c r="C63" s="72">
        <f t="shared" ref="C63:AL63" si="10">+C$53*C13</f>
        <v>0</v>
      </c>
      <c r="D63" s="91">
        <f t="shared" si="10"/>
        <v>0</v>
      </c>
      <c r="E63" s="91">
        <f t="shared" si="10"/>
        <v>0</v>
      </c>
      <c r="F63" s="91">
        <f t="shared" si="10"/>
        <v>0</v>
      </c>
      <c r="G63" s="91">
        <f t="shared" si="10"/>
        <v>0</v>
      </c>
      <c r="H63" s="91">
        <f t="shared" si="10"/>
        <v>0</v>
      </c>
      <c r="I63" s="91">
        <f t="shared" si="10"/>
        <v>0</v>
      </c>
      <c r="J63" s="91">
        <f t="shared" si="10"/>
        <v>0</v>
      </c>
      <c r="K63" s="91">
        <f t="shared" si="10"/>
        <v>0</v>
      </c>
      <c r="L63" s="91">
        <f t="shared" si="10"/>
        <v>0</v>
      </c>
      <c r="M63" s="91">
        <f t="shared" si="10"/>
        <v>0</v>
      </c>
      <c r="N63" s="91">
        <f t="shared" si="10"/>
        <v>0</v>
      </c>
      <c r="O63" s="91">
        <f t="shared" si="10"/>
        <v>0</v>
      </c>
      <c r="P63" s="91">
        <f t="shared" si="10"/>
        <v>0</v>
      </c>
      <c r="Q63" s="91">
        <f t="shared" si="10"/>
        <v>0</v>
      </c>
      <c r="R63" s="91">
        <f t="shared" si="10"/>
        <v>0</v>
      </c>
      <c r="S63" s="91">
        <f t="shared" si="10"/>
        <v>0</v>
      </c>
      <c r="T63" s="91">
        <f t="shared" si="10"/>
        <v>0</v>
      </c>
      <c r="U63" s="91">
        <f t="shared" si="10"/>
        <v>0</v>
      </c>
      <c r="V63" s="91">
        <f t="shared" si="10"/>
        <v>0</v>
      </c>
      <c r="W63" s="91">
        <f t="shared" si="10"/>
        <v>0</v>
      </c>
      <c r="X63" s="91">
        <f t="shared" si="10"/>
        <v>0</v>
      </c>
      <c r="Y63" s="91">
        <f t="shared" si="10"/>
        <v>0</v>
      </c>
      <c r="Z63" s="91">
        <f t="shared" si="10"/>
        <v>0</v>
      </c>
      <c r="AA63" s="91">
        <f t="shared" si="10"/>
        <v>0</v>
      </c>
      <c r="AB63" s="91">
        <f t="shared" si="10"/>
        <v>0</v>
      </c>
      <c r="AC63" s="91">
        <f t="shared" si="10"/>
        <v>0</v>
      </c>
      <c r="AD63" s="91">
        <f t="shared" si="10"/>
        <v>0</v>
      </c>
      <c r="AE63" s="91">
        <f t="shared" si="10"/>
        <v>0</v>
      </c>
      <c r="AF63" s="91">
        <f t="shared" si="10"/>
        <v>0</v>
      </c>
      <c r="AG63" s="91">
        <f t="shared" si="10"/>
        <v>0</v>
      </c>
      <c r="AH63" s="91">
        <f t="shared" si="10"/>
        <v>0</v>
      </c>
      <c r="AI63" s="91">
        <f t="shared" si="10"/>
        <v>0</v>
      </c>
      <c r="AJ63" s="91">
        <f t="shared" si="10"/>
        <v>0</v>
      </c>
      <c r="AK63" s="91">
        <f t="shared" si="10"/>
        <v>0</v>
      </c>
      <c r="AL63" s="43">
        <f t="shared" si="10"/>
        <v>0</v>
      </c>
      <c r="AM63" s="69">
        <f t="shared" si="2"/>
        <v>0</v>
      </c>
    </row>
    <row r="64" spans="1:39">
      <c r="A64" s="103">
        <v>26</v>
      </c>
      <c r="B64" s="42" t="s">
        <v>10</v>
      </c>
      <c r="C64" s="90">
        <f t="shared" ref="C64:AL64" si="11">+C$53*C14</f>
        <v>0</v>
      </c>
      <c r="D64" s="90">
        <f t="shared" si="11"/>
        <v>0</v>
      </c>
      <c r="E64" s="90">
        <f t="shared" si="11"/>
        <v>0</v>
      </c>
      <c r="F64" s="90">
        <f t="shared" si="11"/>
        <v>0</v>
      </c>
      <c r="G64" s="90">
        <f t="shared" si="11"/>
        <v>0</v>
      </c>
      <c r="H64" s="90">
        <f t="shared" si="11"/>
        <v>0</v>
      </c>
      <c r="I64" s="90">
        <f t="shared" si="11"/>
        <v>0</v>
      </c>
      <c r="J64" s="90">
        <f t="shared" si="11"/>
        <v>0</v>
      </c>
      <c r="K64" s="90">
        <f t="shared" si="11"/>
        <v>0</v>
      </c>
      <c r="L64" s="90">
        <f t="shared" si="11"/>
        <v>0</v>
      </c>
      <c r="M64" s="90">
        <f t="shared" si="11"/>
        <v>0</v>
      </c>
      <c r="N64" s="90">
        <f t="shared" si="11"/>
        <v>0</v>
      </c>
      <c r="O64" s="90">
        <f t="shared" si="11"/>
        <v>0</v>
      </c>
      <c r="P64" s="90">
        <f t="shared" si="11"/>
        <v>0</v>
      </c>
      <c r="Q64" s="90">
        <f t="shared" si="11"/>
        <v>0</v>
      </c>
      <c r="R64" s="90">
        <f t="shared" si="11"/>
        <v>0</v>
      </c>
      <c r="S64" s="90">
        <f t="shared" si="11"/>
        <v>0</v>
      </c>
      <c r="T64" s="90">
        <f t="shared" si="11"/>
        <v>0</v>
      </c>
      <c r="U64" s="90">
        <f t="shared" si="11"/>
        <v>0</v>
      </c>
      <c r="V64" s="90">
        <f t="shared" si="11"/>
        <v>0</v>
      </c>
      <c r="W64" s="90">
        <f t="shared" si="11"/>
        <v>0</v>
      </c>
      <c r="X64" s="90">
        <f t="shared" si="11"/>
        <v>0</v>
      </c>
      <c r="Y64" s="90">
        <f t="shared" si="11"/>
        <v>0</v>
      </c>
      <c r="Z64" s="90">
        <f t="shared" si="11"/>
        <v>0</v>
      </c>
      <c r="AA64" s="90">
        <f t="shared" si="11"/>
        <v>0</v>
      </c>
      <c r="AB64" s="90">
        <f t="shared" si="11"/>
        <v>0</v>
      </c>
      <c r="AC64" s="90">
        <f t="shared" si="11"/>
        <v>0</v>
      </c>
      <c r="AD64" s="90">
        <f t="shared" si="11"/>
        <v>0</v>
      </c>
      <c r="AE64" s="90">
        <f t="shared" si="11"/>
        <v>0</v>
      </c>
      <c r="AF64" s="90">
        <f t="shared" si="11"/>
        <v>0</v>
      </c>
      <c r="AG64" s="90">
        <f t="shared" si="11"/>
        <v>0</v>
      </c>
      <c r="AH64" s="90">
        <f t="shared" si="11"/>
        <v>0</v>
      </c>
      <c r="AI64" s="90">
        <f t="shared" si="11"/>
        <v>0</v>
      </c>
      <c r="AJ64" s="90">
        <f t="shared" si="11"/>
        <v>0</v>
      </c>
      <c r="AK64" s="90">
        <f t="shared" si="11"/>
        <v>0</v>
      </c>
      <c r="AL64" s="42">
        <f t="shared" si="11"/>
        <v>0</v>
      </c>
      <c r="AM64" s="61">
        <f t="shared" si="2"/>
        <v>0</v>
      </c>
    </row>
    <row r="65" spans="1:39">
      <c r="A65" s="103">
        <v>27</v>
      </c>
      <c r="B65" s="42" t="s">
        <v>11</v>
      </c>
      <c r="C65" s="90">
        <f t="shared" ref="C65:AL65" si="12">+C$53*C15</f>
        <v>0</v>
      </c>
      <c r="D65" s="90">
        <f t="shared" si="12"/>
        <v>0</v>
      </c>
      <c r="E65" s="90">
        <f t="shared" si="12"/>
        <v>0</v>
      </c>
      <c r="F65" s="90">
        <f t="shared" si="12"/>
        <v>0</v>
      </c>
      <c r="G65" s="90">
        <f t="shared" si="12"/>
        <v>0</v>
      </c>
      <c r="H65" s="90">
        <f t="shared" si="12"/>
        <v>0</v>
      </c>
      <c r="I65" s="90">
        <f t="shared" si="12"/>
        <v>0</v>
      </c>
      <c r="J65" s="90">
        <f t="shared" si="12"/>
        <v>0</v>
      </c>
      <c r="K65" s="90">
        <f t="shared" si="12"/>
        <v>0</v>
      </c>
      <c r="L65" s="90">
        <f t="shared" si="12"/>
        <v>0</v>
      </c>
      <c r="M65" s="90">
        <f t="shared" si="12"/>
        <v>0</v>
      </c>
      <c r="N65" s="90">
        <f t="shared" si="12"/>
        <v>0</v>
      </c>
      <c r="O65" s="90">
        <f t="shared" si="12"/>
        <v>0</v>
      </c>
      <c r="P65" s="90">
        <f t="shared" si="12"/>
        <v>0</v>
      </c>
      <c r="Q65" s="90">
        <f t="shared" si="12"/>
        <v>0</v>
      </c>
      <c r="R65" s="90">
        <f t="shared" si="12"/>
        <v>0</v>
      </c>
      <c r="S65" s="90">
        <f t="shared" si="12"/>
        <v>0</v>
      </c>
      <c r="T65" s="90">
        <f t="shared" si="12"/>
        <v>0</v>
      </c>
      <c r="U65" s="90">
        <f t="shared" si="12"/>
        <v>0</v>
      </c>
      <c r="V65" s="90">
        <f t="shared" si="12"/>
        <v>0</v>
      </c>
      <c r="W65" s="90">
        <f t="shared" si="12"/>
        <v>0</v>
      </c>
      <c r="X65" s="90">
        <f t="shared" si="12"/>
        <v>0</v>
      </c>
      <c r="Y65" s="90">
        <f t="shared" si="12"/>
        <v>0</v>
      </c>
      <c r="Z65" s="90">
        <f t="shared" si="12"/>
        <v>0</v>
      </c>
      <c r="AA65" s="90">
        <f t="shared" si="12"/>
        <v>0</v>
      </c>
      <c r="AB65" s="90">
        <f t="shared" si="12"/>
        <v>0</v>
      </c>
      <c r="AC65" s="90">
        <f t="shared" si="12"/>
        <v>0</v>
      </c>
      <c r="AD65" s="90">
        <f t="shared" si="12"/>
        <v>0</v>
      </c>
      <c r="AE65" s="90">
        <f t="shared" si="12"/>
        <v>0</v>
      </c>
      <c r="AF65" s="90">
        <f t="shared" si="12"/>
        <v>0</v>
      </c>
      <c r="AG65" s="90">
        <f t="shared" si="12"/>
        <v>0</v>
      </c>
      <c r="AH65" s="90">
        <f t="shared" si="12"/>
        <v>0</v>
      </c>
      <c r="AI65" s="90">
        <f t="shared" si="12"/>
        <v>0</v>
      </c>
      <c r="AJ65" s="90">
        <f t="shared" si="12"/>
        <v>0</v>
      </c>
      <c r="AK65" s="90">
        <f t="shared" si="12"/>
        <v>0</v>
      </c>
      <c r="AL65" s="42">
        <f t="shared" si="12"/>
        <v>0</v>
      </c>
      <c r="AM65" s="61">
        <f t="shared" si="2"/>
        <v>0</v>
      </c>
    </row>
    <row r="66" spans="1:39">
      <c r="A66" s="103">
        <v>28</v>
      </c>
      <c r="B66" s="42" t="s">
        <v>12</v>
      </c>
      <c r="C66" s="90">
        <f t="shared" ref="C66:AL66" si="13">+C$53*C16</f>
        <v>0</v>
      </c>
      <c r="D66" s="90">
        <f t="shared" si="13"/>
        <v>0</v>
      </c>
      <c r="E66" s="90">
        <f t="shared" si="13"/>
        <v>0</v>
      </c>
      <c r="F66" s="90">
        <f t="shared" si="13"/>
        <v>0</v>
      </c>
      <c r="G66" s="90">
        <f t="shared" si="13"/>
        <v>0</v>
      </c>
      <c r="H66" s="90">
        <f t="shared" si="13"/>
        <v>0</v>
      </c>
      <c r="I66" s="90">
        <f t="shared" si="13"/>
        <v>0</v>
      </c>
      <c r="J66" s="90">
        <f t="shared" si="13"/>
        <v>0</v>
      </c>
      <c r="K66" s="90">
        <f t="shared" si="13"/>
        <v>0</v>
      </c>
      <c r="L66" s="90">
        <f t="shared" si="13"/>
        <v>0</v>
      </c>
      <c r="M66" s="90">
        <f t="shared" si="13"/>
        <v>0</v>
      </c>
      <c r="N66" s="90">
        <f t="shared" si="13"/>
        <v>0</v>
      </c>
      <c r="O66" s="90">
        <f t="shared" si="13"/>
        <v>0</v>
      </c>
      <c r="P66" s="90">
        <f t="shared" si="13"/>
        <v>0</v>
      </c>
      <c r="Q66" s="90">
        <f t="shared" si="13"/>
        <v>0</v>
      </c>
      <c r="R66" s="90">
        <f t="shared" si="13"/>
        <v>0</v>
      </c>
      <c r="S66" s="90">
        <f t="shared" si="13"/>
        <v>0</v>
      </c>
      <c r="T66" s="90">
        <f t="shared" si="13"/>
        <v>0</v>
      </c>
      <c r="U66" s="90">
        <f t="shared" si="13"/>
        <v>0</v>
      </c>
      <c r="V66" s="90">
        <f t="shared" si="13"/>
        <v>0</v>
      </c>
      <c r="W66" s="90">
        <f t="shared" si="13"/>
        <v>0</v>
      </c>
      <c r="X66" s="90">
        <f t="shared" si="13"/>
        <v>0</v>
      </c>
      <c r="Y66" s="90">
        <f t="shared" si="13"/>
        <v>0</v>
      </c>
      <c r="Z66" s="90">
        <f t="shared" si="13"/>
        <v>0</v>
      </c>
      <c r="AA66" s="90">
        <f t="shared" si="13"/>
        <v>0</v>
      </c>
      <c r="AB66" s="90">
        <f t="shared" si="13"/>
        <v>0</v>
      </c>
      <c r="AC66" s="90">
        <f t="shared" si="13"/>
        <v>0</v>
      </c>
      <c r="AD66" s="90">
        <f t="shared" si="13"/>
        <v>0</v>
      </c>
      <c r="AE66" s="90">
        <f t="shared" si="13"/>
        <v>0</v>
      </c>
      <c r="AF66" s="90">
        <f t="shared" si="13"/>
        <v>0</v>
      </c>
      <c r="AG66" s="90">
        <f t="shared" si="13"/>
        <v>0</v>
      </c>
      <c r="AH66" s="90">
        <f t="shared" si="13"/>
        <v>0</v>
      </c>
      <c r="AI66" s="90">
        <f t="shared" si="13"/>
        <v>0</v>
      </c>
      <c r="AJ66" s="90">
        <f t="shared" si="13"/>
        <v>0</v>
      </c>
      <c r="AK66" s="90">
        <f t="shared" si="13"/>
        <v>0</v>
      </c>
      <c r="AL66" s="42">
        <f t="shared" si="13"/>
        <v>0</v>
      </c>
      <c r="AM66" s="61">
        <f t="shared" si="2"/>
        <v>0</v>
      </c>
    </row>
    <row r="67" spans="1:39">
      <c r="A67" s="103">
        <v>29</v>
      </c>
      <c r="B67" s="42" t="s">
        <v>13</v>
      </c>
      <c r="C67" s="90">
        <f t="shared" ref="C67:AL67" si="14">+C$53*C17</f>
        <v>0</v>
      </c>
      <c r="D67" s="90">
        <f t="shared" si="14"/>
        <v>0</v>
      </c>
      <c r="E67" s="90">
        <f t="shared" si="14"/>
        <v>0</v>
      </c>
      <c r="F67" s="90">
        <f t="shared" si="14"/>
        <v>0</v>
      </c>
      <c r="G67" s="90">
        <f t="shared" si="14"/>
        <v>0</v>
      </c>
      <c r="H67" s="90">
        <f t="shared" si="14"/>
        <v>0</v>
      </c>
      <c r="I67" s="90">
        <f t="shared" si="14"/>
        <v>0</v>
      </c>
      <c r="J67" s="90">
        <f t="shared" si="14"/>
        <v>0</v>
      </c>
      <c r="K67" s="90">
        <f t="shared" si="14"/>
        <v>0</v>
      </c>
      <c r="L67" s="90">
        <f t="shared" si="14"/>
        <v>0</v>
      </c>
      <c r="M67" s="90">
        <f t="shared" si="14"/>
        <v>0</v>
      </c>
      <c r="N67" s="90">
        <f t="shared" si="14"/>
        <v>0</v>
      </c>
      <c r="O67" s="90">
        <f t="shared" si="14"/>
        <v>0</v>
      </c>
      <c r="P67" s="90">
        <f t="shared" si="14"/>
        <v>0</v>
      </c>
      <c r="Q67" s="90">
        <f t="shared" si="14"/>
        <v>0</v>
      </c>
      <c r="R67" s="90">
        <f t="shared" si="14"/>
        <v>0</v>
      </c>
      <c r="S67" s="90">
        <f t="shared" si="14"/>
        <v>0</v>
      </c>
      <c r="T67" s="90">
        <f t="shared" si="14"/>
        <v>0</v>
      </c>
      <c r="U67" s="90">
        <f t="shared" si="14"/>
        <v>0</v>
      </c>
      <c r="V67" s="90">
        <f t="shared" si="14"/>
        <v>0</v>
      </c>
      <c r="W67" s="90">
        <f t="shared" si="14"/>
        <v>0</v>
      </c>
      <c r="X67" s="90">
        <f t="shared" si="14"/>
        <v>0</v>
      </c>
      <c r="Y67" s="90">
        <f t="shared" si="14"/>
        <v>0</v>
      </c>
      <c r="Z67" s="90">
        <f t="shared" si="14"/>
        <v>0</v>
      </c>
      <c r="AA67" s="90">
        <f t="shared" si="14"/>
        <v>0</v>
      </c>
      <c r="AB67" s="90">
        <f t="shared" si="14"/>
        <v>0</v>
      </c>
      <c r="AC67" s="90">
        <f t="shared" si="14"/>
        <v>0</v>
      </c>
      <c r="AD67" s="90">
        <f t="shared" si="14"/>
        <v>0</v>
      </c>
      <c r="AE67" s="90">
        <f t="shared" si="14"/>
        <v>0</v>
      </c>
      <c r="AF67" s="90">
        <f t="shared" si="14"/>
        <v>0</v>
      </c>
      <c r="AG67" s="90">
        <f t="shared" si="14"/>
        <v>0</v>
      </c>
      <c r="AH67" s="90">
        <f t="shared" si="14"/>
        <v>0</v>
      </c>
      <c r="AI67" s="90">
        <f t="shared" si="14"/>
        <v>0</v>
      </c>
      <c r="AJ67" s="90">
        <f t="shared" si="14"/>
        <v>0</v>
      </c>
      <c r="AK67" s="90">
        <f t="shared" si="14"/>
        <v>0</v>
      </c>
      <c r="AL67" s="42">
        <f t="shared" si="14"/>
        <v>0</v>
      </c>
      <c r="AM67" s="61">
        <f t="shared" si="2"/>
        <v>0</v>
      </c>
    </row>
    <row r="68" spans="1:39">
      <c r="A68" s="104">
        <v>32</v>
      </c>
      <c r="B68" s="43" t="s">
        <v>16</v>
      </c>
      <c r="C68" s="90">
        <f t="shared" ref="C68:AL68" si="15">+C$53*C18</f>
        <v>0</v>
      </c>
      <c r="D68" s="90">
        <f t="shared" si="15"/>
        <v>0</v>
      </c>
      <c r="E68" s="90">
        <f t="shared" si="15"/>
        <v>0</v>
      </c>
      <c r="F68" s="90">
        <f t="shared" si="15"/>
        <v>0</v>
      </c>
      <c r="G68" s="90">
        <f t="shared" si="15"/>
        <v>0</v>
      </c>
      <c r="H68" s="90">
        <f t="shared" si="15"/>
        <v>0</v>
      </c>
      <c r="I68" s="90">
        <f t="shared" si="15"/>
        <v>0</v>
      </c>
      <c r="J68" s="90">
        <f t="shared" si="15"/>
        <v>0</v>
      </c>
      <c r="K68" s="90">
        <f t="shared" si="15"/>
        <v>0</v>
      </c>
      <c r="L68" s="90">
        <f t="shared" si="15"/>
        <v>0</v>
      </c>
      <c r="M68" s="90">
        <f t="shared" si="15"/>
        <v>0</v>
      </c>
      <c r="N68" s="90">
        <f t="shared" si="15"/>
        <v>0</v>
      </c>
      <c r="O68" s="90">
        <f t="shared" si="15"/>
        <v>0</v>
      </c>
      <c r="P68" s="90">
        <f t="shared" si="15"/>
        <v>0</v>
      </c>
      <c r="Q68" s="90">
        <f t="shared" si="15"/>
        <v>0</v>
      </c>
      <c r="R68" s="90">
        <f t="shared" si="15"/>
        <v>0</v>
      </c>
      <c r="S68" s="90">
        <f t="shared" si="15"/>
        <v>0</v>
      </c>
      <c r="T68" s="90">
        <f t="shared" si="15"/>
        <v>0</v>
      </c>
      <c r="U68" s="90">
        <f t="shared" si="15"/>
        <v>0</v>
      </c>
      <c r="V68" s="90">
        <f t="shared" si="15"/>
        <v>0</v>
      </c>
      <c r="W68" s="90">
        <f t="shared" si="15"/>
        <v>0</v>
      </c>
      <c r="X68" s="90">
        <f t="shared" si="15"/>
        <v>0</v>
      </c>
      <c r="Y68" s="90">
        <f t="shared" si="15"/>
        <v>0</v>
      </c>
      <c r="Z68" s="90">
        <f t="shared" si="15"/>
        <v>0</v>
      </c>
      <c r="AA68" s="90">
        <f t="shared" si="15"/>
        <v>0</v>
      </c>
      <c r="AB68" s="90">
        <f t="shared" si="15"/>
        <v>0</v>
      </c>
      <c r="AC68" s="90">
        <f t="shared" si="15"/>
        <v>0</v>
      </c>
      <c r="AD68" s="90">
        <f t="shared" si="15"/>
        <v>0</v>
      </c>
      <c r="AE68" s="90">
        <f t="shared" si="15"/>
        <v>0</v>
      </c>
      <c r="AF68" s="90">
        <f t="shared" si="15"/>
        <v>0</v>
      </c>
      <c r="AG68" s="90">
        <f t="shared" si="15"/>
        <v>0</v>
      </c>
      <c r="AH68" s="90">
        <f t="shared" si="15"/>
        <v>0</v>
      </c>
      <c r="AI68" s="90">
        <f t="shared" si="15"/>
        <v>0</v>
      </c>
      <c r="AJ68" s="90">
        <f t="shared" si="15"/>
        <v>0</v>
      </c>
      <c r="AK68" s="90">
        <f t="shared" si="15"/>
        <v>0</v>
      </c>
      <c r="AL68" s="42">
        <f t="shared" si="15"/>
        <v>0</v>
      </c>
      <c r="AM68" s="61">
        <f t="shared" si="2"/>
        <v>0</v>
      </c>
    </row>
    <row r="69" spans="1:39">
      <c r="A69" s="103">
        <v>33</v>
      </c>
      <c r="B69" s="42" t="s">
        <v>14</v>
      </c>
      <c r="C69" s="71">
        <f t="shared" ref="C69:AL69" si="16">+C$53*C19</f>
        <v>0</v>
      </c>
      <c r="D69" s="89">
        <f t="shared" si="16"/>
        <v>0</v>
      </c>
      <c r="E69" s="89">
        <f t="shared" si="16"/>
        <v>0</v>
      </c>
      <c r="F69" s="89">
        <f t="shared" si="16"/>
        <v>0</v>
      </c>
      <c r="G69" s="89">
        <f t="shared" si="16"/>
        <v>0</v>
      </c>
      <c r="H69" s="89">
        <f t="shared" si="16"/>
        <v>0</v>
      </c>
      <c r="I69" s="89">
        <f t="shared" si="16"/>
        <v>0</v>
      </c>
      <c r="J69" s="89">
        <f t="shared" si="16"/>
        <v>0</v>
      </c>
      <c r="K69" s="89">
        <f t="shared" si="16"/>
        <v>0</v>
      </c>
      <c r="L69" s="89">
        <f t="shared" si="16"/>
        <v>0</v>
      </c>
      <c r="M69" s="89">
        <f t="shared" si="16"/>
        <v>0</v>
      </c>
      <c r="N69" s="89">
        <f t="shared" si="16"/>
        <v>0</v>
      </c>
      <c r="O69" s="89">
        <f t="shared" si="16"/>
        <v>0</v>
      </c>
      <c r="P69" s="89">
        <f t="shared" si="16"/>
        <v>0</v>
      </c>
      <c r="Q69" s="89">
        <f t="shared" si="16"/>
        <v>0</v>
      </c>
      <c r="R69" s="89">
        <f t="shared" si="16"/>
        <v>0</v>
      </c>
      <c r="S69" s="89">
        <f t="shared" si="16"/>
        <v>0</v>
      </c>
      <c r="T69" s="89">
        <f t="shared" si="16"/>
        <v>0</v>
      </c>
      <c r="U69" s="89">
        <f t="shared" si="16"/>
        <v>0</v>
      </c>
      <c r="V69" s="89">
        <f t="shared" si="16"/>
        <v>0</v>
      </c>
      <c r="W69" s="89">
        <f t="shared" si="16"/>
        <v>0</v>
      </c>
      <c r="X69" s="89">
        <f t="shared" si="16"/>
        <v>0</v>
      </c>
      <c r="Y69" s="89">
        <f t="shared" si="16"/>
        <v>0</v>
      </c>
      <c r="Z69" s="89">
        <f t="shared" si="16"/>
        <v>0</v>
      </c>
      <c r="AA69" s="89">
        <f t="shared" si="16"/>
        <v>0</v>
      </c>
      <c r="AB69" s="89">
        <f t="shared" si="16"/>
        <v>0</v>
      </c>
      <c r="AC69" s="89">
        <f t="shared" si="16"/>
        <v>0</v>
      </c>
      <c r="AD69" s="89">
        <f t="shared" si="16"/>
        <v>0</v>
      </c>
      <c r="AE69" s="89">
        <f t="shared" si="16"/>
        <v>0</v>
      </c>
      <c r="AF69" s="89">
        <f t="shared" si="16"/>
        <v>0</v>
      </c>
      <c r="AG69" s="89">
        <f t="shared" si="16"/>
        <v>0</v>
      </c>
      <c r="AH69" s="89">
        <f t="shared" si="16"/>
        <v>0</v>
      </c>
      <c r="AI69" s="89">
        <f t="shared" si="16"/>
        <v>0</v>
      </c>
      <c r="AJ69" s="89">
        <f t="shared" si="16"/>
        <v>0</v>
      </c>
      <c r="AK69" s="89">
        <f t="shared" si="16"/>
        <v>0</v>
      </c>
      <c r="AL69" s="92">
        <f t="shared" si="16"/>
        <v>0</v>
      </c>
      <c r="AM69" s="68">
        <f t="shared" si="2"/>
        <v>0</v>
      </c>
    </row>
    <row r="70" spans="1:39">
      <c r="A70" s="103">
        <v>34</v>
      </c>
      <c r="B70" s="42" t="s">
        <v>15</v>
      </c>
      <c r="C70" s="65">
        <f t="shared" ref="C70:AL70" si="17">+C$53*C20</f>
        <v>0</v>
      </c>
      <c r="D70" s="90">
        <f t="shared" si="17"/>
        <v>0</v>
      </c>
      <c r="E70" s="90">
        <f t="shared" si="17"/>
        <v>0</v>
      </c>
      <c r="F70" s="90">
        <f t="shared" si="17"/>
        <v>0</v>
      </c>
      <c r="G70" s="90">
        <f t="shared" si="17"/>
        <v>0</v>
      </c>
      <c r="H70" s="90">
        <f t="shared" si="17"/>
        <v>0</v>
      </c>
      <c r="I70" s="90">
        <f t="shared" si="17"/>
        <v>0</v>
      </c>
      <c r="J70" s="90">
        <f t="shared" si="17"/>
        <v>0</v>
      </c>
      <c r="K70" s="90">
        <f t="shared" si="17"/>
        <v>0</v>
      </c>
      <c r="L70" s="90">
        <f t="shared" si="17"/>
        <v>0</v>
      </c>
      <c r="M70" s="90">
        <f t="shared" si="17"/>
        <v>0</v>
      </c>
      <c r="N70" s="90">
        <f t="shared" si="17"/>
        <v>0</v>
      </c>
      <c r="O70" s="90">
        <f t="shared" si="17"/>
        <v>0</v>
      </c>
      <c r="P70" s="90">
        <f t="shared" si="17"/>
        <v>0</v>
      </c>
      <c r="Q70" s="90">
        <f t="shared" si="17"/>
        <v>0</v>
      </c>
      <c r="R70" s="90">
        <f t="shared" si="17"/>
        <v>0</v>
      </c>
      <c r="S70" s="90">
        <f t="shared" si="17"/>
        <v>0</v>
      </c>
      <c r="T70" s="90">
        <f t="shared" si="17"/>
        <v>0</v>
      </c>
      <c r="U70" s="90">
        <f t="shared" si="17"/>
        <v>0</v>
      </c>
      <c r="V70" s="90">
        <f t="shared" si="17"/>
        <v>0</v>
      </c>
      <c r="W70" s="90">
        <f t="shared" si="17"/>
        <v>0</v>
      </c>
      <c r="X70" s="90">
        <f t="shared" si="17"/>
        <v>0</v>
      </c>
      <c r="Y70" s="90">
        <f t="shared" si="17"/>
        <v>0</v>
      </c>
      <c r="Z70" s="90">
        <f t="shared" si="17"/>
        <v>0</v>
      </c>
      <c r="AA70" s="90">
        <f t="shared" si="17"/>
        <v>0</v>
      </c>
      <c r="AB70" s="90">
        <f t="shared" si="17"/>
        <v>0</v>
      </c>
      <c r="AC70" s="90">
        <f t="shared" si="17"/>
        <v>0</v>
      </c>
      <c r="AD70" s="90">
        <f t="shared" si="17"/>
        <v>0</v>
      </c>
      <c r="AE70" s="90">
        <f t="shared" si="17"/>
        <v>0</v>
      </c>
      <c r="AF70" s="90">
        <f t="shared" si="17"/>
        <v>0</v>
      </c>
      <c r="AG70" s="90">
        <f t="shared" si="17"/>
        <v>0</v>
      </c>
      <c r="AH70" s="90">
        <f t="shared" si="17"/>
        <v>0</v>
      </c>
      <c r="AI70" s="90">
        <f t="shared" si="17"/>
        <v>0</v>
      </c>
      <c r="AJ70" s="90">
        <f t="shared" si="17"/>
        <v>0</v>
      </c>
      <c r="AK70" s="90">
        <f t="shared" si="17"/>
        <v>0</v>
      </c>
      <c r="AL70" s="42">
        <f t="shared" si="17"/>
        <v>0</v>
      </c>
      <c r="AM70" s="61">
        <f t="shared" si="2"/>
        <v>0</v>
      </c>
    </row>
    <row r="71" spans="1:39">
      <c r="A71" s="103">
        <v>35</v>
      </c>
      <c r="B71" s="42" t="s">
        <v>17</v>
      </c>
      <c r="C71" s="65">
        <f t="shared" ref="C71:AL71" si="18">+C$53*C21</f>
        <v>0</v>
      </c>
      <c r="D71" s="90">
        <f t="shared" si="18"/>
        <v>0</v>
      </c>
      <c r="E71" s="90">
        <f t="shared" si="18"/>
        <v>0</v>
      </c>
      <c r="F71" s="90">
        <f t="shared" si="18"/>
        <v>0</v>
      </c>
      <c r="G71" s="90">
        <f t="shared" si="18"/>
        <v>0</v>
      </c>
      <c r="H71" s="90">
        <f t="shared" si="18"/>
        <v>0</v>
      </c>
      <c r="I71" s="90">
        <f t="shared" si="18"/>
        <v>0</v>
      </c>
      <c r="J71" s="90">
        <f t="shared" si="18"/>
        <v>0</v>
      </c>
      <c r="K71" s="90">
        <f t="shared" si="18"/>
        <v>0</v>
      </c>
      <c r="L71" s="90">
        <f t="shared" si="18"/>
        <v>0</v>
      </c>
      <c r="M71" s="90">
        <f t="shared" si="18"/>
        <v>0</v>
      </c>
      <c r="N71" s="90">
        <f t="shared" si="18"/>
        <v>0</v>
      </c>
      <c r="O71" s="90">
        <f t="shared" si="18"/>
        <v>0</v>
      </c>
      <c r="P71" s="90">
        <f t="shared" si="18"/>
        <v>0</v>
      </c>
      <c r="Q71" s="90">
        <f t="shared" si="18"/>
        <v>0</v>
      </c>
      <c r="R71" s="90">
        <f t="shared" si="18"/>
        <v>0</v>
      </c>
      <c r="S71" s="90">
        <f t="shared" si="18"/>
        <v>0</v>
      </c>
      <c r="T71" s="90">
        <f t="shared" si="18"/>
        <v>0</v>
      </c>
      <c r="U71" s="90">
        <f t="shared" si="18"/>
        <v>0</v>
      </c>
      <c r="V71" s="90">
        <f t="shared" si="18"/>
        <v>0</v>
      </c>
      <c r="W71" s="90">
        <f t="shared" si="18"/>
        <v>0</v>
      </c>
      <c r="X71" s="90">
        <f t="shared" si="18"/>
        <v>0</v>
      </c>
      <c r="Y71" s="90">
        <f t="shared" si="18"/>
        <v>0</v>
      </c>
      <c r="Z71" s="90">
        <f t="shared" si="18"/>
        <v>0</v>
      </c>
      <c r="AA71" s="90">
        <f t="shared" si="18"/>
        <v>0</v>
      </c>
      <c r="AB71" s="90">
        <f t="shared" si="18"/>
        <v>0</v>
      </c>
      <c r="AC71" s="90">
        <f t="shared" si="18"/>
        <v>0</v>
      </c>
      <c r="AD71" s="90">
        <f t="shared" si="18"/>
        <v>0</v>
      </c>
      <c r="AE71" s="90">
        <f t="shared" si="18"/>
        <v>0</v>
      </c>
      <c r="AF71" s="90">
        <f t="shared" si="18"/>
        <v>0</v>
      </c>
      <c r="AG71" s="90">
        <f t="shared" si="18"/>
        <v>0</v>
      </c>
      <c r="AH71" s="90">
        <f t="shared" si="18"/>
        <v>0</v>
      </c>
      <c r="AI71" s="90">
        <f t="shared" si="18"/>
        <v>0</v>
      </c>
      <c r="AJ71" s="90">
        <f t="shared" si="18"/>
        <v>0</v>
      </c>
      <c r="AK71" s="90">
        <f t="shared" si="18"/>
        <v>0</v>
      </c>
      <c r="AL71" s="42">
        <f t="shared" si="18"/>
        <v>0</v>
      </c>
      <c r="AM71" s="61">
        <f t="shared" si="2"/>
        <v>0</v>
      </c>
    </row>
    <row r="72" spans="1:39">
      <c r="A72" s="103">
        <v>39</v>
      </c>
      <c r="B72" s="42" t="s">
        <v>18</v>
      </c>
      <c r="C72" s="65">
        <f t="shared" ref="C72:AL72" si="19">+C$53*C22</f>
        <v>0</v>
      </c>
      <c r="D72" s="90">
        <f t="shared" si="19"/>
        <v>0</v>
      </c>
      <c r="E72" s="90">
        <f t="shared" si="19"/>
        <v>0</v>
      </c>
      <c r="F72" s="90">
        <f t="shared" si="19"/>
        <v>0</v>
      </c>
      <c r="G72" s="90">
        <f t="shared" si="19"/>
        <v>0</v>
      </c>
      <c r="H72" s="90">
        <f t="shared" si="19"/>
        <v>0</v>
      </c>
      <c r="I72" s="90">
        <f t="shared" si="19"/>
        <v>0</v>
      </c>
      <c r="J72" s="90">
        <f t="shared" si="19"/>
        <v>0</v>
      </c>
      <c r="K72" s="90">
        <f t="shared" si="19"/>
        <v>0</v>
      </c>
      <c r="L72" s="90">
        <f t="shared" si="19"/>
        <v>0</v>
      </c>
      <c r="M72" s="90">
        <f t="shared" si="19"/>
        <v>0</v>
      </c>
      <c r="N72" s="90">
        <f t="shared" si="19"/>
        <v>0</v>
      </c>
      <c r="O72" s="90">
        <f t="shared" si="19"/>
        <v>0</v>
      </c>
      <c r="P72" s="90">
        <f t="shared" si="19"/>
        <v>0</v>
      </c>
      <c r="Q72" s="90">
        <f t="shared" si="19"/>
        <v>0</v>
      </c>
      <c r="R72" s="90">
        <f t="shared" si="19"/>
        <v>0</v>
      </c>
      <c r="S72" s="90">
        <f t="shared" si="19"/>
        <v>0</v>
      </c>
      <c r="T72" s="90">
        <f t="shared" si="19"/>
        <v>0</v>
      </c>
      <c r="U72" s="90">
        <f t="shared" si="19"/>
        <v>0</v>
      </c>
      <c r="V72" s="90">
        <f t="shared" si="19"/>
        <v>0</v>
      </c>
      <c r="W72" s="90">
        <f t="shared" si="19"/>
        <v>0</v>
      </c>
      <c r="X72" s="90">
        <f t="shared" si="19"/>
        <v>0</v>
      </c>
      <c r="Y72" s="90">
        <f t="shared" si="19"/>
        <v>0</v>
      </c>
      <c r="Z72" s="90">
        <f t="shared" si="19"/>
        <v>0</v>
      </c>
      <c r="AA72" s="90">
        <f t="shared" si="19"/>
        <v>0</v>
      </c>
      <c r="AB72" s="90">
        <f t="shared" si="19"/>
        <v>0</v>
      </c>
      <c r="AC72" s="90">
        <f t="shared" si="19"/>
        <v>0</v>
      </c>
      <c r="AD72" s="90">
        <f t="shared" si="19"/>
        <v>0</v>
      </c>
      <c r="AE72" s="90">
        <f t="shared" si="19"/>
        <v>0</v>
      </c>
      <c r="AF72" s="90">
        <f t="shared" si="19"/>
        <v>0</v>
      </c>
      <c r="AG72" s="90">
        <f t="shared" si="19"/>
        <v>0</v>
      </c>
      <c r="AH72" s="90">
        <f t="shared" si="19"/>
        <v>0</v>
      </c>
      <c r="AI72" s="90">
        <f t="shared" si="19"/>
        <v>0</v>
      </c>
      <c r="AJ72" s="90">
        <f t="shared" si="19"/>
        <v>0</v>
      </c>
      <c r="AK72" s="90">
        <f t="shared" si="19"/>
        <v>0</v>
      </c>
      <c r="AL72" s="42">
        <f t="shared" si="19"/>
        <v>0</v>
      </c>
      <c r="AM72" s="61">
        <f t="shared" si="2"/>
        <v>0</v>
      </c>
    </row>
    <row r="73" spans="1:39">
      <c r="A73" s="104">
        <v>41</v>
      </c>
      <c r="B73" s="43" t="s">
        <v>19</v>
      </c>
      <c r="C73" s="72">
        <f t="shared" ref="C73:AL73" si="20">+C$53*C23</f>
        <v>0</v>
      </c>
      <c r="D73" s="91">
        <f t="shared" si="20"/>
        <v>0</v>
      </c>
      <c r="E73" s="91">
        <f t="shared" si="20"/>
        <v>0</v>
      </c>
      <c r="F73" s="91">
        <f t="shared" si="20"/>
        <v>0</v>
      </c>
      <c r="G73" s="91">
        <f t="shared" si="20"/>
        <v>0</v>
      </c>
      <c r="H73" s="91">
        <f t="shared" si="20"/>
        <v>0</v>
      </c>
      <c r="I73" s="91">
        <f t="shared" si="20"/>
        <v>0</v>
      </c>
      <c r="J73" s="91">
        <f t="shared" si="20"/>
        <v>0</v>
      </c>
      <c r="K73" s="91">
        <f t="shared" si="20"/>
        <v>0</v>
      </c>
      <c r="L73" s="91">
        <f t="shared" si="20"/>
        <v>0</v>
      </c>
      <c r="M73" s="91">
        <f t="shared" si="20"/>
        <v>0</v>
      </c>
      <c r="N73" s="91">
        <f t="shared" si="20"/>
        <v>0</v>
      </c>
      <c r="O73" s="91">
        <f t="shared" si="20"/>
        <v>0</v>
      </c>
      <c r="P73" s="91">
        <f t="shared" si="20"/>
        <v>0</v>
      </c>
      <c r="Q73" s="91">
        <f t="shared" si="20"/>
        <v>0</v>
      </c>
      <c r="R73" s="91">
        <f t="shared" si="20"/>
        <v>0</v>
      </c>
      <c r="S73" s="91">
        <f t="shared" si="20"/>
        <v>0</v>
      </c>
      <c r="T73" s="91">
        <f t="shared" si="20"/>
        <v>0</v>
      </c>
      <c r="U73" s="91">
        <f t="shared" si="20"/>
        <v>0</v>
      </c>
      <c r="V73" s="91">
        <f t="shared" si="20"/>
        <v>0</v>
      </c>
      <c r="W73" s="91">
        <f t="shared" si="20"/>
        <v>0</v>
      </c>
      <c r="X73" s="91">
        <f t="shared" si="20"/>
        <v>0</v>
      </c>
      <c r="Y73" s="91">
        <f t="shared" si="20"/>
        <v>0</v>
      </c>
      <c r="Z73" s="91">
        <f t="shared" si="20"/>
        <v>0</v>
      </c>
      <c r="AA73" s="91">
        <f t="shared" si="20"/>
        <v>0</v>
      </c>
      <c r="AB73" s="91">
        <f t="shared" si="20"/>
        <v>0</v>
      </c>
      <c r="AC73" s="91">
        <f t="shared" si="20"/>
        <v>0</v>
      </c>
      <c r="AD73" s="91">
        <f t="shared" si="20"/>
        <v>0</v>
      </c>
      <c r="AE73" s="91">
        <f t="shared" si="20"/>
        <v>0</v>
      </c>
      <c r="AF73" s="91">
        <f t="shared" si="20"/>
        <v>0</v>
      </c>
      <c r="AG73" s="91">
        <f t="shared" si="20"/>
        <v>0</v>
      </c>
      <c r="AH73" s="91">
        <f t="shared" si="20"/>
        <v>0</v>
      </c>
      <c r="AI73" s="91">
        <f t="shared" si="20"/>
        <v>0</v>
      </c>
      <c r="AJ73" s="91">
        <f t="shared" si="20"/>
        <v>0</v>
      </c>
      <c r="AK73" s="91">
        <f t="shared" si="20"/>
        <v>0</v>
      </c>
      <c r="AL73" s="43">
        <f t="shared" si="20"/>
        <v>0</v>
      </c>
      <c r="AM73" s="69">
        <f t="shared" si="2"/>
        <v>0</v>
      </c>
    </row>
    <row r="74" spans="1:39">
      <c r="A74" s="103">
        <v>46</v>
      </c>
      <c r="B74" s="42" t="s">
        <v>20</v>
      </c>
      <c r="C74" s="90">
        <f t="shared" ref="C74:AL74" si="21">+C$53*C24</f>
        <v>0</v>
      </c>
      <c r="D74" s="90">
        <f t="shared" si="21"/>
        <v>0</v>
      </c>
      <c r="E74" s="90">
        <f t="shared" si="21"/>
        <v>0</v>
      </c>
      <c r="F74" s="90">
        <f t="shared" si="21"/>
        <v>0</v>
      </c>
      <c r="G74" s="90">
        <f t="shared" si="21"/>
        <v>0</v>
      </c>
      <c r="H74" s="90">
        <f t="shared" si="21"/>
        <v>0</v>
      </c>
      <c r="I74" s="90">
        <f t="shared" si="21"/>
        <v>0</v>
      </c>
      <c r="J74" s="90">
        <f t="shared" si="21"/>
        <v>0</v>
      </c>
      <c r="K74" s="90">
        <f t="shared" si="21"/>
        <v>0</v>
      </c>
      <c r="L74" s="90">
        <f t="shared" si="21"/>
        <v>0</v>
      </c>
      <c r="M74" s="90">
        <f t="shared" si="21"/>
        <v>0</v>
      </c>
      <c r="N74" s="90">
        <f t="shared" si="21"/>
        <v>0</v>
      </c>
      <c r="O74" s="90">
        <f t="shared" si="21"/>
        <v>0</v>
      </c>
      <c r="P74" s="90">
        <f t="shared" si="21"/>
        <v>0</v>
      </c>
      <c r="Q74" s="90">
        <f t="shared" si="21"/>
        <v>0</v>
      </c>
      <c r="R74" s="90">
        <f t="shared" si="21"/>
        <v>0</v>
      </c>
      <c r="S74" s="90">
        <f t="shared" si="21"/>
        <v>0</v>
      </c>
      <c r="T74" s="90">
        <f t="shared" si="21"/>
        <v>0</v>
      </c>
      <c r="U74" s="90">
        <f t="shared" si="21"/>
        <v>0</v>
      </c>
      <c r="V74" s="90">
        <f t="shared" si="21"/>
        <v>0</v>
      </c>
      <c r="W74" s="90">
        <f t="shared" si="21"/>
        <v>0</v>
      </c>
      <c r="X74" s="90">
        <f t="shared" si="21"/>
        <v>0</v>
      </c>
      <c r="Y74" s="90">
        <f t="shared" si="21"/>
        <v>0</v>
      </c>
      <c r="Z74" s="90">
        <f t="shared" si="21"/>
        <v>0</v>
      </c>
      <c r="AA74" s="90">
        <f t="shared" si="21"/>
        <v>0</v>
      </c>
      <c r="AB74" s="90">
        <f t="shared" si="21"/>
        <v>0</v>
      </c>
      <c r="AC74" s="90">
        <f t="shared" si="21"/>
        <v>0</v>
      </c>
      <c r="AD74" s="90">
        <f t="shared" si="21"/>
        <v>0</v>
      </c>
      <c r="AE74" s="90">
        <f t="shared" si="21"/>
        <v>0</v>
      </c>
      <c r="AF74" s="90">
        <f t="shared" si="21"/>
        <v>0</v>
      </c>
      <c r="AG74" s="90">
        <f t="shared" si="21"/>
        <v>0</v>
      </c>
      <c r="AH74" s="90">
        <f t="shared" si="21"/>
        <v>0</v>
      </c>
      <c r="AI74" s="90">
        <f t="shared" si="21"/>
        <v>0</v>
      </c>
      <c r="AJ74" s="90">
        <f t="shared" si="21"/>
        <v>0</v>
      </c>
      <c r="AK74" s="90">
        <f t="shared" si="21"/>
        <v>0</v>
      </c>
      <c r="AL74" s="42">
        <f t="shared" si="21"/>
        <v>0</v>
      </c>
      <c r="AM74" s="61">
        <f t="shared" si="2"/>
        <v>0</v>
      </c>
    </row>
    <row r="75" spans="1:39">
      <c r="A75" s="103">
        <v>47</v>
      </c>
      <c r="B75" s="42" t="s">
        <v>171</v>
      </c>
      <c r="C75" s="90">
        <f t="shared" ref="C75:AL75" si="22">+C$53*C25</f>
        <v>0</v>
      </c>
      <c r="D75" s="90">
        <f t="shared" si="22"/>
        <v>0</v>
      </c>
      <c r="E75" s="90">
        <f t="shared" si="22"/>
        <v>0</v>
      </c>
      <c r="F75" s="90">
        <f t="shared" si="22"/>
        <v>0</v>
      </c>
      <c r="G75" s="90">
        <f t="shared" si="22"/>
        <v>0</v>
      </c>
      <c r="H75" s="90">
        <f t="shared" si="22"/>
        <v>0</v>
      </c>
      <c r="I75" s="90">
        <f t="shared" si="22"/>
        <v>0</v>
      </c>
      <c r="J75" s="90">
        <f t="shared" si="22"/>
        <v>0</v>
      </c>
      <c r="K75" s="90">
        <f t="shared" si="22"/>
        <v>0</v>
      </c>
      <c r="L75" s="90">
        <f t="shared" si="22"/>
        <v>0</v>
      </c>
      <c r="M75" s="90">
        <f t="shared" si="22"/>
        <v>0</v>
      </c>
      <c r="N75" s="90">
        <f t="shared" si="22"/>
        <v>0</v>
      </c>
      <c r="O75" s="90">
        <f t="shared" si="22"/>
        <v>0</v>
      </c>
      <c r="P75" s="90">
        <f t="shared" si="22"/>
        <v>0</v>
      </c>
      <c r="Q75" s="90">
        <f t="shared" si="22"/>
        <v>0</v>
      </c>
      <c r="R75" s="90">
        <f t="shared" si="22"/>
        <v>0</v>
      </c>
      <c r="S75" s="90">
        <f t="shared" si="22"/>
        <v>0</v>
      </c>
      <c r="T75" s="90">
        <f t="shared" si="22"/>
        <v>0</v>
      </c>
      <c r="U75" s="90">
        <f t="shared" si="22"/>
        <v>0</v>
      </c>
      <c r="V75" s="90">
        <f t="shared" si="22"/>
        <v>0</v>
      </c>
      <c r="W75" s="90">
        <f t="shared" si="22"/>
        <v>0</v>
      </c>
      <c r="X75" s="90">
        <f t="shared" si="22"/>
        <v>0</v>
      </c>
      <c r="Y75" s="90">
        <f t="shared" si="22"/>
        <v>0</v>
      </c>
      <c r="Z75" s="90">
        <f t="shared" si="22"/>
        <v>0</v>
      </c>
      <c r="AA75" s="90">
        <f t="shared" si="22"/>
        <v>0</v>
      </c>
      <c r="AB75" s="90">
        <f t="shared" si="22"/>
        <v>0</v>
      </c>
      <c r="AC75" s="90">
        <f t="shared" si="22"/>
        <v>0</v>
      </c>
      <c r="AD75" s="90">
        <f t="shared" si="22"/>
        <v>0</v>
      </c>
      <c r="AE75" s="90">
        <f t="shared" si="22"/>
        <v>0</v>
      </c>
      <c r="AF75" s="90">
        <f t="shared" si="22"/>
        <v>0</v>
      </c>
      <c r="AG75" s="90">
        <f t="shared" si="22"/>
        <v>0</v>
      </c>
      <c r="AH75" s="90">
        <f t="shared" si="22"/>
        <v>0</v>
      </c>
      <c r="AI75" s="90">
        <f t="shared" si="22"/>
        <v>0</v>
      </c>
      <c r="AJ75" s="90">
        <f t="shared" si="22"/>
        <v>0</v>
      </c>
      <c r="AK75" s="90">
        <f t="shared" si="22"/>
        <v>0</v>
      </c>
      <c r="AL75" s="42">
        <f t="shared" si="22"/>
        <v>0</v>
      </c>
      <c r="AM75" s="61">
        <f t="shared" si="2"/>
        <v>0</v>
      </c>
    </row>
    <row r="76" spans="1:39">
      <c r="A76" s="103">
        <v>48</v>
      </c>
      <c r="B76" s="42" t="s">
        <v>172</v>
      </c>
      <c r="C76" s="90">
        <f t="shared" ref="C76:AL76" si="23">+C$53*C26</f>
        <v>0</v>
      </c>
      <c r="D76" s="90">
        <f t="shared" si="23"/>
        <v>0</v>
      </c>
      <c r="E76" s="90">
        <f t="shared" si="23"/>
        <v>0</v>
      </c>
      <c r="F76" s="90">
        <f t="shared" si="23"/>
        <v>0</v>
      </c>
      <c r="G76" s="90">
        <f t="shared" si="23"/>
        <v>0</v>
      </c>
      <c r="H76" s="90">
        <f t="shared" si="23"/>
        <v>0</v>
      </c>
      <c r="I76" s="90">
        <f t="shared" si="23"/>
        <v>0</v>
      </c>
      <c r="J76" s="90">
        <f t="shared" si="23"/>
        <v>0</v>
      </c>
      <c r="K76" s="90">
        <f t="shared" si="23"/>
        <v>0</v>
      </c>
      <c r="L76" s="90">
        <f t="shared" si="23"/>
        <v>0</v>
      </c>
      <c r="M76" s="90">
        <f t="shared" si="23"/>
        <v>0</v>
      </c>
      <c r="N76" s="90">
        <f t="shared" si="23"/>
        <v>0</v>
      </c>
      <c r="O76" s="90">
        <f t="shared" si="23"/>
        <v>0</v>
      </c>
      <c r="P76" s="90">
        <f t="shared" si="23"/>
        <v>0</v>
      </c>
      <c r="Q76" s="90">
        <f t="shared" si="23"/>
        <v>0</v>
      </c>
      <c r="R76" s="90">
        <f t="shared" si="23"/>
        <v>0</v>
      </c>
      <c r="S76" s="90">
        <f t="shared" si="23"/>
        <v>0</v>
      </c>
      <c r="T76" s="90">
        <f t="shared" si="23"/>
        <v>0</v>
      </c>
      <c r="U76" s="90">
        <f t="shared" si="23"/>
        <v>0</v>
      </c>
      <c r="V76" s="90">
        <f t="shared" si="23"/>
        <v>0</v>
      </c>
      <c r="W76" s="90">
        <f t="shared" si="23"/>
        <v>0</v>
      </c>
      <c r="X76" s="90">
        <f t="shared" si="23"/>
        <v>0</v>
      </c>
      <c r="Y76" s="90">
        <f t="shared" si="23"/>
        <v>0</v>
      </c>
      <c r="Z76" s="90">
        <f t="shared" si="23"/>
        <v>0</v>
      </c>
      <c r="AA76" s="90">
        <f t="shared" si="23"/>
        <v>0</v>
      </c>
      <c r="AB76" s="90">
        <f t="shared" si="23"/>
        <v>0</v>
      </c>
      <c r="AC76" s="90">
        <f t="shared" si="23"/>
        <v>0</v>
      </c>
      <c r="AD76" s="90">
        <f t="shared" si="23"/>
        <v>0</v>
      </c>
      <c r="AE76" s="90">
        <f t="shared" si="23"/>
        <v>0</v>
      </c>
      <c r="AF76" s="90">
        <f t="shared" si="23"/>
        <v>0</v>
      </c>
      <c r="AG76" s="90">
        <f t="shared" si="23"/>
        <v>0</v>
      </c>
      <c r="AH76" s="90">
        <f t="shared" si="23"/>
        <v>0</v>
      </c>
      <c r="AI76" s="90">
        <f t="shared" si="23"/>
        <v>0</v>
      </c>
      <c r="AJ76" s="90">
        <f t="shared" si="23"/>
        <v>0</v>
      </c>
      <c r="AK76" s="90">
        <f t="shared" si="23"/>
        <v>0</v>
      </c>
      <c r="AL76" s="42">
        <f t="shared" si="23"/>
        <v>0</v>
      </c>
      <c r="AM76" s="61">
        <f t="shared" si="2"/>
        <v>0</v>
      </c>
    </row>
    <row r="77" spans="1:39">
      <c r="A77" s="103">
        <v>51</v>
      </c>
      <c r="B77" s="42" t="s">
        <v>21</v>
      </c>
      <c r="C77" s="90">
        <f t="shared" ref="C77:AL77" si="24">+C$53*C27</f>
        <v>0</v>
      </c>
      <c r="D77" s="90">
        <f t="shared" si="24"/>
        <v>0</v>
      </c>
      <c r="E77" s="90">
        <f t="shared" si="24"/>
        <v>0</v>
      </c>
      <c r="F77" s="90">
        <f t="shared" si="24"/>
        <v>0</v>
      </c>
      <c r="G77" s="90">
        <f t="shared" si="24"/>
        <v>0</v>
      </c>
      <c r="H77" s="90">
        <f t="shared" si="24"/>
        <v>0</v>
      </c>
      <c r="I77" s="90">
        <f t="shared" si="24"/>
        <v>0</v>
      </c>
      <c r="J77" s="90">
        <f t="shared" si="24"/>
        <v>0</v>
      </c>
      <c r="K77" s="90">
        <f t="shared" si="24"/>
        <v>0</v>
      </c>
      <c r="L77" s="90">
        <f t="shared" si="24"/>
        <v>0</v>
      </c>
      <c r="M77" s="90">
        <f t="shared" si="24"/>
        <v>0</v>
      </c>
      <c r="N77" s="90">
        <f t="shared" si="24"/>
        <v>0</v>
      </c>
      <c r="O77" s="90">
        <f t="shared" si="24"/>
        <v>0</v>
      </c>
      <c r="P77" s="90">
        <f t="shared" si="24"/>
        <v>0</v>
      </c>
      <c r="Q77" s="90">
        <f t="shared" si="24"/>
        <v>0</v>
      </c>
      <c r="R77" s="90">
        <f t="shared" si="24"/>
        <v>0</v>
      </c>
      <c r="S77" s="90">
        <f t="shared" si="24"/>
        <v>0</v>
      </c>
      <c r="T77" s="90">
        <f t="shared" si="24"/>
        <v>0</v>
      </c>
      <c r="U77" s="90">
        <f t="shared" si="24"/>
        <v>0</v>
      </c>
      <c r="V77" s="90">
        <f t="shared" si="24"/>
        <v>0</v>
      </c>
      <c r="W77" s="90">
        <f t="shared" si="24"/>
        <v>0</v>
      </c>
      <c r="X77" s="90">
        <f t="shared" si="24"/>
        <v>0</v>
      </c>
      <c r="Y77" s="90">
        <f t="shared" si="24"/>
        <v>0</v>
      </c>
      <c r="Z77" s="90">
        <f t="shared" si="24"/>
        <v>0</v>
      </c>
      <c r="AA77" s="90">
        <f t="shared" si="24"/>
        <v>0</v>
      </c>
      <c r="AB77" s="90">
        <f t="shared" si="24"/>
        <v>0</v>
      </c>
      <c r="AC77" s="90">
        <f t="shared" si="24"/>
        <v>0</v>
      </c>
      <c r="AD77" s="90">
        <f t="shared" si="24"/>
        <v>0</v>
      </c>
      <c r="AE77" s="90">
        <f t="shared" si="24"/>
        <v>0</v>
      </c>
      <c r="AF77" s="90">
        <f t="shared" si="24"/>
        <v>0</v>
      </c>
      <c r="AG77" s="90">
        <f t="shared" si="24"/>
        <v>0</v>
      </c>
      <c r="AH77" s="90">
        <f t="shared" si="24"/>
        <v>0</v>
      </c>
      <c r="AI77" s="90">
        <f t="shared" si="24"/>
        <v>0</v>
      </c>
      <c r="AJ77" s="90">
        <f t="shared" si="24"/>
        <v>0</v>
      </c>
      <c r="AK77" s="90">
        <f t="shared" si="24"/>
        <v>0</v>
      </c>
      <c r="AL77" s="42">
        <f t="shared" si="24"/>
        <v>0</v>
      </c>
      <c r="AM77" s="61">
        <f t="shared" si="2"/>
        <v>0</v>
      </c>
    </row>
    <row r="78" spans="1:39">
      <c r="A78" s="104">
        <v>53</v>
      </c>
      <c r="B78" s="43" t="s">
        <v>22</v>
      </c>
      <c r="C78" s="90">
        <f t="shared" ref="C78:AL78" si="25">+C$53*C28</f>
        <v>0</v>
      </c>
      <c r="D78" s="90">
        <f t="shared" si="25"/>
        <v>0</v>
      </c>
      <c r="E78" s="90">
        <f t="shared" si="25"/>
        <v>0</v>
      </c>
      <c r="F78" s="90">
        <f t="shared" si="25"/>
        <v>0</v>
      </c>
      <c r="G78" s="90">
        <f t="shared" si="25"/>
        <v>0</v>
      </c>
      <c r="H78" s="90">
        <f t="shared" si="25"/>
        <v>0</v>
      </c>
      <c r="I78" s="90">
        <f t="shared" si="25"/>
        <v>0</v>
      </c>
      <c r="J78" s="90">
        <f t="shared" si="25"/>
        <v>0</v>
      </c>
      <c r="K78" s="90">
        <f t="shared" si="25"/>
        <v>0</v>
      </c>
      <c r="L78" s="90">
        <f t="shared" si="25"/>
        <v>0</v>
      </c>
      <c r="M78" s="90">
        <f t="shared" si="25"/>
        <v>0</v>
      </c>
      <c r="N78" s="90">
        <f t="shared" si="25"/>
        <v>0</v>
      </c>
      <c r="O78" s="90">
        <f t="shared" si="25"/>
        <v>0</v>
      </c>
      <c r="P78" s="90">
        <f t="shared" si="25"/>
        <v>0</v>
      </c>
      <c r="Q78" s="90">
        <f t="shared" si="25"/>
        <v>0</v>
      </c>
      <c r="R78" s="90">
        <f t="shared" si="25"/>
        <v>0</v>
      </c>
      <c r="S78" s="90">
        <f t="shared" si="25"/>
        <v>0</v>
      </c>
      <c r="T78" s="90">
        <f t="shared" si="25"/>
        <v>0</v>
      </c>
      <c r="U78" s="90">
        <f t="shared" si="25"/>
        <v>0</v>
      </c>
      <c r="V78" s="90">
        <f t="shared" si="25"/>
        <v>0</v>
      </c>
      <c r="W78" s="90">
        <f t="shared" si="25"/>
        <v>0</v>
      </c>
      <c r="X78" s="90">
        <f t="shared" si="25"/>
        <v>0</v>
      </c>
      <c r="Y78" s="90">
        <f t="shared" si="25"/>
        <v>0</v>
      </c>
      <c r="Z78" s="90">
        <f t="shared" si="25"/>
        <v>0</v>
      </c>
      <c r="AA78" s="90">
        <f t="shared" si="25"/>
        <v>0</v>
      </c>
      <c r="AB78" s="90">
        <f t="shared" si="25"/>
        <v>0</v>
      </c>
      <c r="AC78" s="90">
        <f t="shared" si="25"/>
        <v>0</v>
      </c>
      <c r="AD78" s="90">
        <f t="shared" si="25"/>
        <v>0</v>
      </c>
      <c r="AE78" s="90">
        <f t="shared" si="25"/>
        <v>0</v>
      </c>
      <c r="AF78" s="90">
        <f t="shared" si="25"/>
        <v>0</v>
      </c>
      <c r="AG78" s="90">
        <f t="shared" si="25"/>
        <v>0</v>
      </c>
      <c r="AH78" s="90">
        <f t="shared" si="25"/>
        <v>0</v>
      </c>
      <c r="AI78" s="90">
        <f t="shared" si="25"/>
        <v>0</v>
      </c>
      <c r="AJ78" s="90">
        <f t="shared" si="25"/>
        <v>0</v>
      </c>
      <c r="AK78" s="90">
        <f t="shared" si="25"/>
        <v>0</v>
      </c>
      <c r="AL78" s="42">
        <f t="shared" si="25"/>
        <v>0</v>
      </c>
      <c r="AM78" s="61">
        <f t="shared" si="2"/>
        <v>0</v>
      </c>
    </row>
    <row r="79" spans="1:39">
      <c r="A79" s="103">
        <v>55</v>
      </c>
      <c r="B79" s="42" t="s">
        <v>23</v>
      </c>
      <c r="C79" s="71">
        <f t="shared" ref="C79:AL79" si="26">+C$53*C29</f>
        <v>0</v>
      </c>
      <c r="D79" s="89">
        <f t="shared" si="26"/>
        <v>0</v>
      </c>
      <c r="E79" s="89">
        <f t="shared" si="26"/>
        <v>0</v>
      </c>
      <c r="F79" s="89">
        <f t="shared" si="26"/>
        <v>0</v>
      </c>
      <c r="G79" s="89">
        <f t="shared" si="26"/>
        <v>0</v>
      </c>
      <c r="H79" s="89">
        <f t="shared" si="26"/>
        <v>0</v>
      </c>
      <c r="I79" s="89">
        <f t="shared" si="26"/>
        <v>0</v>
      </c>
      <c r="J79" s="89">
        <f t="shared" si="26"/>
        <v>0</v>
      </c>
      <c r="K79" s="89">
        <f t="shared" si="26"/>
        <v>0</v>
      </c>
      <c r="L79" s="89">
        <f t="shared" si="26"/>
        <v>0</v>
      </c>
      <c r="M79" s="89">
        <f t="shared" si="26"/>
        <v>0</v>
      </c>
      <c r="N79" s="89">
        <f t="shared" si="26"/>
        <v>0</v>
      </c>
      <c r="O79" s="89">
        <f t="shared" si="26"/>
        <v>0</v>
      </c>
      <c r="P79" s="89">
        <f t="shared" si="26"/>
        <v>0</v>
      </c>
      <c r="Q79" s="89">
        <f t="shared" si="26"/>
        <v>0</v>
      </c>
      <c r="R79" s="89">
        <f t="shared" si="26"/>
        <v>0</v>
      </c>
      <c r="S79" s="89">
        <f t="shared" si="26"/>
        <v>0</v>
      </c>
      <c r="T79" s="89">
        <f t="shared" si="26"/>
        <v>0</v>
      </c>
      <c r="U79" s="89">
        <f t="shared" si="26"/>
        <v>0</v>
      </c>
      <c r="V79" s="89">
        <f t="shared" si="26"/>
        <v>0</v>
      </c>
      <c r="W79" s="89">
        <f t="shared" si="26"/>
        <v>0</v>
      </c>
      <c r="X79" s="89">
        <f t="shared" si="26"/>
        <v>0</v>
      </c>
      <c r="Y79" s="89">
        <f t="shared" si="26"/>
        <v>0</v>
      </c>
      <c r="Z79" s="89">
        <f t="shared" si="26"/>
        <v>0</v>
      </c>
      <c r="AA79" s="89">
        <f t="shared" si="26"/>
        <v>0</v>
      </c>
      <c r="AB79" s="89">
        <f t="shared" si="26"/>
        <v>0</v>
      </c>
      <c r="AC79" s="89">
        <f t="shared" si="26"/>
        <v>0</v>
      </c>
      <c r="AD79" s="89">
        <f t="shared" si="26"/>
        <v>0</v>
      </c>
      <c r="AE79" s="89">
        <f t="shared" si="26"/>
        <v>0</v>
      </c>
      <c r="AF79" s="89">
        <f t="shared" si="26"/>
        <v>0</v>
      </c>
      <c r="AG79" s="89">
        <f t="shared" si="26"/>
        <v>0</v>
      </c>
      <c r="AH79" s="89">
        <f t="shared" si="26"/>
        <v>0</v>
      </c>
      <c r="AI79" s="89">
        <f t="shared" si="26"/>
        <v>0</v>
      </c>
      <c r="AJ79" s="89">
        <f t="shared" si="26"/>
        <v>0</v>
      </c>
      <c r="AK79" s="89">
        <f t="shared" si="26"/>
        <v>0</v>
      </c>
      <c r="AL79" s="92">
        <f t="shared" si="26"/>
        <v>0</v>
      </c>
      <c r="AM79" s="68">
        <f t="shared" si="2"/>
        <v>0</v>
      </c>
    </row>
    <row r="80" spans="1:39">
      <c r="A80" s="103">
        <v>57</v>
      </c>
      <c r="B80" s="42" t="s">
        <v>183</v>
      </c>
      <c r="C80" s="65">
        <f t="shared" ref="C80:AL80" si="27">+C$53*C30</f>
        <v>0</v>
      </c>
      <c r="D80" s="90">
        <f t="shared" si="27"/>
        <v>0</v>
      </c>
      <c r="E80" s="90">
        <f t="shared" si="27"/>
        <v>0</v>
      </c>
      <c r="F80" s="90">
        <f t="shared" si="27"/>
        <v>0</v>
      </c>
      <c r="G80" s="90">
        <f t="shared" si="27"/>
        <v>0</v>
      </c>
      <c r="H80" s="90">
        <f t="shared" si="27"/>
        <v>0</v>
      </c>
      <c r="I80" s="90">
        <f t="shared" si="27"/>
        <v>0</v>
      </c>
      <c r="J80" s="90">
        <f t="shared" si="27"/>
        <v>0</v>
      </c>
      <c r="K80" s="90">
        <f t="shared" si="27"/>
        <v>0</v>
      </c>
      <c r="L80" s="90">
        <f t="shared" si="27"/>
        <v>0</v>
      </c>
      <c r="M80" s="90">
        <f t="shared" si="27"/>
        <v>0</v>
      </c>
      <c r="N80" s="90">
        <f t="shared" si="27"/>
        <v>0</v>
      </c>
      <c r="O80" s="90">
        <f t="shared" si="27"/>
        <v>0</v>
      </c>
      <c r="P80" s="90">
        <f t="shared" si="27"/>
        <v>0</v>
      </c>
      <c r="Q80" s="90">
        <f t="shared" si="27"/>
        <v>0</v>
      </c>
      <c r="R80" s="90">
        <f t="shared" si="27"/>
        <v>0</v>
      </c>
      <c r="S80" s="90">
        <f t="shared" si="27"/>
        <v>0</v>
      </c>
      <c r="T80" s="90">
        <f t="shared" si="27"/>
        <v>0</v>
      </c>
      <c r="U80" s="90">
        <f t="shared" si="27"/>
        <v>0</v>
      </c>
      <c r="V80" s="90">
        <f t="shared" si="27"/>
        <v>0</v>
      </c>
      <c r="W80" s="90">
        <f t="shared" si="27"/>
        <v>0</v>
      </c>
      <c r="X80" s="90">
        <f t="shared" si="27"/>
        <v>0</v>
      </c>
      <c r="Y80" s="90">
        <f t="shared" si="27"/>
        <v>0</v>
      </c>
      <c r="Z80" s="90">
        <f t="shared" si="27"/>
        <v>0</v>
      </c>
      <c r="AA80" s="90">
        <f t="shared" si="27"/>
        <v>0</v>
      </c>
      <c r="AB80" s="90">
        <f t="shared" si="27"/>
        <v>0</v>
      </c>
      <c r="AC80" s="90">
        <f t="shared" si="27"/>
        <v>0</v>
      </c>
      <c r="AD80" s="90">
        <f t="shared" si="27"/>
        <v>0</v>
      </c>
      <c r="AE80" s="90">
        <f t="shared" si="27"/>
        <v>0</v>
      </c>
      <c r="AF80" s="90">
        <f t="shared" si="27"/>
        <v>0</v>
      </c>
      <c r="AG80" s="90">
        <f t="shared" si="27"/>
        <v>0</v>
      </c>
      <c r="AH80" s="90">
        <f t="shared" si="27"/>
        <v>0</v>
      </c>
      <c r="AI80" s="90">
        <f t="shared" si="27"/>
        <v>0</v>
      </c>
      <c r="AJ80" s="90">
        <f t="shared" si="27"/>
        <v>0</v>
      </c>
      <c r="AK80" s="90">
        <f t="shared" si="27"/>
        <v>0</v>
      </c>
      <c r="AL80" s="42">
        <f t="shared" si="27"/>
        <v>0</v>
      </c>
      <c r="AM80" s="61">
        <f t="shared" si="2"/>
        <v>0</v>
      </c>
    </row>
    <row r="81" spans="1:39">
      <c r="A81" s="103">
        <v>59</v>
      </c>
      <c r="B81" s="42" t="s">
        <v>25</v>
      </c>
      <c r="C81" s="65">
        <f t="shared" ref="C81:AL81" si="28">+C$53*C31</f>
        <v>0</v>
      </c>
      <c r="D81" s="90">
        <f t="shared" si="28"/>
        <v>0</v>
      </c>
      <c r="E81" s="90">
        <f t="shared" si="28"/>
        <v>0</v>
      </c>
      <c r="F81" s="90">
        <f t="shared" si="28"/>
        <v>0</v>
      </c>
      <c r="G81" s="90">
        <f t="shared" si="28"/>
        <v>0</v>
      </c>
      <c r="H81" s="90">
        <f t="shared" si="28"/>
        <v>0</v>
      </c>
      <c r="I81" s="90">
        <f t="shared" si="28"/>
        <v>0</v>
      </c>
      <c r="J81" s="90">
        <f t="shared" si="28"/>
        <v>0</v>
      </c>
      <c r="K81" s="90">
        <f t="shared" si="28"/>
        <v>0</v>
      </c>
      <c r="L81" s="90">
        <f t="shared" si="28"/>
        <v>0</v>
      </c>
      <c r="M81" s="90">
        <f t="shared" si="28"/>
        <v>0</v>
      </c>
      <c r="N81" s="90">
        <f t="shared" si="28"/>
        <v>0</v>
      </c>
      <c r="O81" s="90">
        <f t="shared" si="28"/>
        <v>0</v>
      </c>
      <c r="P81" s="90">
        <f t="shared" si="28"/>
        <v>0</v>
      </c>
      <c r="Q81" s="90">
        <f t="shared" si="28"/>
        <v>0</v>
      </c>
      <c r="R81" s="90">
        <f t="shared" si="28"/>
        <v>0</v>
      </c>
      <c r="S81" s="90">
        <f t="shared" si="28"/>
        <v>0</v>
      </c>
      <c r="T81" s="90">
        <f t="shared" si="28"/>
        <v>0</v>
      </c>
      <c r="U81" s="90">
        <f t="shared" si="28"/>
        <v>0</v>
      </c>
      <c r="V81" s="90">
        <f t="shared" si="28"/>
        <v>0</v>
      </c>
      <c r="W81" s="90">
        <f t="shared" si="28"/>
        <v>0</v>
      </c>
      <c r="X81" s="90">
        <f t="shared" si="28"/>
        <v>0</v>
      </c>
      <c r="Y81" s="90">
        <f t="shared" si="28"/>
        <v>0</v>
      </c>
      <c r="Z81" s="90">
        <f t="shared" si="28"/>
        <v>0</v>
      </c>
      <c r="AA81" s="90">
        <f t="shared" si="28"/>
        <v>0</v>
      </c>
      <c r="AB81" s="90">
        <f t="shared" si="28"/>
        <v>0</v>
      </c>
      <c r="AC81" s="90">
        <f t="shared" si="28"/>
        <v>0</v>
      </c>
      <c r="AD81" s="90">
        <f t="shared" si="28"/>
        <v>0</v>
      </c>
      <c r="AE81" s="90">
        <f t="shared" si="28"/>
        <v>0</v>
      </c>
      <c r="AF81" s="90">
        <f t="shared" si="28"/>
        <v>0</v>
      </c>
      <c r="AG81" s="90">
        <f t="shared" si="28"/>
        <v>0</v>
      </c>
      <c r="AH81" s="90">
        <f t="shared" si="28"/>
        <v>0</v>
      </c>
      <c r="AI81" s="90">
        <f t="shared" si="28"/>
        <v>0</v>
      </c>
      <c r="AJ81" s="90">
        <f t="shared" si="28"/>
        <v>0</v>
      </c>
      <c r="AK81" s="90">
        <f t="shared" si="28"/>
        <v>0</v>
      </c>
      <c r="AL81" s="42">
        <f t="shared" si="28"/>
        <v>0</v>
      </c>
      <c r="AM81" s="61">
        <f t="shared" si="2"/>
        <v>0</v>
      </c>
    </row>
    <row r="82" spans="1:39">
      <c r="A82" s="103">
        <v>61</v>
      </c>
      <c r="B82" s="42" t="s">
        <v>26</v>
      </c>
      <c r="C82" s="65">
        <f t="shared" ref="C82:AL82" si="29">+C$53*C32</f>
        <v>0</v>
      </c>
      <c r="D82" s="90">
        <f t="shared" si="29"/>
        <v>0</v>
      </c>
      <c r="E82" s="90">
        <f t="shared" si="29"/>
        <v>0</v>
      </c>
      <c r="F82" s="90">
        <f t="shared" si="29"/>
        <v>0</v>
      </c>
      <c r="G82" s="90">
        <f t="shared" si="29"/>
        <v>0</v>
      </c>
      <c r="H82" s="90">
        <f t="shared" si="29"/>
        <v>0</v>
      </c>
      <c r="I82" s="90">
        <f t="shared" si="29"/>
        <v>0</v>
      </c>
      <c r="J82" s="90">
        <f t="shared" si="29"/>
        <v>0</v>
      </c>
      <c r="K82" s="90">
        <f t="shared" si="29"/>
        <v>0</v>
      </c>
      <c r="L82" s="90">
        <f t="shared" si="29"/>
        <v>0</v>
      </c>
      <c r="M82" s="90">
        <f t="shared" si="29"/>
        <v>0</v>
      </c>
      <c r="N82" s="90">
        <f t="shared" si="29"/>
        <v>0</v>
      </c>
      <c r="O82" s="90">
        <f t="shared" si="29"/>
        <v>0</v>
      </c>
      <c r="P82" s="90">
        <f t="shared" si="29"/>
        <v>0</v>
      </c>
      <c r="Q82" s="90">
        <f t="shared" si="29"/>
        <v>0</v>
      </c>
      <c r="R82" s="90">
        <f t="shared" si="29"/>
        <v>0</v>
      </c>
      <c r="S82" s="90">
        <f t="shared" si="29"/>
        <v>0</v>
      </c>
      <c r="T82" s="90">
        <f t="shared" si="29"/>
        <v>0</v>
      </c>
      <c r="U82" s="90">
        <f t="shared" si="29"/>
        <v>0</v>
      </c>
      <c r="V82" s="90">
        <f t="shared" si="29"/>
        <v>0</v>
      </c>
      <c r="W82" s="90">
        <f t="shared" si="29"/>
        <v>0</v>
      </c>
      <c r="X82" s="90">
        <f t="shared" si="29"/>
        <v>0</v>
      </c>
      <c r="Y82" s="90">
        <f t="shared" si="29"/>
        <v>0</v>
      </c>
      <c r="Z82" s="90">
        <f t="shared" si="29"/>
        <v>0</v>
      </c>
      <c r="AA82" s="90">
        <f t="shared" si="29"/>
        <v>0</v>
      </c>
      <c r="AB82" s="90">
        <f t="shared" si="29"/>
        <v>0</v>
      </c>
      <c r="AC82" s="90">
        <f t="shared" si="29"/>
        <v>0</v>
      </c>
      <c r="AD82" s="90">
        <f t="shared" si="29"/>
        <v>0</v>
      </c>
      <c r="AE82" s="90">
        <f t="shared" si="29"/>
        <v>0</v>
      </c>
      <c r="AF82" s="90">
        <f t="shared" si="29"/>
        <v>0</v>
      </c>
      <c r="AG82" s="90">
        <f t="shared" si="29"/>
        <v>0</v>
      </c>
      <c r="AH82" s="90">
        <f t="shared" si="29"/>
        <v>0</v>
      </c>
      <c r="AI82" s="90">
        <f t="shared" si="29"/>
        <v>0</v>
      </c>
      <c r="AJ82" s="90">
        <f t="shared" si="29"/>
        <v>0</v>
      </c>
      <c r="AK82" s="90">
        <f t="shared" si="29"/>
        <v>0</v>
      </c>
      <c r="AL82" s="42">
        <f t="shared" si="29"/>
        <v>0</v>
      </c>
      <c r="AM82" s="61">
        <f t="shared" si="2"/>
        <v>0</v>
      </c>
    </row>
    <row r="83" spans="1:39">
      <c r="A83" s="104">
        <v>63</v>
      </c>
      <c r="B83" s="43" t="s">
        <v>27</v>
      </c>
      <c r="C83" s="72">
        <f t="shared" ref="C83:AL83" si="30">+C$53*C33</f>
        <v>0</v>
      </c>
      <c r="D83" s="91">
        <f t="shared" si="30"/>
        <v>0</v>
      </c>
      <c r="E83" s="91">
        <f t="shared" si="30"/>
        <v>0</v>
      </c>
      <c r="F83" s="91">
        <f t="shared" si="30"/>
        <v>0</v>
      </c>
      <c r="G83" s="91">
        <f t="shared" si="30"/>
        <v>0</v>
      </c>
      <c r="H83" s="91">
        <f t="shared" si="30"/>
        <v>0</v>
      </c>
      <c r="I83" s="91">
        <f t="shared" si="30"/>
        <v>0</v>
      </c>
      <c r="J83" s="91">
        <f t="shared" si="30"/>
        <v>0</v>
      </c>
      <c r="K83" s="91">
        <f t="shared" si="30"/>
        <v>0</v>
      </c>
      <c r="L83" s="91">
        <f t="shared" si="30"/>
        <v>0</v>
      </c>
      <c r="M83" s="91">
        <f t="shared" si="30"/>
        <v>0</v>
      </c>
      <c r="N83" s="91">
        <f t="shared" si="30"/>
        <v>0</v>
      </c>
      <c r="O83" s="91">
        <f t="shared" si="30"/>
        <v>0</v>
      </c>
      <c r="P83" s="91">
        <f t="shared" si="30"/>
        <v>0</v>
      </c>
      <c r="Q83" s="91">
        <f t="shared" si="30"/>
        <v>0</v>
      </c>
      <c r="R83" s="91">
        <f t="shared" si="30"/>
        <v>0</v>
      </c>
      <c r="S83" s="91">
        <f t="shared" si="30"/>
        <v>0</v>
      </c>
      <c r="T83" s="91">
        <f t="shared" si="30"/>
        <v>0</v>
      </c>
      <c r="U83" s="91">
        <f t="shared" si="30"/>
        <v>0</v>
      </c>
      <c r="V83" s="91">
        <f t="shared" si="30"/>
        <v>0</v>
      </c>
      <c r="W83" s="91">
        <f t="shared" si="30"/>
        <v>0</v>
      </c>
      <c r="X83" s="91">
        <f t="shared" si="30"/>
        <v>0</v>
      </c>
      <c r="Y83" s="91">
        <f t="shared" si="30"/>
        <v>0</v>
      </c>
      <c r="Z83" s="91">
        <f t="shared" si="30"/>
        <v>0</v>
      </c>
      <c r="AA83" s="91">
        <f t="shared" si="30"/>
        <v>0</v>
      </c>
      <c r="AB83" s="91">
        <f t="shared" si="30"/>
        <v>0</v>
      </c>
      <c r="AC83" s="91">
        <f t="shared" si="30"/>
        <v>0</v>
      </c>
      <c r="AD83" s="91">
        <f t="shared" si="30"/>
        <v>0</v>
      </c>
      <c r="AE83" s="91">
        <f t="shared" si="30"/>
        <v>0</v>
      </c>
      <c r="AF83" s="91">
        <f t="shared" si="30"/>
        <v>0</v>
      </c>
      <c r="AG83" s="91">
        <f t="shared" si="30"/>
        <v>0</v>
      </c>
      <c r="AH83" s="91">
        <f t="shared" si="30"/>
        <v>0</v>
      </c>
      <c r="AI83" s="91">
        <f t="shared" si="30"/>
        <v>0</v>
      </c>
      <c r="AJ83" s="91">
        <f t="shared" si="30"/>
        <v>0</v>
      </c>
      <c r="AK83" s="91">
        <f t="shared" si="30"/>
        <v>0</v>
      </c>
      <c r="AL83" s="43">
        <f t="shared" si="30"/>
        <v>0</v>
      </c>
      <c r="AM83" s="69">
        <f t="shared" si="2"/>
        <v>0</v>
      </c>
    </row>
    <row r="84" spans="1:39">
      <c r="A84" s="103">
        <v>64</v>
      </c>
      <c r="B84" s="42" t="s">
        <v>176</v>
      </c>
      <c r="C84" s="71">
        <f t="shared" ref="C84:AL84" si="31">+C$53*C34</f>
        <v>0</v>
      </c>
      <c r="D84" s="89">
        <f t="shared" si="31"/>
        <v>0</v>
      </c>
      <c r="E84" s="89">
        <f t="shared" si="31"/>
        <v>0</v>
      </c>
      <c r="F84" s="89">
        <f t="shared" si="31"/>
        <v>0</v>
      </c>
      <c r="G84" s="89">
        <f t="shared" si="31"/>
        <v>0</v>
      </c>
      <c r="H84" s="89">
        <f t="shared" si="31"/>
        <v>0</v>
      </c>
      <c r="I84" s="89">
        <f t="shared" si="31"/>
        <v>0</v>
      </c>
      <c r="J84" s="89">
        <f t="shared" si="31"/>
        <v>0</v>
      </c>
      <c r="K84" s="89">
        <f t="shared" si="31"/>
        <v>0</v>
      </c>
      <c r="L84" s="89">
        <f t="shared" si="31"/>
        <v>0</v>
      </c>
      <c r="M84" s="89">
        <f t="shared" si="31"/>
        <v>0</v>
      </c>
      <c r="N84" s="89">
        <f t="shared" si="31"/>
        <v>0</v>
      </c>
      <c r="O84" s="89">
        <f t="shared" si="31"/>
        <v>0</v>
      </c>
      <c r="P84" s="89">
        <f t="shared" si="31"/>
        <v>0</v>
      </c>
      <c r="Q84" s="89">
        <f t="shared" si="31"/>
        <v>0</v>
      </c>
      <c r="R84" s="89">
        <f t="shared" si="31"/>
        <v>0</v>
      </c>
      <c r="S84" s="89">
        <f t="shared" si="31"/>
        <v>0</v>
      </c>
      <c r="T84" s="89">
        <f t="shared" si="31"/>
        <v>0</v>
      </c>
      <c r="U84" s="89">
        <f t="shared" si="31"/>
        <v>0</v>
      </c>
      <c r="V84" s="89">
        <f t="shared" si="31"/>
        <v>0</v>
      </c>
      <c r="W84" s="89">
        <f t="shared" si="31"/>
        <v>0</v>
      </c>
      <c r="X84" s="89">
        <f t="shared" si="31"/>
        <v>0</v>
      </c>
      <c r="Y84" s="89">
        <f t="shared" si="31"/>
        <v>0</v>
      </c>
      <c r="Z84" s="89">
        <f t="shared" si="31"/>
        <v>0</v>
      </c>
      <c r="AA84" s="89">
        <f t="shared" si="31"/>
        <v>0</v>
      </c>
      <c r="AB84" s="89">
        <f t="shared" si="31"/>
        <v>0</v>
      </c>
      <c r="AC84" s="89">
        <f t="shared" si="31"/>
        <v>0</v>
      </c>
      <c r="AD84" s="89">
        <f t="shared" si="31"/>
        <v>0</v>
      </c>
      <c r="AE84" s="89">
        <f t="shared" si="31"/>
        <v>0</v>
      </c>
      <c r="AF84" s="89">
        <f t="shared" si="31"/>
        <v>0</v>
      </c>
      <c r="AG84" s="89">
        <f t="shared" si="31"/>
        <v>0</v>
      </c>
      <c r="AH84" s="89">
        <f t="shared" si="31"/>
        <v>0</v>
      </c>
      <c r="AI84" s="89">
        <f t="shared" si="31"/>
        <v>0</v>
      </c>
      <c r="AJ84" s="89">
        <f t="shared" si="31"/>
        <v>0</v>
      </c>
      <c r="AK84" s="89">
        <f t="shared" si="31"/>
        <v>0</v>
      </c>
      <c r="AL84" s="92">
        <f t="shared" si="31"/>
        <v>0</v>
      </c>
      <c r="AM84" s="68">
        <f t="shared" si="2"/>
        <v>0</v>
      </c>
    </row>
    <row r="85" spans="1:39">
      <c r="A85" s="103">
        <v>65</v>
      </c>
      <c r="B85" s="42" t="s">
        <v>177</v>
      </c>
      <c r="C85" s="65">
        <f t="shared" ref="C85:AL85" si="32">+C$53*C35</f>
        <v>0</v>
      </c>
      <c r="D85" s="90">
        <f t="shared" si="32"/>
        <v>0</v>
      </c>
      <c r="E85" s="90">
        <f t="shared" si="32"/>
        <v>0</v>
      </c>
      <c r="F85" s="90">
        <f t="shared" si="32"/>
        <v>0</v>
      </c>
      <c r="G85" s="90">
        <f t="shared" si="32"/>
        <v>0</v>
      </c>
      <c r="H85" s="90">
        <f t="shared" si="32"/>
        <v>0</v>
      </c>
      <c r="I85" s="90">
        <f t="shared" si="32"/>
        <v>0</v>
      </c>
      <c r="J85" s="90">
        <f t="shared" si="32"/>
        <v>0</v>
      </c>
      <c r="K85" s="90">
        <f t="shared" si="32"/>
        <v>0</v>
      </c>
      <c r="L85" s="90">
        <f t="shared" si="32"/>
        <v>0</v>
      </c>
      <c r="M85" s="90">
        <f t="shared" si="32"/>
        <v>0</v>
      </c>
      <c r="N85" s="90">
        <f t="shared" si="32"/>
        <v>0</v>
      </c>
      <c r="O85" s="90">
        <f t="shared" si="32"/>
        <v>0</v>
      </c>
      <c r="P85" s="90">
        <f t="shared" si="32"/>
        <v>0</v>
      </c>
      <c r="Q85" s="90">
        <f t="shared" si="32"/>
        <v>0</v>
      </c>
      <c r="R85" s="90">
        <f t="shared" si="32"/>
        <v>0</v>
      </c>
      <c r="S85" s="90">
        <f t="shared" si="32"/>
        <v>0</v>
      </c>
      <c r="T85" s="90">
        <f t="shared" si="32"/>
        <v>0</v>
      </c>
      <c r="U85" s="90">
        <f t="shared" si="32"/>
        <v>0</v>
      </c>
      <c r="V85" s="90">
        <f t="shared" si="32"/>
        <v>0</v>
      </c>
      <c r="W85" s="90">
        <f t="shared" si="32"/>
        <v>0</v>
      </c>
      <c r="X85" s="90">
        <f t="shared" si="32"/>
        <v>0</v>
      </c>
      <c r="Y85" s="90">
        <f t="shared" si="32"/>
        <v>0</v>
      </c>
      <c r="Z85" s="90">
        <f t="shared" si="32"/>
        <v>0</v>
      </c>
      <c r="AA85" s="90">
        <f t="shared" si="32"/>
        <v>0</v>
      </c>
      <c r="AB85" s="90">
        <f t="shared" si="32"/>
        <v>0</v>
      </c>
      <c r="AC85" s="90">
        <f t="shared" si="32"/>
        <v>0</v>
      </c>
      <c r="AD85" s="90">
        <f t="shared" si="32"/>
        <v>0</v>
      </c>
      <c r="AE85" s="90">
        <f t="shared" si="32"/>
        <v>0</v>
      </c>
      <c r="AF85" s="90">
        <f t="shared" si="32"/>
        <v>0</v>
      </c>
      <c r="AG85" s="90">
        <f t="shared" si="32"/>
        <v>0</v>
      </c>
      <c r="AH85" s="90">
        <f t="shared" si="32"/>
        <v>0</v>
      </c>
      <c r="AI85" s="90">
        <f t="shared" si="32"/>
        <v>0</v>
      </c>
      <c r="AJ85" s="90">
        <f t="shared" si="32"/>
        <v>0</v>
      </c>
      <c r="AK85" s="90">
        <f t="shared" si="32"/>
        <v>0</v>
      </c>
      <c r="AL85" s="42">
        <f t="shared" si="32"/>
        <v>0</v>
      </c>
      <c r="AM85" s="61">
        <f t="shared" si="2"/>
        <v>0</v>
      </c>
    </row>
    <row r="86" spans="1:39">
      <c r="A86" s="103">
        <v>66</v>
      </c>
      <c r="B86" s="42" t="s">
        <v>28</v>
      </c>
      <c r="C86" s="65">
        <f t="shared" ref="C86:AL86" si="33">+C$53*C36</f>
        <v>0</v>
      </c>
      <c r="D86" s="90">
        <f t="shared" si="33"/>
        <v>0</v>
      </c>
      <c r="E86" s="90">
        <f t="shared" si="33"/>
        <v>0</v>
      </c>
      <c r="F86" s="90">
        <f t="shared" si="33"/>
        <v>0</v>
      </c>
      <c r="G86" s="90">
        <f t="shared" si="33"/>
        <v>0</v>
      </c>
      <c r="H86" s="90">
        <f t="shared" si="33"/>
        <v>0</v>
      </c>
      <c r="I86" s="90">
        <f t="shared" si="33"/>
        <v>0</v>
      </c>
      <c r="J86" s="90">
        <f t="shared" si="33"/>
        <v>0</v>
      </c>
      <c r="K86" s="90">
        <f t="shared" si="33"/>
        <v>0</v>
      </c>
      <c r="L86" s="90">
        <f t="shared" si="33"/>
        <v>0</v>
      </c>
      <c r="M86" s="90">
        <f t="shared" si="33"/>
        <v>0</v>
      </c>
      <c r="N86" s="90">
        <f t="shared" si="33"/>
        <v>0</v>
      </c>
      <c r="O86" s="90">
        <f t="shared" si="33"/>
        <v>0</v>
      </c>
      <c r="P86" s="90">
        <f t="shared" si="33"/>
        <v>0</v>
      </c>
      <c r="Q86" s="90">
        <f t="shared" si="33"/>
        <v>0</v>
      </c>
      <c r="R86" s="90">
        <f t="shared" si="33"/>
        <v>0</v>
      </c>
      <c r="S86" s="90">
        <f t="shared" si="33"/>
        <v>0</v>
      </c>
      <c r="T86" s="90">
        <f t="shared" si="33"/>
        <v>0</v>
      </c>
      <c r="U86" s="90">
        <f t="shared" si="33"/>
        <v>0</v>
      </c>
      <c r="V86" s="90">
        <f t="shared" si="33"/>
        <v>0</v>
      </c>
      <c r="W86" s="90">
        <f t="shared" si="33"/>
        <v>0</v>
      </c>
      <c r="X86" s="90">
        <f t="shared" si="33"/>
        <v>0</v>
      </c>
      <c r="Y86" s="90">
        <f t="shared" si="33"/>
        <v>0</v>
      </c>
      <c r="Z86" s="90">
        <f t="shared" si="33"/>
        <v>0</v>
      </c>
      <c r="AA86" s="90">
        <f t="shared" si="33"/>
        <v>0</v>
      </c>
      <c r="AB86" s="90">
        <f t="shared" si="33"/>
        <v>0</v>
      </c>
      <c r="AC86" s="90">
        <f t="shared" si="33"/>
        <v>0</v>
      </c>
      <c r="AD86" s="90">
        <f t="shared" si="33"/>
        <v>0</v>
      </c>
      <c r="AE86" s="90">
        <f t="shared" si="33"/>
        <v>0</v>
      </c>
      <c r="AF86" s="90">
        <f t="shared" si="33"/>
        <v>0</v>
      </c>
      <c r="AG86" s="90">
        <f t="shared" si="33"/>
        <v>0</v>
      </c>
      <c r="AH86" s="90">
        <f t="shared" si="33"/>
        <v>0</v>
      </c>
      <c r="AI86" s="90">
        <f t="shared" si="33"/>
        <v>0</v>
      </c>
      <c r="AJ86" s="90">
        <f t="shared" si="33"/>
        <v>0</v>
      </c>
      <c r="AK86" s="90">
        <f t="shared" si="33"/>
        <v>0</v>
      </c>
      <c r="AL86" s="42">
        <f t="shared" si="33"/>
        <v>0</v>
      </c>
      <c r="AM86" s="61">
        <f t="shared" si="2"/>
        <v>0</v>
      </c>
    </row>
    <row r="87" spans="1:39">
      <c r="A87" s="103">
        <v>67</v>
      </c>
      <c r="B87" s="42" t="s">
        <v>29</v>
      </c>
      <c r="C87" s="65">
        <f t="shared" ref="C87:AL87" si="34">+C$53*C37</f>
        <v>0</v>
      </c>
      <c r="D87" s="90">
        <f t="shared" si="34"/>
        <v>0</v>
      </c>
      <c r="E87" s="90">
        <f t="shared" si="34"/>
        <v>0</v>
      </c>
      <c r="F87" s="90">
        <f t="shared" si="34"/>
        <v>0</v>
      </c>
      <c r="G87" s="90">
        <f t="shared" si="34"/>
        <v>0</v>
      </c>
      <c r="H87" s="90">
        <f t="shared" si="34"/>
        <v>0</v>
      </c>
      <c r="I87" s="90">
        <f t="shared" si="34"/>
        <v>0</v>
      </c>
      <c r="J87" s="90">
        <f t="shared" si="34"/>
        <v>0</v>
      </c>
      <c r="K87" s="90">
        <f t="shared" si="34"/>
        <v>0</v>
      </c>
      <c r="L87" s="90">
        <f t="shared" si="34"/>
        <v>0</v>
      </c>
      <c r="M87" s="90">
        <f t="shared" si="34"/>
        <v>0</v>
      </c>
      <c r="N87" s="90">
        <f t="shared" si="34"/>
        <v>0</v>
      </c>
      <c r="O87" s="90">
        <f t="shared" si="34"/>
        <v>0</v>
      </c>
      <c r="P87" s="90">
        <f t="shared" si="34"/>
        <v>0</v>
      </c>
      <c r="Q87" s="90">
        <f t="shared" si="34"/>
        <v>0</v>
      </c>
      <c r="R87" s="90">
        <f t="shared" si="34"/>
        <v>0</v>
      </c>
      <c r="S87" s="90">
        <f t="shared" si="34"/>
        <v>0</v>
      </c>
      <c r="T87" s="90">
        <f t="shared" si="34"/>
        <v>0</v>
      </c>
      <c r="U87" s="90">
        <f t="shared" si="34"/>
        <v>0</v>
      </c>
      <c r="V87" s="90">
        <f t="shared" si="34"/>
        <v>0</v>
      </c>
      <c r="W87" s="90">
        <f t="shared" si="34"/>
        <v>0</v>
      </c>
      <c r="X87" s="90">
        <f t="shared" si="34"/>
        <v>0</v>
      </c>
      <c r="Y87" s="90">
        <f t="shared" si="34"/>
        <v>0</v>
      </c>
      <c r="Z87" s="90">
        <f t="shared" si="34"/>
        <v>0</v>
      </c>
      <c r="AA87" s="90">
        <f t="shared" si="34"/>
        <v>0</v>
      </c>
      <c r="AB87" s="90">
        <f t="shared" si="34"/>
        <v>0</v>
      </c>
      <c r="AC87" s="90">
        <f t="shared" si="34"/>
        <v>0</v>
      </c>
      <c r="AD87" s="90">
        <f t="shared" si="34"/>
        <v>0</v>
      </c>
      <c r="AE87" s="90">
        <f t="shared" si="34"/>
        <v>0</v>
      </c>
      <c r="AF87" s="90">
        <f t="shared" si="34"/>
        <v>0</v>
      </c>
      <c r="AG87" s="90">
        <f t="shared" si="34"/>
        <v>0</v>
      </c>
      <c r="AH87" s="90">
        <f t="shared" si="34"/>
        <v>0</v>
      </c>
      <c r="AI87" s="90">
        <f t="shared" si="34"/>
        <v>0</v>
      </c>
      <c r="AJ87" s="90">
        <f t="shared" si="34"/>
        <v>0</v>
      </c>
      <c r="AK87" s="90">
        <f t="shared" si="34"/>
        <v>0</v>
      </c>
      <c r="AL87" s="42">
        <f t="shared" si="34"/>
        <v>0</v>
      </c>
      <c r="AM87" s="61">
        <f t="shared" si="2"/>
        <v>0</v>
      </c>
    </row>
    <row r="88" spans="1:39">
      <c r="A88" s="104">
        <v>68</v>
      </c>
      <c r="B88" s="43" t="s">
        <v>30</v>
      </c>
      <c r="C88" s="72">
        <f t="shared" ref="C88:AL88" si="35">+C$53*C38</f>
        <v>0</v>
      </c>
      <c r="D88" s="91">
        <f t="shared" si="35"/>
        <v>0</v>
      </c>
      <c r="E88" s="91">
        <f t="shared" si="35"/>
        <v>0</v>
      </c>
      <c r="F88" s="91">
        <f t="shared" si="35"/>
        <v>0</v>
      </c>
      <c r="G88" s="91">
        <f t="shared" si="35"/>
        <v>0</v>
      </c>
      <c r="H88" s="91">
        <f t="shared" si="35"/>
        <v>0</v>
      </c>
      <c r="I88" s="91">
        <f t="shared" si="35"/>
        <v>0</v>
      </c>
      <c r="J88" s="91">
        <f t="shared" si="35"/>
        <v>0</v>
      </c>
      <c r="K88" s="91">
        <f t="shared" si="35"/>
        <v>0</v>
      </c>
      <c r="L88" s="91">
        <f t="shared" si="35"/>
        <v>0</v>
      </c>
      <c r="M88" s="91">
        <f t="shared" si="35"/>
        <v>0</v>
      </c>
      <c r="N88" s="91">
        <f t="shared" si="35"/>
        <v>0</v>
      </c>
      <c r="O88" s="91">
        <f t="shared" si="35"/>
        <v>0</v>
      </c>
      <c r="P88" s="91">
        <f t="shared" si="35"/>
        <v>0</v>
      </c>
      <c r="Q88" s="91">
        <f t="shared" si="35"/>
        <v>0</v>
      </c>
      <c r="R88" s="91">
        <f t="shared" si="35"/>
        <v>0</v>
      </c>
      <c r="S88" s="91">
        <f t="shared" si="35"/>
        <v>0</v>
      </c>
      <c r="T88" s="91">
        <f t="shared" si="35"/>
        <v>0</v>
      </c>
      <c r="U88" s="91">
        <f t="shared" si="35"/>
        <v>0</v>
      </c>
      <c r="V88" s="91">
        <f t="shared" si="35"/>
        <v>0</v>
      </c>
      <c r="W88" s="91">
        <f t="shared" si="35"/>
        <v>0</v>
      </c>
      <c r="X88" s="91">
        <f t="shared" si="35"/>
        <v>0</v>
      </c>
      <c r="Y88" s="91">
        <f t="shared" si="35"/>
        <v>0</v>
      </c>
      <c r="Z88" s="91">
        <f t="shared" si="35"/>
        <v>0</v>
      </c>
      <c r="AA88" s="91">
        <f t="shared" si="35"/>
        <v>0</v>
      </c>
      <c r="AB88" s="91">
        <f t="shared" si="35"/>
        <v>0</v>
      </c>
      <c r="AC88" s="91">
        <f t="shared" si="35"/>
        <v>0</v>
      </c>
      <c r="AD88" s="91">
        <f t="shared" si="35"/>
        <v>0</v>
      </c>
      <c r="AE88" s="91">
        <f t="shared" si="35"/>
        <v>0</v>
      </c>
      <c r="AF88" s="91">
        <f t="shared" si="35"/>
        <v>0</v>
      </c>
      <c r="AG88" s="91">
        <f t="shared" si="35"/>
        <v>0</v>
      </c>
      <c r="AH88" s="91">
        <f t="shared" si="35"/>
        <v>0</v>
      </c>
      <c r="AI88" s="91">
        <f t="shared" si="35"/>
        <v>0</v>
      </c>
      <c r="AJ88" s="91">
        <f t="shared" si="35"/>
        <v>0</v>
      </c>
      <c r="AK88" s="91">
        <f t="shared" si="35"/>
        <v>0</v>
      </c>
      <c r="AL88" s="43">
        <f t="shared" si="35"/>
        <v>0</v>
      </c>
      <c r="AM88" s="69">
        <f t="shared" si="2"/>
        <v>0</v>
      </c>
    </row>
    <row r="89" spans="1:39">
      <c r="A89" s="105">
        <v>69</v>
      </c>
      <c r="B89" s="36" t="s">
        <v>31</v>
      </c>
      <c r="C89" s="93">
        <f t="shared" ref="C89:AL89" si="36">+C$53*C39</f>
        <v>0</v>
      </c>
      <c r="D89" s="93">
        <f t="shared" si="36"/>
        <v>0</v>
      </c>
      <c r="E89" s="93">
        <f t="shared" si="36"/>
        <v>0</v>
      </c>
      <c r="F89" s="93">
        <f t="shared" si="36"/>
        <v>0</v>
      </c>
      <c r="G89" s="93">
        <f t="shared" si="36"/>
        <v>0</v>
      </c>
      <c r="H89" s="93">
        <f t="shared" si="36"/>
        <v>0</v>
      </c>
      <c r="I89" s="93">
        <f t="shared" si="36"/>
        <v>0</v>
      </c>
      <c r="J89" s="93">
        <f t="shared" si="36"/>
        <v>0</v>
      </c>
      <c r="K89" s="93">
        <f t="shared" si="36"/>
        <v>0</v>
      </c>
      <c r="L89" s="93">
        <f t="shared" si="36"/>
        <v>0</v>
      </c>
      <c r="M89" s="93">
        <f t="shared" si="36"/>
        <v>0</v>
      </c>
      <c r="N89" s="93">
        <f t="shared" si="36"/>
        <v>0</v>
      </c>
      <c r="O89" s="93">
        <f t="shared" si="36"/>
        <v>0</v>
      </c>
      <c r="P89" s="93">
        <f t="shared" si="36"/>
        <v>0</v>
      </c>
      <c r="Q89" s="93">
        <f t="shared" si="36"/>
        <v>0</v>
      </c>
      <c r="R89" s="93">
        <f t="shared" si="36"/>
        <v>0</v>
      </c>
      <c r="S89" s="93">
        <f t="shared" si="36"/>
        <v>0</v>
      </c>
      <c r="T89" s="93">
        <f t="shared" si="36"/>
        <v>0</v>
      </c>
      <c r="U89" s="93">
        <f t="shared" si="36"/>
        <v>0</v>
      </c>
      <c r="V89" s="93">
        <f t="shared" si="36"/>
        <v>0</v>
      </c>
      <c r="W89" s="93">
        <f t="shared" si="36"/>
        <v>0</v>
      </c>
      <c r="X89" s="93">
        <f t="shared" si="36"/>
        <v>0</v>
      </c>
      <c r="Y89" s="93">
        <f t="shared" si="36"/>
        <v>0</v>
      </c>
      <c r="Z89" s="93">
        <f t="shared" si="36"/>
        <v>0</v>
      </c>
      <c r="AA89" s="93">
        <f t="shared" si="36"/>
        <v>0</v>
      </c>
      <c r="AB89" s="93">
        <f t="shared" si="36"/>
        <v>0</v>
      </c>
      <c r="AC89" s="93">
        <f t="shared" si="36"/>
        <v>0</v>
      </c>
      <c r="AD89" s="93">
        <f t="shared" si="36"/>
        <v>0</v>
      </c>
      <c r="AE89" s="93">
        <f t="shared" si="36"/>
        <v>0</v>
      </c>
      <c r="AF89" s="93">
        <f t="shared" si="36"/>
        <v>0</v>
      </c>
      <c r="AG89" s="93">
        <f t="shared" si="36"/>
        <v>0</v>
      </c>
      <c r="AH89" s="93">
        <f t="shared" si="36"/>
        <v>0</v>
      </c>
      <c r="AI89" s="93">
        <f t="shared" si="36"/>
        <v>0</v>
      </c>
      <c r="AJ89" s="93">
        <f t="shared" si="36"/>
        <v>0</v>
      </c>
      <c r="AK89" s="93">
        <f t="shared" si="36"/>
        <v>0</v>
      </c>
      <c r="AL89" s="36">
        <f t="shared" si="36"/>
        <v>0</v>
      </c>
      <c r="AM89" s="62">
        <f t="shared" si="2"/>
        <v>0</v>
      </c>
    </row>
  </sheetData>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C15" activePane="bottomRight" state="frozen"/>
      <selection activeCell="M1" sqref="M1"/>
      <selection pane="topRight" activeCell="M1" sqref="M1"/>
      <selection pane="bottomLeft" activeCell="M1" sqref="M1"/>
      <selection pane="bottomRight" activeCell="B43" sqref="B43"/>
    </sheetView>
  </sheetViews>
  <sheetFormatPr defaultColWidth="10.33203125" defaultRowHeight="11.25"/>
  <cols>
    <col min="1" max="1" width="4.6640625" style="32" bestFit="1" customWidth="1"/>
    <col min="2" max="2" width="31.6640625" style="32" bestFit="1" customWidth="1"/>
    <col min="3" max="39" width="10.33203125" style="32"/>
    <col min="40" max="40" width="11.6640625" style="32" customWidth="1"/>
    <col min="41" max="42" width="10.33203125" style="32"/>
    <col min="43" max="43" width="12.1640625" style="32" customWidth="1"/>
    <col min="44" max="44" width="11.83203125" style="32" customWidth="1"/>
    <col min="45" max="53" width="10.33203125" style="32"/>
    <col min="54" max="54" width="11" style="32" bestFit="1" customWidth="1"/>
    <col min="55" max="16384" width="10.33203125" style="32"/>
  </cols>
  <sheetData>
    <row r="1" spans="1:54" ht="21" customHeight="1">
      <c r="A1" s="272" t="s">
        <v>178</v>
      </c>
      <c r="C1" s="32" t="s">
        <v>179</v>
      </c>
      <c r="U1" s="121"/>
      <c r="AM1" s="121"/>
      <c r="BB1" s="121" t="s">
        <v>180</v>
      </c>
    </row>
    <row r="2" spans="1:54">
      <c r="A2" s="33"/>
      <c r="B2" s="34"/>
      <c r="C2" s="122">
        <v>1</v>
      </c>
      <c r="D2" s="123">
        <v>2</v>
      </c>
      <c r="E2" s="123">
        <v>3</v>
      </c>
      <c r="F2" s="123">
        <v>6</v>
      </c>
      <c r="G2" s="123">
        <v>11</v>
      </c>
      <c r="H2" s="123">
        <v>15</v>
      </c>
      <c r="I2" s="123">
        <v>16</v>
      </c>
      <c r="J2" s="123">
        <v>20</v>
      </c>
      <c r="K2" s="123">
        <v>21</v>
      </c>
      <c r="L2" s="123">
        <v>25</v>
      </c>
      <c r="M2" s="123">
        <v>26</v>
      </c>
      <c r="N2" s="123">
        <v>27</v>
      </c>
      <c r="O2" s="123">
        <v>28</v>
      </c>
      <c r="P2" s="123">
        <v>29</v>
      </c>
      <c r="Q2" s="123">
        <v>32</v>
      </c>
      <c r="R2" s="123">
        <v>33</v>
      </c>
      <c r="S2" s="123">
        <v>34</v>
      </c>
      <c r="T2" s="123">
        <v>35</v>
      </c>
      <c r="U2" s="123">
        <v>39</v>
      </c>
      <c r="V2" s="123">
        <v>41</v>
      </c>
      <c r="W2" s="123">
        <v>46</v>
      </c>
      <c r="X2" s="123">
        <v>47</v>
      </c>
      <c r="Y2" s="123">
        <v>48</v>
      </c>
      <c r="Z2" s="123">
        <v>51</v>
      </c>
      <c r="AA2" s="123">
        <v>53</v>
      </c>
      <c r="AB2" s="123">
        <v>55</v>
      </c>
      <c r="AC2" s="123">
        <v>57</v>
      </c>
      <c r="AD2" s="123">
        <v>59</v>
      </c>
      <c r="AE2" s="123">
        <v>61</v>
      </c>
      <c r="AF2" s="123">
        <v>63</v>
      </c>
      <c r="AG2" s="123">
        <v>64</v>
      </c>
      <c r="AH2" s="123">
        <v>65</v>
      </c>
      <c r="AI2" s="123">
        <v>66</v>
      </c>
      <c r="AJ2" s="123">
        <v>67</v>
      </c>
      <c r="AK2" s="123">
        <v>68</v>
      </c>
      <c r="AL2" s="124">
        <v>69</v>
      </c>
      <c r="AM2" s="125">
        <v>70</v>
      </c>
      <c r="AN2" s="122">
        <v>71</v>
      </c>
      <c r="AO2" s="123">
        <v>72</v>
      </c>
      <c r="AP2" s="123">
        <v>73</v>
      </c>
      <c r="AQ2" s="123">
        <v>74</v>
      </c>
      <c r="AR2" s="123">
        <v>75</v>
      </c>
      <c r="AS2" s="123">
        <v>76</v>
      </c>
      <c r="AT2" s="124">
        <v>77</v>
      </c>
      <c r="AU2" s="125">
        <v>78</v>
      </c>
      <c r="AV2" s="125">
        <v>79</v>
      </c>
      <c r="AW2" s="125">
        <v>81</v>
      </c>
      <c r="AX2" s="125">
        <v>82</v>
      </c>
      <c r="AY2" s="125">
        <v>83</v>
      </c>
      <c r="AZ2" s="125">
        <v>87</v>
      </c>
      <c r="BA2" s="125">
        <v>88</v>
      </c>
      <c r="BB2" s="125">
        <v>97</v>
      </c>
    </row>
    <row r="3" spans="1:54" ht="33.75">
      <c r="A3" s="35"/>
      <c r="B3" s="36"/>
      <c r="C3" s="37" t="s">
        <v>0</v>
      </c>
      <c r="D3" s="38" t="s">
        <v>1</v>
      </c>
      <c r="E3" s="38" t="s">
        <v>2</v>
      </c>
      <c r="F3" s="38" t="s">
        <v>3</v>
      </c>
      <c r="G3" s="38" t="s">
        <v>4</v>
      </c>
      <c r="H3" s="38" t="s">
        <v>5</v>
      </c>
      <c r="I3" s="38" t="s">
        <v>6</v>
      </c>
      <c r="J3" s="38" t="s">
        <v>7</v>
      </c>
      <c r="K3" s="38" t="s">
        <v>184</v>
      </c>
      <c r="L3" s="38" t="s">
        <v>185</v>
      </c>
      <c r="M3" s="38" t="s">
        <v>10</v>
      </c>
      <c r="N3" s="38" t="s">
        <v>11</v>
      </c>
      <c r="O3" s="38" t="s">
        <v>12</v>
      </c>
      <c r="P3" s="38" t="s">
        <v>13</v>
      </c>
      <c r="Q3" s="38" t="s">
        <v>16</v>
      </c>
      <c r="R3" s="38" t="s">
        <v>14</v>
      </c>
      <c r="S3" s="38" t="s">
        <v>186</v>
      </c>
      <c r="T3" s="38" t="s">
        <v>17</v>
      </c>
      <c r="U3" s="38" t="s">
        <v>18</v>
      </c>
      <c r="V3" s="38" t="s">
        <v>19</v>
      </c>
      <c r="W3" s="38" t="s">
        <v>187</v>
      </c>
      <c r="X3" s="38" t="s">
        <v>171</v>
      </c>
      <c r="Y3" s="38" t="s">
        <v>172</v>
      </c>
      <c r="Z3" s="38" t="s">
        <v>21</v>
      </c>
      <c r="AA3" s="38" t="s">
        <v>22</v>
      </c>
      <c r="AB3" s="38" t="s">
        <v>23</v>
      </c>
      <c r="AC3" s="38" t="s">
        <v>183</v>
      </c>
      <c r="AD3" s="38" t="s">
        <v>25</v>
      </c>
      <c r="AE3" s="38" t="s">
        <v>26</v>
      </c>
      <c r="AF3" s="38" t="s">
        <v>27</v>
      </c>
      <c r="AG3" s="38" t="s">
        <v>176</v>
      </c>
      <c r="AH3" s="38" t="s">
        <v>177</v>
      </c>
      <c r="AI3" s="38" t="s">
        <v>188</v>
      </c>
      <c r="AJ3" s="38" t="s">
        <v>189</v>
      </c>
      <c r="AK3" s="38" t="s">
        <v>30</v>
      </c>
      <c r="AL3" s="39" t="s">
        <v>31</v>
      </c>
      <c r="AM3" s="40" t="s">
        <v>190</v>
      </c>
      <c r="AN3" s="37" t="s">
        <v>203</v>
      </c>
      <c r="AO3" s="38" t="s">
        <v>204</v>
      </c>
      <c r="AP3" s="38" t="s">
        <v>205</v>
      </c>
      <c r="AQ3" s="38" t="s">
        <v>206</v>
      </c>
      <c r="AR3" s="38" t="s">
        <v>207</v>
      </c>
      <c r="AS3" s="38" t="s">
        <v>208</v>
      </c>
      <c r="AT3" s="39" t="s">
        <v>209</v>
      </c>
      <c r="AU3" s="40" t="s">
        <v>210</v>
      </c>
      <c r="AV3" s="40" t="s">
        <v>211</v>
      </c>
      <c r="AW3" s="40" t="s">
        <v>212</v>
      </c>
      <c r="AX3" s="40" t="s">
        <v>213</v>
      </c>
      <c r="AY3" s="40" t="s">
        <v>214</v>
      </c>
      <c r="AZ3" s="40" t="s">
        <v>215</v>
      </c>
      <c r="BA3" s="40" t="s">
        <v>216</v>
      </c>
      <c r="BB3" s="40" t="s">
        <v>198</v>
      </c>
    </row>
    <row r="4" spans="1:54" ht="15" customHeight="1">
      <c r="A4" s="126">
        <v>1</v>
      </c>
      <c r="B4" s="34" t="s">
        <v>0</v>
      </c>
      <c r="C4" s="33">
        <v>20187</v>
      </c>
      <c r="D4" s="120">
        <v>90</v>
      </c>
      <c r="E4" s="120">
        <v>0</v>
      </c>
      <c r="F4" s="120">
        <v>0</v>
      </c>
      <c r="G4" s="120">
        <v>51191</v>
      </c>
      <c r="H4" s="120">
        <v>251</v>
      </c>
      <c r="I4" s="120">
        <v>0</v>
      </c>
      <c r="J4" s="120">
        <v>156</v>
      </c>
      <c r="K4" s="120">
        <v>0</v>
      </c>
      <c r="L4" s="120">
        <v>3</v>
      </c>
      <c r="M4" s="120">
        <v>0</v>
      </c>
      <c r="N4" s="120">
        <v>11</v>
      </c>
      <c r="O4" s="120">
        <v>0</v>
      </c>
      <c r="P4" s="120">
        <v>0</v>
      </c>
      <c r="Q4" s="120">
        <v>0</v>
      </c>
      <c r="R4" s="120">
        <v>0</v>
      </c>
      <c r="S4" s="120">
        <v>0</v>
      </c>
      <c r="T4" s="120">
        <v>0</v>
      </c>
      <c r="U4" s="120">
        <v>1310</v>
      </c>
      <c r="V4" s="120">
        <v>605</v>
      </c>
      <c r="W4" s="120">
        <v>0</v>
      </c>
      <c r="X4" s="120">
        <v>0</v>
      </c>
      <c r="Y4" s="120">
        <v>0</v>
      </c>
      <c r="Z4" s="120">
        <v>89</v>
      </c>
      <c r="AA4" s="120">
        <v>0</v>
      </c>
      <c r="AB4" s="120">
        <v>1</v>
      </c>
      <c r="AC4" s="120">
        <v>10</v>
      </c>
      <c r="AD4" s="120">
        <v>0</v>
      </c>
      <c r="AE4" s="120">
        <v>12</v>
      </c>
      <c r="AF4" s="120">
        <v>190</v>
      </c>
      <c r="AG4" s="120">
        <v>1195</v>
      </c>
      <c r="AH4" s="120">
        <v>90</v>
      </c>
      <c r="AI4" s="120">
        <v>3</v>
      </c>
      <c r="AJ4" s="120">
        <v>5527</v>
      </c>
      <c r="AK4" s="120">
        <v>0</v>
      </c>
      <c r="AL4" s="34">
        <v>0</v>
      </c>
      <c r="AM4" s="64">
        <v>80921</v>
      </c>
      <c r="AN4" s="33">
        <v>476</v>
      </c>
      <c r="AO4" s="120">
        <v>21915</v>
      </c>
      <c r="AP4" s="120">
        <v>0</v>
      </c>
      <c r="AQ4" s="120">
        <v>0</v>
      </c>
      <c r="AR4" s="120">
        <v>1662</v>
      </c>
      <c r="AS4" s="120">
        <v>-808</v>
      </c>
      <c r="AT4" s="34">
        <v>11</v>
      </c>
      <c r="AU4" s="64">
        <v>23256</v>
      </c>
      <c r="AV4" s="64">
        <v>104177</v>
      </c>
      <c r="AW4" s="64">
        <v>64135</v>
      </c>
      <c r="AX4" s="64">
        <v>87391</v>
      </c>
      <c r="AY4" s="64">
        <v>168312</v>
      </c>
      <c r="AZ4" s="64">
        <v>-23233</v>
      </c>
      <c r="BA4" s="64">
        <v>64158</v>
      </c>
      <c r="BB4" s="64">
        <v>145079</v>
      </c>
    </row>
    <row r="5" spans="1:54" ht="15" customHeight="1">
      <c r="A5" s="127">
        <v>2</v>
      </c>
      <c r="B5" s="42" t="s">
        <v>1</v>
      </c>
      <c r="C5" s="65">
        <v>19</v>
      </c>
      <c r="D5" s="90">
        <v>4654</v>
      </c>
      <c r="E5" s="90">
        <v>11</v>
      </c>
      <c r="F5" s="90">
        <v>1</v>
      </c>
      <c r="G5" s="90">
        <v>63</v>
      </c>
      <c r="H5" s="90">
        <v>0</v>
      </c>
      <c r="I5" s="90">
        <v>10831</v>
      </c>
      <c r="J5" s="90">
        <v>10</v>
      </c>
      <c r="K5" s="90">
        <v>0</v>
      </c>
      <c r="L5" s="90">
        <v>0</v>
      </c>
      <c r="M5" s="90">
        <v>0</v>
      </c>
      <c r="N5" s="90">
        <v>0</v>
      </c>
      <c r="O5" s="90">
        <v>0</v>
      </c>
      <c r="P5" s="90">
        <v>0</v>
      </c>
      <c r="Q5" s="90">
        <v>0</v>
      </c>
      <c r="R5" s="90">
        <v>0</v>
      </c>
      <c r="S5" s="90">
        <v>0</v>
      </c>
      <c r="T5" s="90">
        <v>0</v>
      </c>
      <c r="U5" s="90">
        <v>4</v>
      </c>
      <c r="V5" s="90">
        <v>15</v>
      </c>
      <c r="W5" s="90">
        <v>0</v>
      </c>
      <c r="X5" s="90">
        <v>0</v>
      </c>
      <c r="Y5" s="90">
        <v>0</v>
      </c>
      <c r="Z5" s="90">
        <v>0</v>
      </c>
      <c r="AA5" s="90">
        <v>0</v>
      </c>
      <c r="AB5" s="90">
        <v>0</v>
      </c>
      <c r="AC5" s="90">
        <v>0</v>
      </c>
      <c r="AD5" s="90">
        <v>0</v>
      </c>
      <c r="AE5" s="90">
        <v>2</v>
      </c>
      <c r="AF5" s="90">
        <v>0</v>
      </c>
      <c r="AG5" s="90">
        <v>42</v>
      </c>
      <c r="AH5" s="90">
        <v>0</v>
      </c>
      <c r="AI5" s="90">
        <v>0</v>
      </c>
      <c r="AJ5" s="90">
        <v>401</v>
      </c>
      <c r="AK5" s="90">
        <v>0</v>
      </c>
      <c r="AL5" s="42">
        <v>0</v>
      </c>
      <c r="AM5" s="61">
        <v>16053</v>
      </c>
      <c r="AN5" s="65">
        <v>32</v>
      </c>
      <c r="AO5" s="90">
        <v>1445</v>
      </c>
      <c r="AP5" s="90">
        <v>0</v>
      </c>
      <c r="AQ5" s="90">
        <v>0</v>
      </c>
      <c r="AR5" s="90">
        <v>0</v>
      </c>
      <c r="AS5" s="90">
        <v>7521</v>
      </c>
      <c r="AT5" s="42">
        <v>6</v>
      </c>
      <c r="AU5" s="61">
        <v>9004</v>
      </c>
      <c r="AV5" s="61">
        <v>25057</v>
      </c>
      <c r="AW5" s="61">
        <v>11097</v>
      </c>
      <c r="AX5" s="61">
        <v>20101</v>
      </c>
      <c r="AY5" s="61">
        <v>36154</v>
      </c>
      <c r="AZ5" s="61">
        <v>-5915</v>
      </c>
      <c r="BA5" s="61">
        <v>14186</v>
      </c>
      <c r="BB5" s="61">
        <v>30239</v>
      </c>
    </row>
    <row r="6" spans="1:54" ht="15" customHeight="1">
      <c r="A6" s="127">
        <v>3</v>
      </c>
      <c r="B6" s="42" t="s">
        <v>2</v>
      </c>
      <c r="C6" s="65">
        <v>0</v>
      </c>
      <c r="D6" s="90">
        <v>0</v>
      </c>
      <c r="E6" s="90">
        <v>2156</v>
      </c>
      <c r="F6" s="90">
        <v>0</v>
      </c>
      <c r="G6" s="90">
        <v>11258</v>
      </c>
      <c r="H6" s="90">
        <v>0</v>
      </c>
      <c r="I6" s="90">
        <v>0</v>
      </c>
      <c r="J6" s="90">
        <v>4</v>
      </c>
      <c r="K6" s="90">
        <v>0</v>
      </c>
      <c r="L6" s="90">
        <v>0</v>
      </c>
      <c r="M6" s="90">
        <v>0</v>
      </c>
      <c r="N6" s="90">
        <v>0</v>
      </c>
      <c r="O6" s="90">
        <v>0</v>
      </c>
      <c r="P6" s="90">
        <v>0</v>
      </c>
      <c r="Q6" s="90">
        <v>0</v>
      </c>
      <c r="R6" s="90">
        <v>0</v>
      </c>
      <c r="S6" s="90">
        <v>0</v>
      </c>
      <c r="T6" s="90">
        <v>0</v>
      </c>
      <c r="U6" s="90">
        <v>9</v>
      </c>
      <c r="V6" s="90">
        <v>0</v>
      </c>
      <c r="W6" s="90">
        <v>0</v>
      </c>
      <c r="X6" s="90">
        <v>0</v>
      </c>
      <c r="Y6" s="90">
        <v>0</v>
      </c>
      <c r="Z6" s="90">
        <v>0</v>
      </c>
      <c r="AA6" s="90">
        <v>0</v>
      </c>
      <c r="AB6" s="90">
        <v>0</v>
      </c>
      <c r="AC6" s="90">
        <v>1</v>
      </c>
      <c r="AD6" s="90">
        <v>0</v>
      </c>
      <c r="AE6" s="90">
        <v>2</v>
      </c>
      <c r="AF6" s="90">
        <v>0</v>
      </c>
      <c r="AG6" s="90">
        <v>308</v>
      </c>
      <c r="AH6" s="90">
        <v>0</v>
      </c>
      <c r="AI6" s="90">
        <v>0</v>
      </c>
      <c r="AJ6" s="90">
        <v>1744</v>
      </c>
      <c r="AK6" s="90">
        <v>0</v>
      </c>
      <c r="AL6" s="42">
        <v>0</v>
      </c>
      <c r="AM6" s="61">
        <v>15482</v>
      </c>
      <c r="AN6" s="65">
        <v>138</v>
      </c>
      <c r="AO6" s="90">
        <v>2816</v>
      </c>
      <c r="AP6" s="90">
        <v>0</v>
      </c>
      <c r="AQ6" s="90">
        <v>0</v>
      </c>
      <c r="AR6" s="90">
        <v>0</v>
      </c>
      <c r="AS6" s="90">
        <v>485</v>
      </c>
      <c r="AT6" s="42">
        <v>58</v>
      </c>
      <c r="AU6" s="61">
        <v>3497</v>
      </c>
      <c r="AV6" s="61">
        <v>18979</v>
      </c>
      <c r="AW6" s="61">
        <v>35826</v>
      </c>
      <c r="AX6" s="61">
        <v>39323</v>
      </c>
      <c r="AY6" s="61">
        <v>54805</v>
      </c>
      <c r="AZ6" s="61">
        <v>-14708</v>
      </c>
      <c r="BA6" s="61">
        <v>24615</v>
      </c>
      <c r="BB6" s="61">
        <v>40097</v>
      </c>
    </row>
    <row r="7" spans="1:54" ht="15" customHeight="1">
      <c r="A7" s="127">
        <v>6</v>
      </c>
      <c r="B7" s="42" t="s">
        <v>3</v>
      </c>
      <c r="C7" s="65">
        <v>0</v>
      </c>
      <c r="D7" s="90">
        <v>5</v>
      </c>
      <c r="E7" s="90">
        <v>0</v>
      </c>
      <c r="F7" s="90">
        <v>170</v>
      </c>
      <c r="G7" s="90">
        <v>11</v>
      </c>
      <c r="H7" s="90">
        <v>0</v>
      </c>
      <c r="I7" s="90">
        <v>180</v>
      </c>
      <c r="J7" s="90">
        <v>2021</v>
      </c>
      <c r="K7" s="90">
        <v>492250</v>
      </c>
      <c r="L7" s="90">
        <v>9437</v>
      </c>
      <c r="M7" s="90">
        <v>148500</v>
      </c>
      <c r="N7" s="90">
        <v>248112</v>
      </c>
      <c r="O7" s="90">
        <v>6</v>
      </c>
      <c r="P7" s="90">
        <v>29</v>
      </c>
      <c r="Q7" s="90">
        <v>2</v>
      </c>
      <c r="R7" s="90">
        <v>2</v>
      </c>
      <c r="S7" s="90">
        <v>0</v>
      </c>
      <c r="T7" s="90">
        <v>19</v>
      </c>
      <c r="U7" s="90">
        <v>12</v>
      </c>
      <c r="V7" s="90">
        <v>3325</v>
      </c>
      <c r="W7" s="90">
        <v>119487</v>
      </c>
      <c r="X7" s="90">
        <v>0</v>
      </c>
      <c r="Y7" s="90">
        <v>0</v>
      </c>
      <c r="Z7" s="90">
        <v>0</v>
      </c>
      <c r="AA7" s="90">
        <v>0</v>
      </c>
      <c r="AB7" s="90">
        <v>0</v>
      </c>
      <c r="AC7" s="90">
        <v>0</v>
      </c>
      <c r="AD7" s="90">
        <v>0</v>
      </c>
      <c r="AE7" s="90">
        <v>3</v>
      </c>
      <c r="AF7" s="90">
        <v>5</v>
      </c>
      <c r="AG7" s="90">
        <v>0</v>
      </c>
      <c r="AH7" s="90">
        <v>0</v>
      </c>
      <c r="AI7" s="90">
        <v>0</v>
      </c>
      <c r="AJ7" s="90">
        <v>-5</v>
      </c>
      <c r="AK7" s="90">
        <v>0</v>
      </c>
      <c r="AL7" s="42">
        <v>2</v>
      </c>
      <c r="AM7" s="61">
        <v>1023573</v>
      </c>
      <c r="AN7" s="65">
        <v>-55</v>
      </c>
      <c r="AO7" s="90">
        <v>-51</v>
      </c>
      <c r="AP7" s="90">
        <v>0</v>
      </c>
      <c r="AQ7" s="90">
        <v>0</v>
      </c>
      <c r="AR7" s="90">
        <v>0</v>
      </c>
      <c r="AS7" s="90">
        <v>-3143</v>
      </c>
      <c r="AT7" s="42">
        <v>0</v>
      </c>
      <c r="AU7" s="61">
        <v>-3249</v>
      </c>
      <c r="AV7" s="61">
        <v>1020324</v>
      </c>
      <c r="AW7" s="61">
        <v>22196</v>
      </c>
      <c r="AX7" s="61">
        <v>18947</v>
      </c>
      <c r="AY7" s="61">
        <v>1042520</v>
      </c>
      <c r="AZ7" s="61">
        <v>-1017037</v>
      </c>
      <c r="BA7" s="61">
        <v>-998090</v>
      </c>
      <c r="BB7" s="61">
        <v>25483</v>
      </c>
    </row>
    <row r="8" spans="1:54" ht="15" customHeight="1">
      <c r="A8" s="128">
        <v>11</v>
      </c>
      <c r="B8" s="43" t="s">
        <v>4</v>
      </c>
      <c r="C8" s="72">
        <v>14662</v>
      </c>
      <c r="D8" s="91">
        <v>477</v>
      </c>
      <c r="E8" s="91">
        <v>5043</v>
      </c>
      <c r="F8" s="91">
        <v>0</v>
      </c>
      <c r="G8" s="91">
        <v>26421</v>
      </c>
      <c r="H8" s="91">
        <v>3</v>
      </c>
      <c r="I8" s="91">
        <v>45</v>
      </c>
      <c r="J8" s="91">
        <v>712</v>
      </c>
      <c r="K8" s="91">
        <v>2</v>
      </c>
      <c r="L8" s="91">
        <v>57</v>
      </c>
      <c r="M8" s="91">
        <v>0</v>
      </c>
      <c r="N8" s="91">
        <v>0</v>
      </c>
      <c r="O8" s="91">
        <v>0</v>
      </c>
      <c r="P8" s="91">
        <v>0</v>
      </c>
      <c r="Q8" s="91">
        <v>0</v>
      </c>
      <c r="R8" s="91">
        <v>0</v>
      </c>
      <c r="S8" s="91">
        <v>0</v>
      </c>
      <c r="T8" s="91">
        <v>0</v>
      </c>
      <c r="U8" s="91">
        <v>16</v>
      </c>
      <c r="V8" s="91">
        <v>9</v>
      </c>
      <c r="W8" s="91">
        <v>0</v>
      </c>
      <c r="X8" s="91">
        <v>0</v>
      </c>
      <c r="Y8" s="91">
        <v>0</v>
      </c>
      <c r="Z8" s="91">
        <v>77</v>
      </c>
      <c r="AA8" s="91">
        <v>0</v>
      </c>
      <c r="AB8" s="91">
        <v>0</v>
      </c>
      <c r="AC8" s="91">
        <v>41</v>
      </c>
      <c r="AD8" s="91">
        <v>0</v>
      </c>
      <c r="AE8" s="91">
        <v>133</v>
      </c>
      <c r="AF8" s="91">
        <v>214</v>
      </c>
      <c r="AG8" s="91">
        <v>4733</v>
      </c>
      <c r="AH8" s="91">
        <v>69</v>
      </c>
      <c r="AI8" s="91">
        <v>2</v>
      </c>
      <c r="AJ8" s="91">
        <v>40878</v>
      </c>
      <c r="AK8" s="91">
        <v>0</v>
      </c>
      <c r="AL8" s="43">
        <v>33</v>
      </c>
      <c r="AM8" s="69">
        <v>93627</v>
      </c>
      <c r="AN8" s="72">
        <v>8521</v>
      </c>
      <c r="AO8" s="91">
        <v>208369</v>
      </c>
      <c r="AP8" s="91">
        <v>2155</v>
      </c>
      <c r="AQ8" s="91">
        <v>0</v>
      </c>
      <c r="AR8" s="91">
        <v>0</v>
      </c>
      <c r="AS8" s="91">
        <v>1361</v>
      </c>
      <c r="AT8" s="43">
        <v>73</v>
      </c>
      <c r="AU8" s="69">
        <v>220479</v>
      </c>
      <c r="AV8" s="69">
        <v>314106</v>
      </c>
      <c r="AW8" s="69">
        <v>221907</v>
      </c>
      <c r="AX8" s="69">
        <v>442386</v>
      </c>
      <c r="AY8" s="69">
        <v>536013</v>
      </c>
      <c r="AZ8" s="69">
        <v>-251442</v>
      </c>
      <c r="BA8" s="69">
        <v>190944</v>
      </c>
      <c r="BB8" s="69">
        <v>284571</v>
      </c>
    </row>
    <row r="9" spans="1:54" ht="15" customHeight="1">
      <c r="A9" s="127">
        <v>15</v>
      </c>
      <c r="B9" s="42" t="s">
        <v>5</v>
      </c>
      <c r="C9" s="65">
        <v>412</v>
      </c>
      <c r="D9" s="90">
        <v>95</v>
      </c>
      <c r="E9" s="90">
        <v>564</v>
      </c>
      <c r="F9" s="90">
        <v>102</v>
      </c>
      <c r="G9" s="90">
        <v>118</v>
      </c>
      <c r="H9" s="90">
        <v>3104</v>
      </c>
      <c r="I9" s="90">
        <v>219</v>
      </c>
      <c r="J9" s="90">
        <v>155</v>
      </c>
      <c r="K9" s="90">
        <v>25</v>
      </c>
      <c r="L9" s="90">
        <v>179</v>
      </c>
      <c r="M9" s="90">
        <v>216</v>
      </c>
      <c r="N9" s="90">
        <v>98</v>
      </c>
      <c r="O9" s="90">
        <v>32</v>
      </c>
      <c r="P9" s="90">
        <v>338</v>
      </c>
      <c r="Q9" s="90">
        <v>1746</v>
      </c>
      <c r="R9" s="90">
        <v>84</v>
      </c>
      <c r="S9" s="90">
        <v>194</v>
      </c>
      <c r="T9" s="90">
        <v>845</v>
      </c>
      <c r="U9" s="90">
        <v>625</v>
      </c>
      <c r="V9" s="90">
        <v>1317</v>
      </c>
      <c r="W9" s="90">
        <v>31</v>
      </c>
      <c r="X9" s="90">
        <v>25</v>
      </c>
      <c r="Y9" s="90">
        <v>113</v>
      </c>
      <c r="Z9" s="90">
        <v>2385</v>
      </c>
      <c r="AA9" s="90">
        <v>310</v>
      </c>
      <c r="AB9" s="90">
        <v>10</v>
      </c>
      <c r="AC9" s="90">
        <v>1331</v>
      </c>
      <c r="AD9" s="90">
        <v>144</v>
      </c>
      <c r="AE9" s="90">
        <v>1484</v>
      </c>
      <c r="AF9" s="90">
        <v>65</v>
      </c>
      <c r="AG9" s="90">
        <v>2100</v>
      </c>
      <c r="AH9" s="90">
        <v>1264</v>
      </c>
      <c r="AI9" s="90">
        <v>553</v>
      </c>
      <c r="AJ9" s="90">
        <v>4083</v>
      </c>
      <c r="AK9" s="90">
        <v>177</v>
      </c>
      <c r="AL9" s="42">
        <v>17</v>
      </c>
      <c r="AM9" s="61">
        <v>24560</v>
      </c>
      <c r="AN9" s="65">
        <v>1055</v>
      </c>
      <c r="AO9" s="90">
        <v>31799</v>
      </c>
      <c r="AP9" s="90">
        <v>0</v>
      </c>
      <c r="AQ9" s="90">
        <v>8</v>
      </c>
      <c r="AR9" s="90">
        <v>1808</v>
      </c>
      <c r="AS9" s="90">
        <v>-1408</v>
      </c>
      <c r="AT9" s="42">
        <v>0</v>
      </c>
      <c r="AU9" s="61">
        <v>33262</v>
      </c>
      <c r="AV9" s="61">
        <v>57822</v>
      </c>
      <c r="AW9" s="61">
        <v>17417</v>
      </c>
      <c r="AX9" s="61">
        <v>50679</v>
      </c>
      <c r="AY9" s="61">
        <v>75239</v>
      </c>
      <c r="AZ9" s="61">
        <v>-55833</v>
      </c>
      <c r="BA9" s="61">
        <v>-5154</v>
      </c>
      <c r="BB9" s="61">
        <v>19406</v>
      </c>
    </row>
    <row r="10" spans="1:54" ht="15" customHeight="1">
      <c r="A10" s="127">
        <v>16</v>
      </c>
      <c r="B10" s="42" t="s">
        <v>6</v>
      </c>
      <c r="C10" s="65">
        <v>3456</v>
      </c>
      <c r="D10" s="90">
        <v>254</v>
      </c>
      <c r="E10" s="90">
        <v>183</v>
      </c>
      <c r="F10" s="90">
        <v>29</v>
      </c>
      <c r="G10" s="90">
        <v>3372</v>
      </c>
      <c r="H10" s="90">
        <v>126</v>
      </c>
      <c r="I10" s="90">
        <v>11024</v>
      </c>
      <c r="J10" s="90">
        <v>1779</v>
      </c>
      <c r="K10" s="90">
        <v>14</v>
      </c>
      <c r="L10" s="90">
        <v>2127</v>
      </c>
      <c r="M10" s="90">
        <v>128</v>
      </c>
      <c r="N10" s="90">
        <v>226</v>
      </c>
      <c r="O10" s="90">
        <v>83</v>
      </c>
      <c r="P10" s="90">
        <v>1811</v>
      </c>
      <c r="Q10" s="90">
        <v>1027</v>
      </c>
      <c r="R10" s="90">
        <v>182</v>
      </c>
      <c r="S10" s="90">
        <v>1055</v>
      </c>
      <c r="T10" s="90">
        <v>702</v>
      </c>
      <c r="U10" s="90">
        <v>2841</v>
      </c>
      <c r="V10" s="90">
        <v>18367</v>
      </c>
      <c r="W10" s="90">
        <v>639</v>
      </c>
      <c r="X10" s="90">
        <v>62</v>
      </c>
      <c r="Y10" s="90">
        <v>200</v>
      </c>
      <c r="Z10" s="90">
        <v>4349</v>
      </c>
      <c r="AA10" s="90">
        <v>897</v>
      </c>
      <c r="AB10" s="90">
        <v>217</v>
      </c>
      <c r="AC10" s="90">
        <v>1474</v>
      </c>
      <c r="AD10" s="90">
        <v>3400</v>
      </c>
      <c r="AE10" s="90">
        <v>546</v>
      </c>
      <c r="AF10" s="90">
        <v>1208</v>
      </c>
      <c r="AG10" s="90">
        <v>3638</v>
      </c>
      <c r="AH10" s="90">
        <v>891</v>
      </c>
      <c r="AI10" s="90">
        <v>1085</v>
      </c>
      <c r="AJ10" s="90">
        <v>5270</v>
      </c>
      <c r="AK10" s="90">
        <v>4711</v>
      </c>
      <c r="AL10" s="42">
        <v>58</v>
      </c>
      <c r="AM10" s="61">
        <v>77431</v>
      </c>
      <c r="AN10" s="65">
        <v>695</v>
      </c>
      <c r="AO10" s="90">
        <v>3706</v>
      </c>
      <c r="AP10" s="90">
        <v>6</v>
      </c>
      <c r="AQ10" s="90">
        <v>146</v>
      </c>
      <c r="AR10" s="90">
        <v>1862</v>
      </c>
      <c r="AS10" s="90">
        <v>-441</v>
      </c>
      <c r="AT10" s="42">
        <v>32</v>
      </c>
      <c r="AU10" s="61">
        <v>6006</v>
      </c>
      <c r="AV10" s="61">
        <v>83437</v>
      </c>
      <c r="AW10" s="61">
        <v>59048</v>
      </c>
      <c r="AX10" s="61">
        <v>65054</v>
      </c>
      <c r="AY10" s="61">
        <v>142485</v>
      </c>
      <c r="AZ10" s="61">
        <v>-69108</v>
      </c>
      <c r="BA10" s="61">
        <v>-4054</v>
      </c>
      <c r="BB10" s="61">
        <v>73377</v>
      </c>
    </row>
    <row r="11" spans="1:54" ht="15" customHeight="1">
      <c r="A11" s="127">
        <v>20</v>
      </c>
      <c r="B11" s="42" t="s">
        <v>7</v>
      </c>
      <c r="C11" s="65">
        <v>9198</v>
      </c>
      <c r="D11" s="90">
        <v>21</v>
      </c>
      <c r="E11" s="90">
        <v>653</v>
      </c>
      <c r="F11" s="90">
        <v>493</v>
      </c>
      <c r="G11" s="90">
        <v>1321</v>
      </c>
      <c r="H11" s="90">
        <v>1653</v>
      </c>
      <c r="I11" s="90">
        <v>1296</v>
      </c>
      <c r="J11" s="90">
        <v>261511</v>
      </c>
      <c r="K11" s="90">
        <v>522</v>
      </c>
      <c r="L11" s="90">
        <v>1223</v>
      </c>
      <c r="M11" s="90">
        <v>2633</v>
      </c>
      <c r="N11" s="90">
        <v>1534</v>
      </c>
      <c r="O11" s="90">
        <v>293</v>
      </c>
      <c r="P11" s="90">
        <v>4713</v>
      </c>
      <c r="Q11" s="90">
        <v>4944</v>
      </c>
      <c r="R11" s="90">
        <v>359</v>
      </c>
      <c r="S11" s="90">
        <v>3387</v>
      </c>
      <c r="T11" s="90">
        <v>4015</v>
      </c>
      <c r="U11" s="90">
        <v>16562</v>
      </c>
      <c r="V11" s="90">
        <v>2545</v>
      </c>
      <c r="W11" s="90">
        <v>218</v>
      </c>
      <c r="X11" s="90">
        <v>430</v>
      </c>
      <c r="Y11" s="90">
        <v>931</v>
      </c>
      <c r="Z11" s="90">
        <v>6</v>
      </c>
      <c r="AA11" s="90">
        <v>4</v>
      </c>
      <c r="AB11" s="90">
        <v>13</v>
      </c>
      <c r="AC11" s="90">
        <v>168</v>
      </c>
      <c r="AD11" s="90">
        <v>347</v>
      </c>
      <c r="AE11" s="90">
        <v>406</v>
      </c>
      <c r="AF11" s="90">
        <v>769</v>
      </c>
      <c r="AG11" s="90">
        <v>85037</v>
      </c>
      <c r="AH11" s="90">
        <v>120</v>
      </c>
      <c r="AI11" s="90">
        <v>1046</v>
      </c>
      <c r="AJ11" s="90">
        <v>2623</v>
      </c>
      <c r="AK11" s="90">
        <v>174</v>
      </c>
      <c r="AL11" s="42">
        <v>338</v>
      </c>
      <c r="AM11" s="61">
        <v>411506</v>
      </c>
      <c r="AN11" s="65">
        <v>1695</v>
      </c>
      <c r="AO11" s="90">
        <v>23342</v>
      </c>
      <c r="AP11" s="90">
        <v>0</v>
      </c>
      <c r="AQ11" s="90">
        <v>0</v>
      </c>
      <c r="AR11" s="90">
        <v>0</v>
      </c>
      <c r="AS11" s="90">
        <v>2099</v>
      </c>
      <c r="AT11" s="42">
        <v>2974</v>
      </c>
      <c r="AU11" s="61">
        <v>30110</v>
      </c>
      <c r="AV11" s="61">
        <v>441616</v>
      </c>
      <c r="AW11" s="61">
        <v>508893</v>
      </c>
      <c r="AX11" s="61">
        <v>539003</v>
      </c>
      <c r="AY11" s="61">
        <v>950509</v>
      </c>
      <c r="AZ11" s="61">
        <v>-270713</v>
      </c>
      <c r="BA11" s="61">
        <v>268290</v>
      </c>
      <c r="BB11" s="61">
        <v>679796</v>
      </c>
    </row>
    <row r="12" spans="1:54" ht="15" customHeight="1">
      <c r="A12" s="127">
        <v>21</v>
      </c>
      <c r="B12" s="42" t="s">
        <v>8</v>
      </c>
      <c r="C12" s="65">
        <v>1789</v>
      </c>
      <c r="D12" s="90">
        <v>671</v>
      </c>
      <c r="E12" s="90">
        <v>2628</v>
      </c>
      <c r="F12" s="90">
        <v>815</v>
      </c>
      <c r="G12" s="90">
        <v>662</v>
      </c>
      <c r="H12" s="90">
        <v>127</v>
      </c>
      <c r="I12" s="90">
        <v>333</v>
      </c>
      <c r="J12" s="90">
        <v>170945</v>
      </c>
      <c r="K12" s="90">
        <v>41695</v>
      </c>
      <c r="L12" s="90">
        <v>2637</v>
      </c>
      <c r="M12" s="90">
        <v>80864</v>
      </c>
      <c r="N12" s="90">
        <v>2225</v>
      </c>
      <c r="O12" s="90">
        <v>92</v>
      </c>
      <c r="P12" s="90">
        <v>458</v>
      </c>
      <c r="Q12" s="90">
        <v>829</v>
      </c>
      <c r="R12" s="90">
        <v>48</v>
      </c>
      <c r="S12" s="90">
        <v>35</v>
      </c>
      <c r="T12" s="90">
        <v>509</v>
      </c>
      <c r="U12" s="90">
        <v>344</v>
      </c>
      <c r="V12" s="90">
        <v>9097</v>
      </c>
      <c r="W12" s="90">
        <v>31752</v>
      </c>
      <c r="X12" s="90">
        <v>550</v>
      </c>
      <c r="Y12" s="90">
        <v>867</v>
      </c>
      <c r="Z12" s="90">
        <v>1646</v>
      </c>
      <c r="AA12" s="90">
        <v>124</v>
      </c>
      <c r="AB12" s="90">
        <v>273</v>
      </c>
      <c r="AC12" s="90">
        <v>62590</v>
      </c>
      <c r="AD12" s="90">
        <v>256</v>
      </c>
      <c r="AE12" s="90">
        <v>4228</v>
      </c>
      <c r="AF12" s="90">
        <v>949</v>
      </c>
      <c r="AG12" s="90">
        <v>2236</v>
      </c>
      <c r="AH12" s="90">
        <v>285</v>
      </c>
      <c r="AI12" s="90">
        <v>746</v>
      </c>
      <c r="AJ12" s="90">
        <v>7817</v>
      </c>
      <c r="AK12" s="90">
        <v>0</v>
      </c>
      <c r="AL12" s="42">
        <v>833</v>
      </c>
      <c r="AM12" s="61">
        <v>431955</v>
      </c>
      <c r="AN12" s="65">
        <v>258</v>
      </c>
      <c r="AO12" s="90">
        <v>69102</v>
      </c>
      <c r="AP12" s="90">
        <v>0</v>
      </c>
      <c r="AQ12" s="90">
        <v>0</v>
      </c>
      <c r="AR12" s="90">
        <v>0</v>
      </c>
      <c r="AS12" s="90">
        <v>7741</v>
      </c>
      <c r="AT12" s="42">
        <v>692</v>
      </c>
      <c r="AU12" s="61">
        <v>77793</v>
      </c>
      <c r="AV12" s="61">
        <v>509748</v>
      </c>
      <c r="AW12" s="61">
        <v>495719</v>
      </c>
      <c r="AX12" s="61">
        <v>573512</v>
      </c>
      <c r="AY12" s="61">
        <v>1005467</v>
      </c>
      <c r="AZ12" s="61">
        <v>-258371</v>
      </c>
      <c r="BA12" s="61">
        <v>315141</v>
      </c>
      <c r="BB12" s="61">
        <v>747096</v>
      </c>
    </row>
    <row r="13" spans="1:54" ht="15" customHeight="1">
      <c r="A13" s="128">
        <v>25</v>
      </c>
      <c r="B13" s="43" t="s">
        <v>9</v>
      </c>
      <c r="C13" s="72">
        <v>409</v>
      </c>
      <c r="D13" s="91">
        <v>21</v>
      </c>
      <c r="E13" s="91">
        <v>1</v>
      </c>
      <c r="F13" s="91">
        <v>2</v>
      </c>
      <c r="G13" s="91">
        <v>1037</v>
      </c>
      <c r="H13" s="91">
        <v>14</v>
      </c>
      <c r="I13" s="91">
        <v>258</v>
      </c>
      <c r="J13" s="91">
        <v>1058</v>
      </c>
      <c r="K13" s="91">
        <v>71</v>
      </c>
      <c r="L13" s="91">
        <v>5816</v>
      </c>
      <c r="M13" s="91">
        <v>4123</v>
      </c>
      <c r="N13" s="91">
        <v>497</v>
      </c>
      <c r="O13" s="91">
        <v>117</v>
      </c>
      <c r="P13" s="91">
        <v>1390</v>
      </c>
      <c r="Q13" s="91">
        <v>7158</v>
      </c>
      <c r="R13" s="91">
        <v>299</v>
      </c>
      <c r="S13" s="91">
        <v>1480</v>
      </c>
      <c r="T13" s="91">
        <v>4232</v>
      </c>
      <c r="U13" s="91">
        <v>391</v>
      </c>
      <c r="V13" s="91">
        <v>27855</v>
      </c>
      <c r="W13" s="91">
        <v>15</v>
      </c>
      <c r="X13" s="91">
        <v>131</v>
      </c>
      <c r="Y13" s="91">
        <v>31</v>
      </c>
      <c r="Z13" s="91">
        <v>141</v>
      </c>
      <c r="AA13" s="91">
        <v>2</v>
      </c>
      <c r="AB13" s="91">
        <v>35</v>
      </c>
      <c r="AC13" s="91">
        <v>32</v>
      </c>
      <c r="AD13" s="91">
        <v>1</v>
      </c>
      <c r="AE13" s="91">
        <v>82</v>
      </c>
      <c r="AF13" s="91">
        <v>410</v>
      </c>
      <c r="AG13" s="91">
        <v>455</v>
      </c>
      <c r="AH13" s="91">
        <v>21</v>
      </c>
      <c r="AI13" s="91">
        <v>313</v>
      </c>
      <c r="AJ13" s="91">
        <v>1040</v>
      </c>
      <c r="AK13" s="91">
        <v>60</v>
      </c>
      <c r="AL13" s="43">
        <v>203</v>
      </c>
      <c r="AM13" s="69">
        <v>59201</v>
      </c>
      <c r="AN13" s="72">
        <v>151</v>
      </c>
      <c r="AO13" s="91">
        <v>1004</v>
      </c>
      <c r="AP13" s="91">
        <v>0</v>
      </c>
      <c r="AQ13" s="91">
        <v>0</v>
      </c>
      <c r="AR13" s="91">
        <v>0</v>
      </c>
      <c r="AS13" s="91">
        <v>115</v>
      </c>
      <c r="AT13" s="43">
        <v>431</v>
      </c>
      <c r="AU13" s="69">
        <v>1701</v>
      </c>
      <c r="AV13" s="69">
        <v>60902</v>
      </c>
      <c r="AW13" s="69">
        <v>69001</v>
      </c>
      <c r="AX13" s="69">
        <v>70702</v>
      </c>
      <c r="AY13" s="69">
        <v>129903</v>
      </c>
      <c r="AZ13" s="69">
        <v>-34019</v>
      </c>
      <c r="BA13" s="69">
        <v>36683</v>
      </c>
      <c r="BB13" s="69">
        <v>95884</v>
      </c>
    </row>
    <row r="14" spans="1:54" ht="15" customHeight="1">
      <c r="A14" s="127">
        <v>26</v>
      </c>
      <c r="B14" s="42" t="s">
        <v>10</v>
      </c>
      <c r="C14" s="65">
        <v>6</v>
      </c>
      <c r="D14" s="90">
        <v>0</v>
      </c>
      <c r="E14" s="90">
        <v>20</v>
      </c>
      <c r="F14" s="90">
        <v>3</v>
      </c>
      <c r="G14" s="90">
        <v>0</v>
      </c>
      <c r="H14" s="90">
        <v>4</v>
      </c>
      <c r="I14" s="90">
        <v>247</v>
      </c>
      <c r="J14" s="90">
        <v>1</v>
      </c>
      <c r="K14" s="90">
        <v>-1</v>
      </c>
      <c r="L14" s="90">
        <v>684</v>
      </c>
      <c r="M14" s="90">
        <v>807729</v>
      </c>
      <c r="N14" s="90">
        <v>120</v>
      </c>
      <c r="O14" s="90">
        <v>8972</v>
      </c>
      <c r="P14" s="90">
        <v>10081</v>
      </c>
      <c r="Q14" s="90">
        <v>133</v>
      </c>
      <c r="R14" s="90">
        <v>1739</v>
      </c>
      <c r="S14" s="90">
        <v>4663</v>
      </c>
      <c r="T14" s="90">
        <v>29094</v>
      </c>
      <c r="U14" s="90">
        <v>343</v>
      </c>
      <c r="V14" s="90">
        <v>12373</v>
      </c>
      <c r="W14" s="90">
        <v>0</v>
      </c>
      <c r="X14" s="90">
        <v>13</v>
      </c>
      <c r="Y14" s="90">
        <v>0</v>
      </c>
      <c r="Z14" s="90">
        <v>0</v>
      </c>
      <c r="AA14" s="90">
        <v>0</v>
      </c>
      <c r="AB14" s="90">
        <v>0</v>
      </c>
      <c r="AC14" s="90">
        <v>22</v>
      </c>
      <c r="AD14" s="90">
        <v>0</v>
      </c>
      <c r="AE14" s="90">
        <v>9</v>
      </c>
      <c r="AF14" s="90">
        <v>0</v>
      </c>
      <c r="AG14" s="90">
        <v>2</v>
      </c>
      <c r="AH14" s="90">
        <v>0</v>
      </c>
      <c r="AI14" s="90">
        <v>33</v>
      </c>
      <c r="AJ14" s="90">
        <v>9</v>
      </c>
      <c r="AK14" s="90">
        <v>0</v>
      </c>
      <c r="AL14" s="42">
        <v>288</v>
      </c>
      <c r="AM14" s="61">
        <v>876587</v>
      </c>
      <c r="AN14" s="65">
        <v>0</v>
      </c>
      <c r="AO14" s="90">
        <v>1</v>
      </c>
      <c r="AP14" s="90">
        <v>0</v>
      </c>
      <c r="AQ14" s="90">
        <v>-402</v>
      </c>
      <c r="AR14" s="90">
        <v>0</v>
      </c>
      <c r="AS14" s="90">
        <v>6778</v>
      </c>
      <c r="AT14" s="42">
        <v>321</v>
      </c>
      <c r="AU14" s="61">
        <v>6698</v>
      </c>
      <c r="AV14" s="61">
        <v>883285</v>
      </c>
      <c r="AW14" s="61">
        <v>778985</v>
      </c>
      <c r="AX14" s="61">
        <v>785683</v>
      </c>
      <c r="AY14" s="61">
        <v>1662270</v>
      </c>
      <c r="AZ14" s="61">
        <v>-233913</v>
      </c>
      <c r="BA14" s="61">
        <v>551770</v>
      </c>
      <c r="BB14" s="61">
        <v>1428357</v>
      </c>
    </row>
    <row r="15" spans="1:54" ht="15" customHeight="1">
      <c r="A15" s="127">
        <v>27</v>
      </c>
      <c r="B15" s="42" t="s">
        <v>11</v>
      </c>
      <c r="C15" s="65">
        <v>0</v>
      </c>
      <c r="D15" s="90">
        <v>0</v>
      </c>
      <c r="E15" s="90">
        <v>0</v>
      </c>
      <c r="F15" s="90">
        <v>8</v>
      </c>
      <c r="G15" s="90">
        <v>264</v>
      </c>
      <c r="H15" s="90">
        <v>0</v>
      </c>
      <c r="I15" s="90">
        <v>81</v>
      </c>
      <c r="J15" s="90">
        <v>1009</v>
      </c>
      <c r="K15" s="90">
        <v>6</v>
      </c>
      <c r="L15" s="90">
        <v>988</v>
      </c>
      <c r="M15" s="90">
        <v>1883</v>
      </c>
      <c r="N15" s="90">
        <v>24465</v>
      </c>
      <c r="O15" s="90">
        <v>1608</v>
      </c>
      <c r="P15" s="90">
        <v>12355</v>
      </c>
      <c r="Q15" s="90">
        <v>12054</v>
      </c>
      <c r="R15" s="90">
        <v>2240</v>
      </c>
      <c r="S15" s="90">
        <v>10942</v>
      </c>
      <c r="T15" s="90">
        <v>5795</v>
      </c>
      <c r="U15" s="90">
        <v>374</v>
      </c>
      <c r="V15" s="90">
        <v>4775</v>
      </c>
      <c r="W15" s="90">
        <v>90</v>
      </c>
      <c r="X15" s="90">
        <v>11</v>
      </c>
      <c r="Y15" s="90">
        <v>0</v>
      </c>
      <c r="Z15" s="90">
        <v>7</v>
      </c>
      <c r="AA15" s="90">
        <v>0</v>
      </c>
      <c r="AB15" s="90">
        <v>0</v>
      </c>
      <c r="AC15" s="90">
        <v>20</v>
      </c>
      <c r="AD15" s="90">
        <v>20</v>
      </c>
      <c r="AE15" s="90">
        <v>82</v>
      </c>
      <c r="AF15" s="90">
        <v>7</v>
      </c>
      <c r="AG15" s="90">
        <v>984</v>
      </c>
      <c r="AH15" s="90">
        <v>12</v>
      </c>
      <c r="AI15" s="90">
        <v>121</v>
      </c>
      <c r="AJ15" s="90">
        <v>141</v>
      </c>
      <c r="AK15" s="90">
        <v>10</v>
      </c>
      <c r="AL15" s="42">
        <v>221</v>
      </c>
      <c r="AM15" s="61">
        <v>80573</v>
      </c>
      <c r="AN15" s="65">
        <v>14</v>
      </c>
      <c r="AO15" s="90">
        <v>1556</v>
      </c>
      <c r="AP15" s="90">
        <v>0</v>
      </c>
      <c r="AQ15" s="90">
        <v>0</v>
      </c>
      <c r="AR15" s="90">
        <v>7525</v>
      </c>
      <c r="AS15" s="90">
        <v>7292</v>
      </c>
      <c r="AT15" s="42">
        <v>3</v>
      </c>
      <c r="AU15" s="61">
        <v>16390</v>
      </c>
      <c r="AV15" s="61">
        <v>96963</v>
      </c>
      <c r="AW15" s="61">
        <v>410641</v>
      </c>
      <c r="AX15" s="61">
        <v>427031</v>
      </c>
      <c r="AY15" s="61">
        <v>507604</v>
      </c>
      <c r="AZ15" s="61">
        <v>-79237</v>
      </c>
      <c r="BA15" s="61">
        <v>347794</v>
      </c>
      <c r="BB15" s="61">
        <v>428367</v>
      </c>
    </row>
    <row r="16" spans="1:54" ht="15" customHeight="1">
      <c r="A16" s="127">
        <v>28</v>
      </c>
      <c r="B16" s="42" t="s">
        <v>12</v>
      </c>
      <c r="C16" s="65">
        <v>166</v>
      </c>
      <c r="D16" s="90">
        <v>17</v>
      </c>
      <c r="E16" s="90">
        <v>89</v>
      </c>
      <c r="F16" s="90">
        <v>346</v>
      </c>
      <c r="G16" s="90">
        <v>4390</v>
      </c>
      <c r="H16" s="90">
        <v>28</v>
      </c>
      <c r="I16" s="90">
        <v>498</v>
      </c>
      <c r="J16" s="90">
        <v>1560</v>
      </c>
      <c r="K16" s="90">
        <v>474</v>
      </c>
      <c r="L16" s="90">
        <v>861</v>
      </c>
      <c r="M16" s="90">
        <v>58</v>
      </c>
      <c r="N16" s="90">
        <v>152</v>
      </c>
      <c r="O16" s="90">
        <v>1551</v>
      </c>
      <c r="P16" s="90">
        <v>5046</v>
      </c>
      <c r="Q16" s="90">
        <v>3435</v>
      </c>
      <c r="R16" s="90">
        <v>1078</v>
      </c>
      <c r="S16" s="90">
        <v>5016</v>
      </c>
      <c r="T16" s="90">
        <v>4044</v>
      </c>
      <c r="U16" s="90">
        <v>1212</v>
      </c>
      <c r="V16" s="90">
        <v>42974</v>
      </c>
      <c r="W16" s="90">
        <v>117</v>
      </c>
      <c r="X16" s="90">
        <v>31</v>
      </c>
      <c r="Y16" s="90">
        <v>10</v>
      </c>
      <c r="Z16" s="90">
        <v>1551</v>
      </c>
      <c r="AA16" s="90">
        <v>22</v>
      </c>
      <c r="AB16" s="90">
        <v>166</v>
      </c>
      <c r="AC16" s="90">
        <v>822</v>
      </c>
      <c r="AD16" s="90">
        <v>104</v>
      </c>
      <c r="AE16" s="90">
        <v>1938</v>
      </c>
      <c r="AF16" s="90">
        <v>32</v>
      </c>
      <c r="AG16" s="90">
        <v>218</v>
      </c>
      <c r="AH16" s="90">
        <v>126</v>
      </c>
      <c r="AI16" s="90">
        <v>278</v>
      </c>
      <c r="AJ16" s="90">
        <v>876</v>
      </c>
      <c r="AK16" s="90">
        <v>4</v>
      </c>
      <c r="AL16" s="42">
        <v>110</v>
      </c>
      <c r="AM16" s="61">
        <v>79400</v>
      </c>
      <c r="AN16" s="65">
        <v>311</v>
      </c>
      <c r="AO16" s="90">
        <v>2470</v>
      </c>
      <c r="AP16" s="90">
        <v>1</v>
      </c>
      <c r="AQ16" s="90">
        <v>33</v>
      </c>
      <c r="AR16" s="90">
        <v>2086</v>
      </c>
      <c r="AS16" s="90">
        <v>-13</v>
      </c>
      <c r="AT16" s="42">
        <v>64</v>
      </c>
      <c r="AU16" s="61">
        <v>4952</v>
      </c>
      <c r="AV16" s="61">
        <v>84352</v>
      </c>
      <c r="AW16" s="61">
        <v>22917</v>
      </c>
      <c r="AX16" s="61">
        <v>27869</v>
      </c>
      <c r="AY16" s="61">
        <v>107269</v>
      </c>
      <c r="AZ16" s="61">
        <v>-74368</v>
      </c>
      <c r="BA16" s="61">
        <v>-46499</v>
      </c>
      <c r="BB16" s="61">
        <v>32901</v>
      </c>
    </row>
    <row r="17" spans="1:54" ht="15" customHeight="1">
      <c r="A17" s="127">
        <v>29</v>
      </c>
      <c r="B17" s="42" t="s">
        <v>13</v>
      </c>
      <c r="C17" s="65">
        <v>32</v>
      </c>
      <c r="D17" s="90">
        <v>3</v>
      </c>
      <c r="E17" s="90">
        <v>1</v>
      </c>
      <c r="F17" s="90">
        <v>49</v>
      </c>
      <c r="G17" s="90">
        <v>0</v>
      </c>
      <c r="H17" s="90">
        <v>0</v>
      </c>
      <c r="I17" s="90">
        <v>91</v>
      </c>
      <c r="J17" s="90">
        <v>3</v>
      </c>
      <c r="K17" s="90">
        <v>6</v>
      </c>
      <c r="L17" s="90">
        <v>325</v>
      </c>
      <c r="M17" s="90">
        <v>11</v>
      </c>
      <c r="N17" s="90">
        <v>0</v>
      </c>
      <c r="O17" s="90">
        <v>59</v>
      </c>
      <c r="P17" s="90">
        <v>31031</v>
      </c>
      <c r="Q17" s="90">
        <v>1505</v>
      </c>
      <c r="R17" s="90">
        <v>451</v>
      </c>
      <c r="S17" s="90">
        <v>2114</v>
      </c>
      <c r="T17" s="90">
        <v>3200</v>
      </c>
      <c r="U17" s="90">
        <v>204</v>
      </c>
      <c r="V17" s="90">
        <v>3107</v>
      </c>
      <c r="W17" s="90">
        <v>1</v>
      </c>
      <c r="X17" s="90">
        <v>174</v>
      </c>
      <c r="Y17" s="90">
        <v>1</v>
      </c>
      <c r="Z17" s="90">
        <v>497</v>
      </c>
      <c r="AA17" s="90">
        <v>3</v>
      </c>
      <c r="AB17" s="90">
        <v>0</v>
      </c>
      <c r="AC17" s="90">
        <v>63</v>
      </c>
      <c r="AD17" s="90">
        <v>18</v>
      </c>
      <c r="AE17" s="90">
        <v>4169</v>
      </c>
      <c r="AF17" s="90">
        <v>0</v>
      </c>
      <c r="AG17" s="90">
        <v>6138</v>
      </c>
      <c r="AH17" s="90">
        <v>0</v>
      </c>
      <c r="AI17" s="90">
        <v>5025</v>
      </c>
      <c r="AJ17" s="90">
        <v>2958</v>
      </c>
      <c r="AK17" s="90">
        <v>279</v>
      </c>
      <c r="AL17" s="42">
        <v>0</v>
      </c>
      <c r="AM17" s="61">
        <v>61518</v>
      </c>
      <c r="AN17" s="65">
        <v>26</v>
      </c>
      <c r="AO17" s="90">
        <v>1590</v>
      </c>
      <c r="AP17" s="90">
        <v>7</v>
      </c>
      <c r="AQ17" s="90">
        <v>4409</v>
      </c>
      <c r="AR17" s="90">
        <v>218861</v>
      </c>
      <c r="AS17" s="90">
        <v>2016</v>
      </c>
      <c r="AT17" s="42">
        <v>1621</v>
      </c>
      <c r="AU17" s="61">
        <v>228530</v>
      </c>
      <c r="AV17" s="61">
        <v>290048</v>
      </c>
      <c r="AW17" s="61">
        <v>227439</v>
      </c>
      <c r="AX17" s="61">
        <v>455969</v>
      </c>
      <c r="AY17" s="61">
        <v>517487</v>
      </c>
      <c r="AZ17" s="61">
        <v>-236549</v>
      </c>
      <c r="BA17" s="61">
        <v>219420</v>
      </c>
      <c r="BB17" s="61">
        <v>280938</v>
      </c>
    </row>
    <row r="18" spans="1:54" ht="15" customHeight="1">
      <c r="A18" s="128">
        <v>32</v>
      </c>
      <c r="B18" s="43" t="s">
        <v>16</v>
      </c>
      <c r="C18" s="72">
        <v>0</v>
      </c>
      <c r="D18" s="91">
        <v>0</v>
      </c>
      <c r="E18" s="91">
        <v>0</v>
      </c>
      <c r="F18" s="91">
        <v>2</v>
      </c>
      <c r="G18" s="91">
        <v>0</v>
      </c>
      <c r="H18" s="91">
        <v>0</v>
      </c>
      <c r="I18" s="91">
        <v>0</v>
      </c>
      <c r="J18" s="91">
        <v>0</v>
      </c>
      <c r="K18" s="91">
        <v>0</v>
      </c>
      <c r="L18" s="91">
        <v>0</v>
      </c>
      <c r="M18" s="91">
        <v>1</v>
      </c>
      <c r="N18" s="91">
        <v>25</v>
      </c>
      <c r="O18" s="91">
        <v>39</v>
      </c>
      <c r="P18" s="91">
        <v>34832</v>
      </c>
      <c r="Q18" s="91">
        <v>62088</v>
      </c>
      <c r="R18" s="91">
        <v>6044</v>
      </c>
      <c r="S18" s="91">
        <v>44464</v>
      </c>
      <c r="T18" s="91">
        <v>1166</v>
      </c>
      <c r="U18" s="91">
        <v>17</v>
      </c>
      <c r="V18" s="91">
        <v>121</v>
      </c>
      <c r="W18" s="91">
        <v>1</v>
      </c>
      <c r="X18" s="91">
        <v>0</v>
      </c>
      <c r="Y18" s="91">
        <v>0</v>
      </c>
      <c r="Z18" s="91">
        <v>16</v>
      </c>
      <c r="AA18" s="91">
        <v>6</v>
      </c>
      <c r="AB18" s="91">
        <v>0</v>
      </c>
      <c r="AC18" s="91">
        <v>1</v>
      </c>
      <c r="AD18" s="91">
        <v>128</v>
      </c>
      <c r="AE18" s="91">
        <v>846</v>
      </c>
      <c r="AF18" s="91">
        <v>130</v>
      </c>
      <c r="AG18" s="91">
        <v>3</v>
      </c>
      <c r="AH18" s="91">
        <v>0</v>
      </c>
      <c r="AI18" s="91">
        <v>2484</v>
      </c>
      <c r="AJ18" s="91">
        <v>2</v>
      </c>
      <c r="AK18" s="91">
        <v>317</v>
      </c>
      <c r="AL18" s="43">
        <v>0</v>
      </c>
      <c r="AM18" s="69">
        <v>152733</v>
      </c>
      <c r="AN18" s="72">
        <v>10</v>
      </c>
      <c r="AO18" s="91">
        <v>586</v>
      </c>
      <c r="AP18" s="91">
        <v>0</v>
      </c>
      <c r="AQ18" s="91">
        <v>0</v>
      </c>
      <c r="AR18" s="91">
        <v>0</v>
      </c>
      <c r="AS18" s="91">
        <v>4795</v>
      </c>
      <c r="AT18" s="43">
        <v>6197</v>
      </c>
      <c r="AU18" s="69">
        <v>11588</v>
      </c>
      <c r="AV18" s="69">
        <v>164321</v>
      </c>
      <c r="AW18" s="69">
        <v>266586</v>
      </c>
      <c r="AX18" s="69">
        <v>278174</v>
      </c>
      <c r="AY18" s="69">
        <v>430907</v>
      </c>
      <c r="AZ18" s="69">
        <v>-156272</v>
      </c>
      <c r="BA18" s="69">
        <v>121902</v>
      </c>
      <c r="BB18" s="69">
        <v>274635</v>
      </c>
    </row>
    <row r="19" spans="1:54" ht="15" customHeight="1">
      <c r="A19" s="127">
        <v>33</v>
      </c>
      <c r="B19" s="42" t="s">
        <v>14</v>
      </c>
      <c r="C19" s="65">
        <v>5</v>
      </c>
      <c r="D19" s="90">
        <v>0</v>
      </c>
      <c r="E19" s="90">
        <v>31</v>
      </c>
      <c r="F19" s="90">
        <v>14</v>
      </c>
      <c r="G19" s="90">
        <v>0</v>
      </c>
      <c r="H19" s="90">
        <v>0</v>
      </c>
      <c r="I19" s="90">
        <v>6</v>
      </c>
      <c r="J19" s="90">
        <v>0</v>
      </c>
      <c r="K19" s="90">
        <v>0</v>
      </c>
      <c r="L19" s="90">
        <v>7</v>
      </c>
      <c r="M19" s="90">
        <v>0</v>
      </c>
      <c r="N19" s="90">
        <v>5</v>
      </c>
      <c r="O19" s="90">
        <v>14</v>
      </c>
      <c r="P19" s="90">
        <v>4000</v>
      </c>
      <c r="Q19" s="90">
        <v>4489</v>
      </c>
      <c r="R19" s="90">
        <v>4680</v>
      </c>
      <c r="S19" s="90">
        <v>4784</v>
      </c>
      <c r="T19" s="90">
        <v>11595</v>
      </c>
      <c r="U19" s="90">
        <v>10</v>
      </c>
      <c r="V19" s="90">
        <v>3630</v>
      </c>
      <c r="W19" s="90">
        <v>1</v>
      </c>
      <c r="X19" s="90">
        <v>3</v>
      </c>
      <c r="Y19" s="90">
        <v>0</v>
      </c>
      <c r="Z19" s="90">
        <v>130</v>
      </c>
      <c r="AA19" s="90">
        <v>1</v>
      </c>
      <c r="AB19" s="90">
        <v>5</v>
      </c>
      <c r="AC19" s="90">
        <v>90</v>
      </c>
      <c r="AD19" s="90">
        <v>32</v>
      </c>
      <c r="AE19" s="90">
        <v>707</v>
      </c>
      <c r="AF19" s="90">
        <v>147</v>
      </c>
      <c r="AG19" s="90">
        <v>89</v>
      </c>
      <c r="AH19" s="90">
        <v>0</v>
      </c>
      <c r="AI19" s="90">
        <v>1555</v>
      </c>
      <c r="AJ19" s="90">
        <v>166</v>
      </c>
      <c r="AK19" s="90">
        <v>0</v>
      </c>
      <c r="AL19" s="42">
        <v>37</v>
      </c>
      <c r="AM19" s="61">
        <v>36233</v>
      </c>
      <c r="AN19" s="65">
        <v>541</v>
      </c>
      <c r="AO19" s="90">
        <v>14664</v>
      </c>
      <c r="AP19" s="90">
        <v>0</v>
      </c>
      <c r="AQ19" s="90">
        <v>5059</v>
      </c>
      <c r="AR19" s="90">
        <v>52349</v>
      </c>
      <c r="AS19" s="90">
        <v>641</v>
      </c>
      <c r="AT19" s="42">
        <v>120</v>
      </c>
      <c r="AU19" s="61">
        <v>73374</v>
      </c>
      <c r="AV19" s="61">
        <v>109607</v>
      </c>
      <c r="AW19" s="61">
        <v>36095</v>
      </c>
      <c r="AX19" s="61">
        <v>109469</v>
      </c>
      <c r="AY19" s="61">
        <v>145702</v>
      </c>
      <c r="AZ19" s="61">
        <v>-102064</v>
      </c>
      <c r="BA19" s="61">
        <v>7405</v>
      </c>
      <c r="BB19" s="61">
        <v>43638</v>
      </c>
    </row>
    <row r="20" spans="1:54" ht="15" customHeight="1">
      <c r="A20" s="127">
        <v>34</v>
      </c>
      <c r="B20" s="42" t="s">
        <v>15</v>
      </c>
      <c r="C20" s="65">
        <v>0</v>
      </c>
      <c r="D20" s="90">
        <v>2</v>
      </c>
      <c r="E20" s="90">
        <v>1</v>
      </c>
      <c r="F20" s="90">
        <v>0</v>
      </c>
      <c r="G20" s="90">
        <v>9</v>
      </c>
      <c r="H20" s="90">
        <v>0</v>
      </c>
      <c r="I20" s="90">
        <v>0</v>
      </c>
      <c r="J20" s="90">
        <v>6</v>
      </c>
      <c r="K20" s="90">
        <v>3</v>
      </c>
      <c r="L20" s="90">
        <v>1</v>
      </c>
      <c r="M20" s="90">
        <v>0</v>
      </c>
      <c r="N20" s="90">
        <v>1</v>
      </c>
      <c r="O20" s="90">
        <v>2</v>
      </c>
      <c r="P20" s="90">
        <v>107</v>
      </c>
      <c r="Q20" s="90">
        <v>50</v>
      </c>
      <c r="R20" s="90">
        <v>3</v>
      </c>
      <c r="S20" s="90">
        <v>7375</v>
      </c>
      <c r="T20" s="90">
        <v>4657</v>
      </c>
      <c r="U20" s="90">
        <v>2</v>
      </c>
      <c r="V20" s="90">
        <v>882</v>
      </c>
      <c r="W20" s="90">
        <v>8</v>
      </c>
      <c r="X20" s="90">
        <v>0</v>
      </c>
      <c r="Y20" s="90">
        <v>2</v>
      </c>
      <c r="Z20" s="90">
        <v>256</v>
      </c>
      <c r="AA20" s="90">
        <v>42</v>
      </c>
      <c r="AB20" s="90">
        <v>33</v>
      </c>
      <c r="AC20" s="90">
        <v>64</v>
      </c>
      <c r="AD20" s="90">
        <v>44</v>
      </c>
      <c r="AE20" s="90">
        <v>820</v>
      </c>
      <c r="AF20" s="90">
        <v>20</v>
      </c>
      <c r="AG20" s="90">
        <v>29</v>
      </c>
      <c r="AH20" s="90">
        <v>6</v>
      </c>
      <c r="AI20" s="90">
        <v>271</v>
      </c>
      <c r="AJ20" s="90">
        <v>219</v>
      </c>
      <c r="AK20" s="90">
        <v>0</v>
      </c>
      <c r="AL20" s="42">
        <v>0</v>
      </c>
      <c r="AM20" s="61">
        <v>14915</v>
      </c>
      <c r="AN20" s="65">
        <v>887</v>
      </c>
      <c r="AO20" s="90">
        <v>35178</v>
      </c>
      <c r="AP20" s="90">
        <v>0</v>
      </c>
      <c r="AQ20" s="90">
        <v>9893</v>
      </c>
      <c r="AR20" s="90">
        <v>24043</v>
      </c>
      <c r="AS20" s="90">
        <v>-1030</v>
      </c>
      <c r="AT20" s="42">
        <v>0</v>
      </c>
      <c r="AU20" s="61">
        <v>68971</v>
      </c>
      <c r="AV20" s="61">
        <v>83886</v>
      </c>
      <c r="AW20" s="61">
        <v>176138</v>
      </c>
      <c r="AX20" s="61">
        <v>245109</v>
      </c>
      <c r="AY20" s="61">
        <v>260024</v>
      </c>
      <c r="AZ20" s="61">
        <v>-76671</v>
      </c>
      <c r="BA20" s="61">
        <v>168438</v>
      </c>
      <c r="BB20" s="61">
        <v>183353</v>
      </c>
    </row>
    <row r="21" spans="1:54" ht="15" customHeight="1">
      <c r="A21" s="127">
        <v>35</v>
      </c>
      <c r="B21" s="42" t="s">
        <v>17</v>
      </c>
      <c r="C21" s="65">
        <v>0</v>
      </c>
      <c r="D21" s="90">
        <v>0</v>
      </c>
      <c r="E21" s="90">
        <v>1513</v>
      </c>
      <c r="F21" s="90">
        <v>0</v>
      </c>
      <c r="G21" s="90">
        <v>0</v>
      </c>
      <c r="H21" s="90">
        <v>0</v>
      </c>
      <c r="I21" s="90">
        <v>0</v>
      </c>
      <c r="J21" s="90">
        <v>0</v>
      </c>
      <c r="K21" s="90">
        <v>0</v>
      </c>
      <c r="L21" s="90">
        <v>0</v>
      </c>
      <c r="M21" s="90">
        <v>0</v>
      </c>
      <c r="N21" s="90">
        <v>0</v>
      </c>
      <c r="O21" s="90">
        <v>0</v>
      </c>
      <c r="P21" s="90">
        <v>1</v>
      </c>
      <c r="Q21" s="90">
        <v>0</v>
      </c>
      <c r="R21" s="90">
        <v>0</v>
      </c>
      <c r="S21" s="90">
        <v>0</v>
      </c>
      <c r="T21" s="90">
        <v>187250</v>
      </c>
      <c r="U21" s="90">
        <v>0</v>
      </c>
      <c r="V21" s="90">
        <v>0</v>
      </c>
      <c r="W21" s="90">
        <v>0</v>
      </c>
      <c r="X21" s="90">
        <v>0</v>
      </c>
      <c r="Y21" s="90">
        <v>0</v>
      </c>
      <c r="Z21" s="90">
        <v>0</v>
      </c>
      <c r="AA21" s="90">
        <v>0</v>
      </c>
      <c r="AB21" s="90">
        <v>0</v>
      </c>
      <c r="AC21" s="90">
        <v>5500</v>
      </c>
      <c r="AD21" s="90">
        <v>0</v>
      </c>
      <c r="AE21" s="90">
        <v>4119</v>
      </c>
      <c r="AF21" s="90">
        <v>16</v>
      </c>
      <c r="AG21" s="90">
        <v>0</v>
      </c>
      <c r="AH21" s="90">
        <v>0</v>
      </c>
      <c r="AI21" s="90">
        <v>7932</v>
      </c>
      <c r="AJ21" s="90">
        <v>7</v>
      </c>
      <c r="AK21" s="90">
        <v>0</v>
      </c>
      <c r="AL21" s="42">
        <v>0</v>
      </c>
      <c r="AM21" s="61">
        <v>206338</v>
      </c>
      <c r="AN21" s="65">
        <v>0</v>
      </c>
      <c r="AO21" s="90">
        <v>77185</v>
      </c>
      <c r="AP21" s="90">
        <v>0</v>
      </c>
      <c r="AQ21" s="90">
        <v>2551</v>
      </c>
      <c r="AR21" s="90">
        <v>26984</v>
      </c>
      <c r="AS21" s="90">
        <v>-3969</v>
      </c>
      <c r="AT21" s="42">
        <v>656</v>
      </c>
      <c r="AU21" s="61">
        <v>103407</v>
      </c>
      <c r="AV21" s="61">
        <v>309745</v>
      </c>
      <c r="AW21" s="61">
        <v>262243</v>
      </c>
      <c r="AX21" s="61">
        <v>365650</v>
      </c>
      <c r="AY21" s="61">
        <v>571988</v>
      </c>
      <c r="AZ21" s="61">
        <v>-173069</v>
      </c>
      <c r="BA21" s="61">
        <v>192581</v>
      </c>
      <c r="BB21" s="61">
        <v>398919</v>
      </c>
    </row>
    <row r="22" spans="1:54" ht="15" customHeight="1">
      <c r="A22" s="127">
        <v>39</v>
      </c>
      <c r="B22" s="42" t="s">
        <v>18</v>
      </c>
      <c r="C22" s="65">
        <v>1417</v>
      </c>
      <c r="D22" s="90">
        <v>665</v>
      </c>
      <c r="E22" s="90">
        <v>895</v>
      </c>
      <c r="F22" s="90">
        <v>235</v>
      </c>
      <c r="G22" s="90">
        <v>6013</v>
      </c>
      <c r="H22" s="90">
        <v>411</v>
      </c>
      <c r="I22" s="90">
        <v>1167</v>
      </c>
      <c r="J22" s="90">
        <v>3652</v>
      </c>
      <c r="K22" s="90">
        <v>4180</v>
      </c>
      <c r="L22" s="90">
        <v>1715</v>
      </c>
      <c r="M22" s="90">
        <v>15015</v>
      </c>
      <c r="N22" s="90">
        <v>3893</v>
      </c>
      <c r="O22" s="90">
        <v>157</v>
      </c>
      <c r="P22" s="90">
        <v>14800</v>
      </c>
      <c r="Q22" s="90">
        <v>10739</v>
      </c>
      <c r="R22" s="90">
        <v>1814</v>
      </c>
      <c r="S22" s="90">
        <v>9648</v>
      </c>
      <c r="T22" s="90">
        <v>14465</v>
      </c>
      <c r="U22" s="90">
        <v>19812</v>
      </c>
      <c r="V22" s="90">
        <v>8005</v>
      </c>
      <c r="W22" s="90">
        <v>2433</v>
      </c>
      <c r="X22" s="90">
        <v>1147</v>
      </c>
      <c r="Y22" s="90">
        <v>835</v>
      </c>
      <c r="Z22" s="90">
        <v>8319</v>
      </c>
      <c r="AA22" s="90">
        <v>4366</v>
      </c>
      <c r="AB22" s="90">
        <v>316</v>
      </c>
      <c r="AC22" s="90">
        <v>2463</v>
      </c>
      <c r="AD22" s="90">
        <v>4330</v>
      </c>
      <c r="AE22" s="90">
        <v>4828</v>
      </c>
      <c r="AF22" s="90">
        <v>4033</v>
      </c>
      <c r="AG22" s="90">
        <v>4448</v>
      </c>
      <c r="AH22" s="90">
        <v>2707</v>
      </c>
      <c r="AI22" s="90">
        <v>5093</v>
      </c>
      <c r="AJ22" s="90">
        <v>14829</v>
      </c>
      <c r="AK22" s="90">
        <v>2155</v>
      </c>
      <c r="AL22" s="42">
        <v>258</v>
      </c>
      <c r="AM22" s="61">
        <v>181258</v>
      </c>
      <c r="AN22" s="65">
        <v>2541</v>
      </c>
      <c r="AO22" s="90">
        <v>27395</v>
      </c>
      <c r="AP22" s="90">
        <v>19</v>
      </c>
      <c r="AQ22" s="90">
        <v>1086</v>
      </c>
      <c r="AR22" s="90">
        <v>6249</v>
      </c>
      <c r="AS22" s="90">
        <v>210</v>
      </c>
      <c r="AT22" s="42">
        <v>187</v>
      </c>
      <c r="AU22" s="61">
        <v>37687</v>
      </c>
      <c r="AV22" s="61">
        <v>218945</v>
      </c>
      <c r="AW22" s="61">
        <v>70914</v>
      </c>
      <c r="AX22" s="61">
        <v>108601</v>
      </c>
      <c r="AY22" s="61">
        <v>289859</v>
      </c>
      <c r="AZ22" s="61">
        <v>-173116</v>
      </c>
      <c r="BA22" s="61">
        <v>-64515</v>
      </c>
      <c r="BB22" s="61">
        <v>116743</v>
      </c>
    </row>
    <row r="23" spans="1:54" ht="15" customHeight="1">
      <c r="A23" s="128">
        <v>41</v>
      </c>
      <c r="B23" s="43" t="s">
        <v>19</v>
      </c>
      <c r="C23" s="72">
        <v>1005</v>
      </c>
      <c r="D23" s="91">
        <v>111</v>
      </c>
      <c r="E23" s="91">
        <v>129</v>
      </c>
      <c r="F23" s="91">
        <v>148</v>
      </c>
      <c r="G23" s="91">
        <v>264</v>
      </c>
      <c r="H23" s="91">
        <v>49</v>
      </c>
      <c r="I23" s="91">
        <v>429</v>
      </c>
      <c r="J23" s="91">
        <v>4156</v>
      </c>
      <c r="K23" s="91">
        <v>573</v>
      </c>
      <c r="L23" s="91">
        <v>1196</v>
      </c>
      <c r="M23" s="91">
        <v>8155</v>
      </c>
      <c r="N23" s="91">
        <v>2769</v>
      </c>
      <c r="O23" s="91">
        <v>230</v>
      </c>
      <c r="P23" s="91">
        <v>775</v>
      </c>
      <c r="Q23" s="91">
        <v>851</v>
      </c>
      <c r="R23" s="91">
        <v>167</v>
      </c>
      <c r="S23" s="91">
        <v>114</v>
      </c>
      <c r="T23" s="91">
        <v>473</v>
      </c>
      <c r="U23" s="91">
        <v>630</v>
      </c>
      <c r="V23" s="91">
        <v>579</v>
      </c>
      <c r="W23" s="91">
        <v>11326</v>
      </c>
      <c r="X23" s="91">
        <v>2171</v>
      </c>
      <c r="Y23" s="91">
        <v>423</v>
      </c>
      <c r="Z23" s="91">
        <v>4372</v>
      </c>
      <c r="AA23" s="91">
        <v>1299</v>
      </c>
      <c r="AB23" s="91">
        <v>21897</v>
      </c>
      <c r="AC23" s="91">
        <v>5441</v>
      </c>
      <c r="AD23" s="91">
        <v>2535</v>
      </c>
      <c r="AE23" s="91">
        <v>8525</v>
      </c>
      <c r="AF23" s="91">
        <v>3104</v>
      </c>
      <c r="AG23" s="91">
        <v>3412</v>
      </c>
      <c r="AH23" s="91">
        <v>207</v>
      </c>
      <c r="AI23" s="91">
        <v>728</v>
      </c>
      <c r="AJ23" s="91">
        <v>4711</v>
      </c>
      <c r="AK23" s="91">
        <v>0</v>
      </c>
      <c r="AL23" s="43">
        <v>0</v>
      </c>
      <c r="AM23" s="69">
        <v>92954</v>
      </c>
      <c r="AN23" s="72">
        <v>0</v>
      </c>
      <c r="AO23" s="91">
        <v>0</v>
      </c>
      <c r="AP23" s="91">
        <v>0</v>
      </c>
      <c r="AQ23" s="91">
        <v>195510</v>
      </c>
      <c r="AR23" s="91">
        <v>209991</v>
      </c>
      <c r="AS23" s="91">
        <v>0</v>
      </c>
      <c r="AT23" s="43">
        <v>0</v>
      </c>
      <c r="AU23" s="69">
        <v>405501</v>
      </c>
      <c r="AV23" s="69">
        <v>498455</v>
      </c>
      <c r="AW23" s="69">
        <v>0</v>
      </c>
      <c r="AX23" s="69">
        <v>405501</v>
      </c>
      <c r="AY23" s="69">
        <v>498455</v>
      </c>
      <c r="AZ23" s="69">
        <v>0</v>
      </c>
      <c r="BA23" s="69">
        <v>405501</v>
      </c>
      <c r="BB23" s="69">
        <v>498455</v>
      </c>
    </row>
    <row r="24" spans="1:54" ht="15" customHeight="1">
      <c r="A24" s="127">
        <v>46</v>
      </c>
      <c r="B24" s="42" t="s">
        <v>20</v>
      </c>
      <c r="C24" s="65">
        <v>1533</v>
      </c>
      <c r="D24" s="90">
        <v>259</v>
      </c>
      <c r="E24" s="90">
        <v>329</v>
      </c>
      <c r="F24" s="90">
        <v>940</v>
      </c>
      <c r="G24" s="90">
        <v>2153</v>
      </c>
      <c r="H24" s="90">
        <v>281</v>
      </c>
      <c r="I24" s="90">
        <v>2386</v>
      </c>
      <c r="J24" s="90">
        <v>14883</v>
      </c>
      <c r="K24" s="90">
        <v>4528</v>
      </c>
      <c r="L24" s="90">
        <v>6023</v>
      </c>
      <c r="M24" s="90">
        <v>18489</v>
      </c>
      <c r="N24" s="90">
        <v>12438</v>
      </c>
      <c r="O24" s="90">
        <v>504</v>
      </c>
      <c r="P24" s="90">
        <v>2732</v>
      </c>
      <c r="Q24" s="90">
        <v>9578</v>
      </c>
      <c r="R24" s="90">
        <v>345</v>
      </c>
      <c r="S24" s="90">
        <v>1028</v>
      </c>
      <c r="T24" s="90">
        <v>3522</v>
      </c>
      <c r="U24" s="90">
        <v>2178</v>
      </c>
      <c r="V24" s="90">
        <v>1991</v>
      </c>
      <c r="W24" s="90">
        <v>34075</v>
      </c>
      <c r="X24" s="90">
        <v>1373</v>
      </c>
      <c r="Y24" s="90">
        <v>2320</v>
      </c>
      <c r="Z24" s="90">
        <v>17381</v>
      </c>
      <c r="AA24" s="90">
        <v>881</v>
      </c>
      <c r="AB24" s="90">
        <v>1735</v>
      </c>
      <c r="AC24" s="90">
        <v>4125</v>
      </c>
      <c r="AD24" s="90">
        <v>2055</v>
      </c>
      <c r="AE24" s="90">
        <v>3991</v>
      </c>
      <c r="AF24" s="90">
        <v>4902</v>
      </c>
      <c r="AG24" s="90">
        <v>7239</v>
      </c>
      <c r="AH24" s="90">
        <v>205</v>
      </c>
      <c r="AI24" s="90">
        <v>1638</v>
      </c>
      <c r="AJ24" s="90">
        <v>22808</v>
      </c>
      <c r="AK24" s="90">
        <v>0</v>
      </c>
      <c r="AL24" s="42">
        <v>256</v>
      </c>
      <c r="AM24" s="61">
        <v>191104</v>
      </c>
      <c r="AN24" s="65">
        <v>52</v>
      </c>
      <c r="AO24" s="90">
        <v>49492</v>
      </c>
      <c r="AP24" s="90">
        <v>0</v>
      </c>
      <c r="AQ24" s="90">
        <v>0</v>
      </c>
      <c r="AR24" s="90">
        <v>0</v>
      </c>
      <c r="AS24" s="90">
        <v>0</v>
      </c>
      <c r="AT24" s="42">
        <v>0</v>
      </c>
      <c r="AU24" s="61">
        <v>49544</v>
      </c>
      <c r="AV24" s="61">
        <v>240648</v>
      </c>
      <c r="AW24" s="61">
        <v>101561</v>
      </c>
      <c r="AX24" s="61">
        <v>151105</v>
      </c>
      <c r="AY24" s="61">
        <v>342209</v>
      </c>
      <c r="AZ24" s="61">
        <v>-28884</v>
      </c>
      <c r="BA24" s="61">
        <v>122221</v>
      </c>
      <c r="BB24" s="61">
        <v>313325</v>
      </c>
    </row>
    <row r="25" spans="1:54" ht="15" customHeight="1">
      <c r="A25" s="127">
        <v>47</v>
      </c>
      <c r="B25" s="42" t="s">
        <v>171</v>
      </c>
      <c r="C25" s="65">
        <v>170</v>
      </c>
      <c r="D25" s="90">
        <v>12</v>
      </c>
      <c r="E25" s="90">
        <v>21</v>
      </c>
      <c r="F25" s="90">
        <v>59</v>
      </c>
      <c r="G25" s="90">
        <v>587</v>
      </c>
      <c r="H25" s="90">
        <v>19</v>
      </c>
      <c r="I25" s="90">
        <v>215</v>
      </c>
      <c r="J25" s="90">
        <v>1332</v>
      </c>
      <c r="K25" s="90">
        <v>566</v>
      </c>
      <c r="L25" s="90">
        <v>121</v>
      </c>
      <c r="M25" s="90">
        <v>1034</v>
      </c>
      <c r="N25" s="90">
        <v>332</v>
      </c>
      <c r="O25" s="90">
        <v>19</v>
      </c>
      <c r="P25" s="90">
        <v>160</v>
      </c>
      <c r="Q25" s="90">
        <v>387</v>
      </c>
      <c r="R25" s="90">
        <v>28</v>
      </c>
      <c r="S25" s="90">
        <v>28</v>
      </c>
      <c r="T25" s="90">
        <v>138</v>
      </c>
      <c r="U25" s="90">
        <v>135</v>
      </c>
      <c r="V25" s="90">
        <v>384</v>
      </c>
      <c r="W25" s="90">
        <v>180</v>
      </c>
      <c r="X25" s="90">
        <v>3081</v>
      </c>
      <c r="Y25" s="90">
        <v>610</v>
      </c>
      <c r="Z25" s="90">
        <v>2018</v>
      </c>
      <c r="AA25" s="90">
        <v>340</v>
      </c>
      <c r="AB25" s="90">
        <v>166</v>
      </c>
      <c r="AC25" s="90">
        <v>1639</v>
      </c>
      <c r="AD25" s="90">
        <v>842</v>
      </c>
      <c r="AE25" s="90">
        <v>1512</v>
      </c>
      <c r="AF25" s="90">
        <v>2411</v>
      </c>
      <c r="AG25" s="90">
        <v>3701</v>
      </c>
      <c r="AH25" s="90">
        <v>137</v>
      </c>
      <c r="AI25" s="90">
        <v>217</v>
      </c>
      <c r="AJ25" s="90">
        <v>6309</v>
      </c>
      <c r="AK25" s="90">
        <v>0</v>
      </c>
      <c r="AL25" s="42">
        <v>86</v>
      </c>
      <c r="AM25" s="61">
        <v>28996</v>
      </c>
      <c r="AN25" s="65">
        <v>28</v>
      </c>
      <c r="AO25" s="90">
        <v>8177</v>
      </c>
      <c r="AP25" s="90">
        <v>-2634</v>
      </c>
      <c r="AQ25" s="90">
        <v>0</v>
      </c>
      <c r="AR25" s="90">
        <v>0</v>
      </c>
      <c r="AS25" s="90">
        <v>0</v>
      </c>
      <c r="AT25" s="42">
        <v>0</v>
      </c>
      <c r="AU25" s="61">
        <v>5571</v>
      </c>
      <c r="AV25" s="61">
        <v>34567</v>
      </c>
      <c r="AW25" s="61">
        <v>95</v>
      </c>
      <c r="AX25" s="61">
        <v>5666</v>
      </c>
      <c r="AY25" s="61">
        <v>34662</v>
      </c>
      <c r="AZ25" s="61">
        <v>-5</v>
      </c>
      <c r="BA25" s="61">
        <v>5661</v>
      </c>
      <c r="BB25" s="61">
        <v>34657</v>
      </c>
    </row>
    <row r="26" spans="1:54" ht="15" customHeight="1">
      <c r="A26" s="127">
        <v>48</v>
      </c>
      <c r="B26" s="42" t="s">
        <v>172</v>
      </c>
      <c r="C26" s="65">
        <v>40</v>
      </c>
      <c r="D26" s="90">
        <v>0</v>
      </c>
      <c r="E26" s="90">
        <v>0</v>
      </c>
      <c r="F26" s="90">
        <v>16</v>
      </c>
      <c r="G26" s="90">
        <v>87</v>
      </c>
      <c r="H26" s="90">
        <v>0</v>
      </c>
      <c r="I26" s="90">
        <v>85</v>
      </c>
      <c r="J26" s="90">
        <v>829</v>
      </c>
      <c r="K26" s="90">
        <v>32</v>
      </c>
      <c r="L26" s="90">
        <v>181</v>
      </c>
      <c r="M26" s="90">
        <v>184</v>
      </c>
      <c r="N26" s="90">
        <v>21</v>
      </c>
      <c r="O26" s="90">
        <v>1</v>
      </c>
      <c r="P26" s="90">
        <v>20</v>
      </c>
      <c r="Q26" s="90">
        <v>172</v>
      </c>
      <c r="R26" s="90">
        <v>13</v>
      </c>
      <c r="S26" s="90">
        <v>3</v>
      </c>
      <c r="T26" s="90">
        <v>43</v>
      </c>
      <c r="U26" s="90">
        <v>10</v>
      </c>
      <c r="V26" s="90">
        <v>731</v>
      </c>
      <c r="W26" s="90">
        <v>2695</v>
      </c>
      <c r="X26" s="90">
        <v>48</v>
      </c>
      <c r="Y26" s="90">
        <v>0</v>
      </c>
      <c r="Z26" s="90">
        <v>792</v>
      </c>
      <c r="AA26" s="90">
        <v>475</v>
      </c>
      <c r="AB26" s="90">
        <v>4</v>
      </c>
      <c r="AC26" s="90">
        <v>727</v>
      </c>
      <c r="AD26" s="90">
        <v>905</v>
      </c>
      <c r="AE26" s="90">
        <v>8963</v>
      </c>
      <c r="AF26" s="90">
        <v>949</v>
      </c>
      <c r="AG26" s="90">
        <v>1780</v>
      </c>
      <c r="AH26" s="90">
        <v>2</v>
      </c>
      <c r="AI26" s="90">
        <v>63</v>
      </c>
      <c r="AJ26" s="90">
        <v>8092</v>
      </c>
      <c r="AK26" s="90">
        <v>0</v>
      </c>
      <c r="AL26" s="42">
        <v>98</v>
      </c>
      <c r="AM26" s="61">
        <v>28061</v>
      </c>
      <c r="AN26" s="65">
        <v>0</v>
      </c>
      <c r="AO26" s="90">
        <v>5764</v>
      </c>
      <c r="AP26" s="90">
        <v>6237</v>
      </c>
      <c r="AQ26" s="90">
        <v>0</v>
      </c>
      <c r="AR26" s="90">
        <v>0</v>
      </c>
      <c r="AS26" s="90">
        <v>0</v>
      </c>
      <c r="AT26" s="42">
        <v>0</v>
      </c>
      <c r="AU26" s="61">
        <v>12001</v>
      </c>
      <c r="AV26" s="61">
        <v>40062</v>
      </c>
      <c r="AW26" s="61">
        <v>20217</v>
      </c>
      <c r="AX26" s="61">
        <v>32218</v>
      </c>
      <c r="AY26" s="61">
        <v>60279</v>
      </c>
      <c r="AZ26" s="61">
        <v>-1</v>
      </c>
      <c r="BA26" s="61">
        <v>32217</v>
      </c>
      <c r="BB26" s="61">
        <v>60278</v>
      </c>
    </row>
    <row r="27" spans="1:54" ht="15" customHeight="1">
      <c r="A27" s="127">
        <v>51</v>
      </c>
      <c r="B27" s="42" t="s">
        <v>21</v>
      </c>
      <c r="C27" s="65">
        <v>8123</v>
      </c>
      <c r="D27" s="90">
        <v>773</v>
      </c>
      <c r="E27" s="90">
        <v>2699</v>
      </c>
      <c r="F27" s="90">
        <v>600</v>
      </c>
      <c r="G27" s="90">
        <v>15770</v>
      </c>
      <c r="H27" s="90">
        <v>1594</v>
      </c>
      <c r="I27" s="90">
        <v>6186</v>
      </c>
      <c r="J27" s="90">
        <v>16205</v>
      </c>
      <c r="K27" s="90">
        <v>6156</v>
      </c>
      <c r="L27" s="90">
        <v>3666</v>
      </c>
      <c r="M27" s="90">
        <v>13444</v>
      </c>
      <c r="N27" s="90">
        <v>6833</v>
      </c>
      <c r="O27" s="90">
        <v>2204</v>
      </c>
      <c r="P27" s="90">
        <v>17832</v>
      </c>
      <c r="Q27" s="90">
        <v>14418</v>
      </c>
      <c r="R27" s="90">
        <v>2479</v>
      </c>
      <c r="S27" s="90">
        <v>10589</v>
      </c>
      <c r="T27" s="90">
        <v>15779</v>
      </c>
      <c r="U27" s="90">
        <v>8595</v>
      </c>
      <c r="V27" s="90">
        <v>34532</v>
      </c>
      <c r="W27" s="90">
        <v>5156</v>
      </c>
      <c r="X27" s="90">
        <v>676</v>
      </c>
      <c r="Y27" s="90">
        <v>881</v>
      </c>
      <c r="Z27" s="90">
        <v>9821</v>
      </c>
      <c r="AA27" s="90">
        <v>1443</v>
      </c>
      <c r="AB27" s="90">
        <v>753</v>
      </c>
      <c r="AC27" s="90">
        <v>13850</v>
      </c>
      <c r="AD27" s="90">
        <v>2674</v>
      </c>
      <c r="AE27" s="90">
        <v>5130</v>
      </c>
      <c r="AF27" s="90">
        <v>3176</v>
      </c>
      <c r="AG27" s="90">
        <v>33416</v>
      </c>
      <c r="AH27" s="90">
        <v>2335</v>
      </c>
      <c r="AI27" s="90">
        <v>5372</v>
      </c>
      <c r="AJ27" s="90">
        <v>35492</v>
      </c>
      <c r="AK27" s="90">
        <v>2610</v>
      </c>
      <c r="AL27" s="42">
        <v>402</v>
      </c>
      <c r="AM27" s="61">
        <v>311664</v>
      </c>
      <c r="AN27" s="65">
        <v>15821</v>
      </c>
      <c r="AO27" s="90">
        <v>259213</v>
      </c>
      <c r="AP27" s="90">
        <v>67</v>
      </c>
      <c r="AQ27" s="90">
        <v>5041</v>
      </c>
      <c r="AR27" s="90">
        <v>60749</v>
      </c>
      <c r="AS27" s="90">
        <v>1066</v>
      </c>
      <c r="AT27" s="42">
        <v>0</v>
      </c>
      <c r="AU27" s="61">
        <v>341957</v>
      </c>
      <c r="AV27" s="61">
        <v>653621</v>
      </c>
      <c r="AW27" s="61">
        <v>127260</v>
      </c>
      <c r="AX27" s="61">
        <v>469217</v>
      </c>
      <c r="AY27" s="61">
        <v>780881</v>
      </c>
      <c r="AZ27" s="61">
        <v>-203645</v>
      </c>
      <c r="BA27" s="61">
        <v>265572</v>
      </c>
      <c r="BB27" s="61">
        <v>577236</v>
      </c>
    </row>
    <row r="28" spans="1:54" ht="15" customHeight="1">
      <c r="A28" s="128">
        <v>53</v>
      </c>
      <c r="B28" s="43" t="s">
        <v>22</v>
      </c>
      <c r="C28" s="72">
        <v>813</v>
      </c>
      <c r="D28" s="91">
        <v>180</v>
      </c>
      <c r="E28" s="91">
        <v>397</v>
      </c>
      <c r="F28" s="91">
        <v>905</v>
      </c>
      <c r="G28" s="91">
        <v>1669</v>
      </c>
      <c r="H28" s="91">
        <v>211</v>
      </c>
      <c r="I28" s="91">
        <v>570</v>
      </c>
      <c r="J28" s="91">
        <v>3611</v>
      </c>
      <c r="K28" s="91">
        <v>2100</v>
      </c>
      <c r="L28" s="91">
        <v>933</v>
      </c>
      <c r="M28" s="91">
        <v>3894</v>
      </c>
      <c r="N28" s="91">
        <v>2207</v>
      </c>
      <c r="O28" s="91">
        <v>325</v>
      </c>
      <c r="P28" s="91">
        <v>2235</v>
      </c>
      <c r="Q28" s="91">
        <v>2004</v>
      </c>
      <c r="R28" s="91">
        <v>189</v>
      </c>
      <c r="S28" s="91">
        <v>528</v>
      </c>
      <c r="T28" s="91">
        <v>1761</v>
      </c>
      <c r="U28" s="91">
        <v>509</v>
      </c>
      <c r="V28" s="91">
        <v>6793</v>
      </c>
      <c r="W28" s="91">
        <v>6575</v>
      </c>
      <c r="X28" s="91">
        <v>147</v>
      </c>
      <c r="Y28" s="91">
        <v>586</v>
      </c>
      <c r="Z28" s="91">
        <v>9229</v>
      </c>
      <c r="AA28" s="91">
        <v>11610</v>
      </c>
      <c r="AB28" s="91">
        <v>34569</v>
      </c>
      <c r="AC28" s="91">
        <v>9407</v>
      </c>
      <c r="AD28" s="91">
        <v>1523</v>
      </c>
      <c r="AE28" s="91">
        <v>16480</v>
      </c>
      <c r="AF28" s="91">
        <v>318</v>
      </c>
      <c r="AG28" s="91">
        <v>3811</v>
      </c>
      <c r="AH28" s="91">
        <v>3241</v>
      </c>
      <c r="AI28" s="91">
        <v>2868</v>
      </c>
      <c r="AJ28" s="91">
        <v>6388</v>
      </c>
      <c r="AK28" s="91">
        <v>0</v>
      </c>
      <c r="AL28" s="43">
        <v>129</v>
      </c>
      <c r="AM28" s="69">
        <v>138715</v>
      </c>
      <c r="AN28" s="72">
        <v>2</v>
      </c>
      <c r="AO28" s="91">
        <v>135396</v>
      </c>
      <c r="AP28" s="91">
        <v>0</v>
      </c>
      <c r="AQ28" s="91">
        <v>0</v>
      </c>
      <c r="AR28" s="91">
        <v>0</v>
      </c>
      <c r="AS28" s="91">
        <v>0</v>
      </c>
      <c r="AT28" s="43">
        <v>0</v>
      </c>
      <c r="AU28" s="69">
        <v>135398</v>
      </c>
      <c r="AV28" s="69">
        <v>274113</v>
      </c>
      <c r="AW28" s="69">
        <v>16503</v>
      </c>
      <c r="AX28" s="69">
        <v>151901</v>
      </c>
      <c r="AY28" s="69">
        <v>290616</v>
      </c>
      <c r="AZ28" s="69">
        <v>-82947</v>
      </c>
      <c r="BA28" s="69">
        <v>68954</v>
      </c>
      <c r="BB28" s="69">
        <v>207669</v>
      </c>
    </row>
    <row r="29" spans="1:54" ht="15" customHeight="1">
      <c r="A29" s="127">
        <v>55</v>
      </c>
      <c r="B29" s="42" t="s">
        <v>23</v>
      </c>
      <c r="C29" s="65">
        <v>124</v>
      </c>
      <c r="D29" s="90">
        <v>16</v>
      </c>
      <c r="E29" s="90">
        <v>21</v>
      </c>
      <c r="F29" s="90">
        <v>46</v>
      </c>
      <c r="G29" s="90">
        <v>190</v>
      </c>
      <c r="H29" s="90">
        <v>17</v>
      </c>
      <c r="I29" s="90">
        <v>53</v>
      </c>
      <c r="J29" s="90">
        <v>440</v>
      </c>
      <c r="K29" s="90">
        <v>89</v>
      </c>
      <c r="L29" s="90">
        <v>118</v>
      </c>
      <c r="M29" s="90">
        <v>581</v>
      </c>
      <c r="N29" s="90">
        <v>60</v>
      </c>
      <c r="O29" s="90">
        <v>63</v>
      </c>
      <c r="P29" s="90">
        <v>303</v>
      </c>
      <c r="Q29" s="90">
        <v>238</v>
      </c>
      <c r="R29" s="90">
        <v>40</v>
      </c>
      <c r="S29" s="90">
        <v>421</v>
      </c>
      <c r="T29" s="90">
        <v>268</v>
      </c>
      <c r="U29" s="90">
        <v>192</v>
      </c>
      <c r="V29" s="90">
        <v>993</v>
      </c>
      <c r="W29" s="90">
        <v>1218</v>
      </c>
      <c r="X29" s="90">
        <v>41</v>
      </c>
      <c r="Y29" s="90">
        <v>105</v>
      </c>
      <c r="Z29" s="90">
        <v>10080</v>
      </c>
      <c r="AA29" s="90">
        <v>2855</v>
      </c>
      <c r="AB29" s="90">
        <v>7011</v>
      </c>
      <c r="AC29" s="90">
        <v>8016</v>
      </c>
      <c r="AD29" s="90">
        <v>1829</v>
      </c>
      <c r="AE29" s="90">
        <v>260</v>
      </c>
      <c r="AF29" s="90">
        <v>697</v>
      </c>
      <c r="AG29" s="90">
        <v>6433</v>
      </c>
      <c r="AH29" s="90">
        <v>739</v>
      </c>
      <c r="AI29" s="90">
        <v>1309</v>
      </c>
      <c r="AJ29" s="90">
        <v>5681</v>
      </c>
      <c r="AK29" s="90">
        <v>0</v>
      </c>
      <c r="AL29" s="42">
        <v>556</v>
      </c>
      <c r="AM29" s="61">
        <v>51103</v>
      </c>
      <c r="AN29" s="65">
        <v>0</v>
      </c>
      <c r="AO29" s="90">
        <v>421781</v>
      </c>
      <c r="AP29" s="90">
        <v>239</v>
      </c>
      <c r="AQ29" s="90">
        <v>0</v>
      </c>
      <c r="AR29" s="90">
        <v>0</v>
      </c>
      <c r="AS29" s="90">
        <v>0</v>
      </c>
      <c r="AT29" s="42">
        <v>0</v>
      </c>
      <c r="AU29" s="61">
        <v>422020</v>
      </c>
      <c r="AV29" s="61">
        <v>473123</v>
      </c>
      <c r="AW29" s="61">
        <v>425</v>
      </c>
      <c r="AX29" s="61">
        <v>422445</v>
      </c>
      <c r="AY29" s="61">
        <v>473548</v>
      </c>
      <c r="AZ29" s="61">
        <v>-8405</v>
      </c>
      <c r="BA29" s="61">
        <v>414040</v>
      </c>
      <c r="BB29" s="61">
        <v>465143</v>
      </c>
    </row>
    <row r="30" spans="1:54" ht="15" customHeight="1">
      <c r="A30" s="127">
        <v>57</v>
      </c>
      <c r="B30" s="42" t="s">
        <v>183</v>
      </c>
      <c r="C30" s="65">
        <v>7655</v>
      </c>
      <c r="D30" s="90">
        <v>1652</v>
      </c>
      <c r="E30" s="90">
        <v>1736</v>
      </c>
      <c r="F30" s="90">
        <v>7999</v>
      </c>
      <c r="G30" s="90">
        <v>7514</v>
      </c>
      <c r="H30" s="90">
        <v>354</v>
      </c>
      <c r="I30" s="90">
        <v>2546</v>
      </c>
      <c r="J30" s="90">
        <v>11733</v>
      </c>
      <c r="K30" s="90">
        <v>17124</v>
      </c>
      <c r="L30" s="90">
        <v>5080</v>
      </c>
      <c r="M30" s="90">
        <v>19166</v>
      </c>
      <c r="N30" s="90">
        <v>22282</v>
      </c>
      <c r="O30" s="90">
        <v>979</v>
      </c>
      <c r="P30" s="90">
        <v>6584</v>
      </c>
      <c r="Q30" s="90">
        <v>5764</v>
      </c>
      <c r="R30" s="90">
        <v>799</v>
      </c>
      <c r="S30" s="90">
        <v>2422</v>
      </c>
      <c r="T30" s="90">
        <v>7239</v>
      </c>
      <c r="U30" s="90">
        <v>7503</v>
      </c>
      <c r="V30" s="90">
        <v>21497</v>
      </c>
      <c r="W30" s="90">
        <v>13271</v>
      </c>
      <c r="X30" s="90">
        <v>548</v>
      </c>
      <c r="Y30" s="90">
        <v>3594</v>
      </c>
      <c r="Z30" s="90">
        <v>29379</v>
      </c>
      <c r="AA30" s="90">
        <v>7182</v>
      </c>
      <c r="AB30" s="90">
        <v>1139</v>
      </c>
      <c r="AC30" s="90">
        <v>78589</v>
      </c>
      <c r="AD30" s="90">
        <v>5442</v>
      </c>
      <c r="AE30" s="90">
        <v>13573</v>
      </c>
      <c r="AF30" s="90">
        <v>5430</v>
      </c>
      <c r="AG30" s="90">
        <v>10207</v>
      </c>
      <c r="AH30" s="90">
        <v>1841</v>
      </c>
      <c r="AI30" s="90">
        <v>3981</v>
      </c>
      <c r="AJ30" s="90">
        <v>23951</v>
      </c>
      <c r="AK30" s="90">
        <v>530</v>
      </c>
      <c r="AL30" s="42">
        <v>3013</v>
      </c>
      <c r="AM30" s="61">
        <v>359298</v>
      </c>
      <c r="AN30" s="65">
        <v>4070</v>
      </c>
      <c r="AO30" s="90">
        <v>86531</v>
      </c>
      <c r="AP30" s="90">
        <v>-296</v>
      </c>
      <c r="AQ30" s="90">
        <v>392</v>
      </c>
      <c r="AR30" s="90">
        <v>7159</v>
      </c>
      <c r="AS30" s="90">
        <v>442</v>
      </c>
      <c r="AT30" s="42">
        <v>0</v>
      </c>
      <c r="AU30" s="61">
        <v>98298</v>
      </c>
      <c r="AV30" s="61">
        <v>457596</v>
      </c>
      <c r="AW30" s="61">
        <v>204802</v>
      </c>
      <c r="AX30" s="61">
        <v>303100</v>
      </c>
      <c r="AY30" s="61">
        <v>662398</v>
      </c>
      <c r="AZ30" s="61">
        <v>-173122</v>
      </c>
      <c r="BA30" s="61">
        <v>129978</v>
      </c>
      <c r="BB30" s="61">
        <v>489276</v>
      </c>
    </row>
    <row r="31" spans="1:54" ht="15" customHeight="1">
      <c r="A31" s="127">
        <v>59</v>
      </c>
      <c r="B31" s="42" t="s">
        <v>25</v>
      </c>
      <c r="C31" s="65">
        <v>423</v>
      </c>
      <c r="D31" s="90">
        <v>51</v>
      </c>
      <c r="E31" s="90">
        <v>241</v>
      </c>
      <c r="F31" s="90">
        <v>251</v>
      </c>
      <c r="G31" s="90">
        <v>1107</v>
      </c>
      <c r="H31" s="90">
        <v>99</v>
      </c>
      <c r="I31" s="90">
        <v>290</v>
      </c>
      <c r="J31" s="90">
        <v>3026</v>
      </c>
      <c r="K31" s="90">
        <v>460</v>
      </c>
      <c r="L31" s="90">
        <v>685</v>
      </c>
      <c r="M31" s="90">
        <v>1964</v>
      </c>
      <c r="N31" s="90">
        <v>1049</v>
      </c>
      <c r="O31" s="90">
        <v>192</v>
      </c>
      <c r="P31" s="90">
        <v>1755</v>
      </c>
      <c r="Q31" s="90">
        <v>2730</v>
      </c>
      <c r="R31" s="90">
        <v>603</v>
      </c>
      <c r="S31" s="90">
        <v>2236</v>
      </c>
      <c r="T31" s="90">
        <v>1071</v>
      </c>
      <c r="U31" s="90">
        <v>677</v>
      </c>
      <c r="V31" s="90">
        <v>4585</v>
      </c>
      <c r="W31" s="90">
        <v>3949</v>
      </c>
      <c r="X31" s="90">
        <v>1357</v>
      </c>
      <c r="Y31" s="90">
        <v>587</v>
      </c>
      <c r="Z31" s="90">
        <v>24659</v>
      </c>
      <c r="AA31" s="90">
        <v>12486</v>
      </c>
      <c r="AB31" s="90">
        <v>1671</v>
      </c>
      <c r="AC31" s="90">
        <v>6701</v>
      </c>
      <c r="AD31" s="90">
        <v>46858</v>
      </c>
      <c r="AE31" s="90">
        <v>10614</v>
      </c>
      <c r="AF31" s="90">
        <v>4042</v>
      </c>
      <c r="AG31" s="90">
        <v>9750</v>
      </c>
      <c r="AH31" s="90">
        <v>3456</v>
      </c>
      <c r="AI31" s="90">
        <v>13411</v>
      </c>
      <c r="AJ31" s="90">
        <v>14201</v>
      </c>
      <c r="AK31" s="90">
        <v>0</v>
      </c>
      <c r="AL31" s="42">
        <v>1121</v>
      </c>
      <c r="AM31" s="61">
        <v>178358</v>
      </c>
      <c r="AN31" s="65">
        <v>1645</v>
      </c>
      <c r="AO31" s="90">
        <v>132330</v>
      </c>
      <c r="AP31" s="90">
        <v>76</v>
      </c>
      <c r="AQ31" s="90">
        <v>13570</v>
      </c>
      <c r="AR31" s="90">
        <v>70790</v>
      </c>
      <c r="AS31" s="90">
        <v>-114</v>
      </c>
      <c r="AT31" s="42">
        <v>1</v>
      </c>
      <c r="AU31" s="61">
        <v>218298</v>
      </c>
      <c r="AV31" s="61">
        <v>396656</v>
      </c>
      <c r="AW31" s="61">
        <v>29552</v>
      </c>
      <c r="AX31" s="61">
        <v>247850</v>
      </c>
      <c r="AY31" s="61">
        <v>426208</v>
      </c>
      <c r="AZ31" s="61">
        <v>-195413</v>
      </c>
      <c r="BA31" s="61">
        <v>52437</v>
      </c>
      <c r="BB31" s="61">
        <v>230795</v>
      </c>
    </row>
    <row r="32" spans="1:54" ht="15" customHeight="1">
      <c r="A32" s="127">
        <v>61</v>
      </c>
      <c r="B32" s="42" t="s">
        <v>26</v>
      </c>
      <c r="C32" s="65">
        <v>0</v>
      </c>
      <c r="D32" s="90">
        <v>0</v>
      </c>
      <c r="E32" s="90">
        <v>0</v>
      </c>
      <c r="F32" s="90">
        <v>0</v>
      </c>
      <c r="G32" s="90">
        <v>0</v>
      </c>
      <c r="H32" s="90">
        <v>0</v>
      </c>
      <c r="I32" s="90">
        <v>0</v>
      </c>
      <c r="J32" s="90">
        <v>0</v>
      </c>
      <c r="K32" s="90">
        <v>0</v>
      </c>
      <c r="L32" s="90">
        <v>0</v>
      </c>
      <c r="M32" s="90">
        <v>0</v>
      </c>
      <c r="N32" s="90">
        <v>0</v>
      </c>
      <c r="O32" s="90">
        <v>0</v>
      </c>
      <c r="P32" s="90">
        <v>0</v>
      </c>
      <c r="Q32" s="90">
        <v>0</v>
      </c>
      <c r="R32" s="90">
        <v>0</v>
      </c>
      <c r="S32" s="90">
        <v>0</v>
      </c>
      <c r="T32" s="90">
        <v>0</v>
      </c>
      <c r="U32" s="90">
        <v>0</v>
      </c>
      <c r="V32" s="90">
        <v>0</v>
      </c>
      <c r="W32" s="90">
        <v>0</v>
      </c>
      <c r="X32" s="90">
        <v>0</v>
      </c>
      <c r="Y32" s="90">
        <v>0</v>
      </c>
      <c r="Z32" s="90">
        <v>0</v>
      </c>
      <c r="AA32" s="90">
        <v>0</v>
      </c>
      <c r="AB32" s="90">
        <v>0</v>
      </c>
      <c r="AC32" s="90">
        <v>0</v>
      </c>
      <c r="AD32" s="90">
        <v>0</v>
      </c>
      <c r="AE32" s="90">
        <v>0</v>
      </c>
      <c r="AF32" s="90">
        <v>0</v>
      </c>
      <c r="AG32" s="90">
        <v>0</v>
      </c>
      <c r="AH32" s="90">
        <v>0</v>
      </c>
      <c r="AI32" s="90">
        <v>0</v>
      </c>
      <c r="AJ32" s="90">
        <v>0</v>
      </c>
      <c r="AK32" s="90">
        <v>0</v>
      </c>
      <c r="AL32" s="42">
        <v>6003</v>
      </c>
      <c r="AM32" s="61">
        <v>6003</v>
      </c>
      <c r="AN32" s="65">
        <v>0</v>
      </c>
      <c r="AO32" s="90">
        <v>9728</v>
      </c>
      <c r="AP32" s="90">
        <v>384796</v>
      </c>
      <c r="AQ32" s="90">
        <v>0</v>
      </c>
      <c r="AR32" s="90">
        <v>0</v>
      </c>
      <c r="AS32" s="90">
        <v>0</v>
      </c>
      <c r="AT32" s="42">
        <v>0</v>
      </c>
      <c r="AU32" s="61">
        <v>394524</v>
      </c>
      <c r="AV32" s="61">
        <v>400527</v>
      </c>
      <c r="AW32" s="61">
        <v>0</v>
      </c>
      <c r="AX32" s="61">
        <v>394524</v>
      </c>
      <c r="AY32" s="61">
        <v>400527</v>
      </c>
      <c r="AZ32" s="61">
        <v>0</v>
      </c>
      <c r="BA32" s="61">
        <v>394524</v>
      </c>
      <c r="BB32" s="61">
        <v>400527</v>
      </c>
    </row>
    <row r="33" spans="1:54" ht="15" customHeight="1">
      <c r="A33" s="128">
        <v>63</v>
      </c>
      <c r="B33" s="43" t="s">
        <v>27</v>
      </c>
      <c r="C33" s="72">
        <v>56</v>
      </c>
      <c r="D33" s="91">
        <v>156</v>
      </c>
      <c r="E33" s="91">
        <v>63</v>
      </c>
      <c r="F33" s="91">
        <v>92</v>
      </c>
      <c r="G33" s="91">
        <v>941</v>
      </c>
      <c r="H33" s="91">
        <v>183</v>
      </c>
      <c r="I33" s="91">
        <v>211</v>
      </c>
      <c r="J33" s="91">
        <v>20946</v>
      </c>
      <c r="K33" s="91">
        <v>1434</v>
      </c>
      <c r="L33" s="91">
        <v>1789</v>
      </c>
      <c r="M33" s="91">
        <v>5761</v>
      </c>
      <c r="N33" s="91">
        <v>2819</v>
      </c>
      <c r="O33" s="91">
        <v>260</v>
      </c>
      <c r="P33" s="91">
        <v>11504</v>
      </c>
      <c r="Q33" s="91">
        <v>19060</v>
      </c>
      <c r="R33" s="91">
        <v>2110</v>
      </c>
      <c r="S33" s="91">
        <v>6351</v>
      </c>
      <c r="T33" s="91">
        <v>15215</v>
      </c>
      <c r="U33" s="91">
        <v>2313</v>
      </c>
      <c r="V33" s="91">
        <v>916</v>
      </c>
      <c r="W33" s="91">
        <v>1777</v>
      </c>
      <c r="X33" s="91">
        <v>6</v>
      </c>
      <c r="Y33" s="91">
        <v>15</v>
      </c>
      <c r="Z33" s="91">
        <v>1856</v>
      </c>
      <c r="AA33" s="91">
        <v>153</v>
      </c>
      <c r="AB33" s="91">
        <v>0</v>
      </c>
      <c r="AC33" s="91">
        <v>894</v>
      </c>
      <c r="AD33" s="91">
        <v>4083</v>
      </c>
      <c r="AE33" s="91">
        <v>83</v>
      </c>
      <c r="AF33" s="91">
        <v>414</v>
      </c>
      <c r="AG33" s="91">
        <v>2089</v>
      </c>
      <c r="AH33" s="91">
        <v>0</v>
      </c>
      <c r="AI33" s="91">
        <v>665</v>
      </c>
      <c r="AJ33" s="91">
        <v>273</v>
      </c>
      <c r="AK33" s="91">
        <v>0</v>
      </c>
      <c r="AL33" s="43">
        <v>664</v>
      </c>
      <c r="AM33" s="69">
        <v>105152</v>
      </c>
      <c r="AN33" s="72">
        <v>0</v>
      </c>
      <c r="AO33" s="91">
        <v>33152</v>
      </c>
      <c r="AP33" s="91">
        <v>173598</v>
      </c>
      <c r="AQ33" s="91">
        <v>0</v>
      </c>
      <c r="AR33" s="91">
        <v>0</v>
      </c>
      <c r="AS33" s="91">
        <v>0</v>
      </c>
      <c r="AT33" s="43">
        <v>0</v>
      </c>
      <c r="AU33" s="69">
        <v>206750</v>
      </c>
      <c r="AV33" s="69">
        <v>311902</v>
      </c>
      <c r="AW33" s="69">
        <v>17815</v>
      </c>
      <c r="AX33" s="69">
        <v>224565</v>
      </c>
      <c r="AY33" s="69">
        <v>329717</v>
      </c>
      <c r="AZ33" s="69">
        <v>-86259</v>
      </c>
      <c r="BA33" s="69">
        <v>138306</v>
      </c>
      <c r="BB33" s="69">
        <v>243458</v>
      </c>
    </row>
    <row r="34" spans="1:54" ht="15" customHeight="1">
      <c r="A34" s="127">
        <v>64</v>
      </c>
      <c r="B34" s="42" t="s">
        <v>176</v>
      </c>
      <c r="C34" s="65">
        <v>37</v>
      </c>
      <c r="D34" s="90">
        <v>0</v>
      </c>
      <c r="E34" s="90">
        <v>0</v>
      </c>
      <c r="F34" s="90">
        <v>0</v>
      </c>
      <c r="G34" s="90">
        <v>0</v>
      </c>
      <c r="H34" s="90">
        <v>0</v>
      </c>
      <c r="I34" s="90">
        <v>0</v>
      </c>
      <c r="J34" s="90">
        <v>2</v>
      </c>
      <c r="K34" s="90">
        <v>0</v>
      </c>
      <c r="L34" s="90">
        <v>0</v>
      </c>
      <c r="M34" s="90">
        <v>2</v>
      </c>
      <c r="N34" s="90">
        <v>0</v>
      </c>
      <c r="O34" s="90">
        <v>0</v>
      </c>
      <c r="P34" s="90">
        <v>0</v>
      </c>
      <c r="Q34" s="90">
        <v>0</v>
      </c>
      <c r="R34" s="90">
        <v>0</v>
      </c>
      <c r="S34" s="90">
        <v>0</v>
      </c>
      <c r="T34" s="90">
        <v>0</v>
      </c>
      <c r="U34" s="90">
        <v>0</v>
      </c>
      <c r="V34" s="90">
        <v>0</v>
      </c>
      <c r="W34" s="90">
        <v>0</v>
      </c>
      <c r="X34" s="90">
        <v>9</v>
      </c>
      <c r="Y34" s="90">
        <v>0</v>
      </c>
      <c r="Z34" s="90">
        <v>14</v>
      </c>
      <c r="AA34" s="90">
        <v>24</v>
      </c>
      <c r="AB34" s="90">
        <v>3</v>
      </c>
      <c r="AC34" s="90">
        <v>1139</v>
      </c>
      <c r="AD34" s="90">
        <v>174</v>
      </c>
      <c r="AE34" s="90">
        <v>9</v>
      </c>
      <c r="AF34" s="90">
        <v>7</v>
      </c>
      <c r="AG34" s="90">
        <v>19041</v>
      </c>
      <c r="AH34" s="90">
        <v>0</v>
      </c>
      <c r="AI34" s="90">
        <v>4</v>
      </c>
      <c r="AJ34" s="90">
        <v>16</v>
      </c>
      <c r="AK34" s="90">
        <v>0</v>
      </c>
      <c r="AL34" s="42">
        <v>85</v>
      </c>
      <c r="AM34" s="61">
        <v>20566</v>
      </c>
      <c r="AN34" s="65">
        <v>6063</v>
      </c>
      <c r="AO34" s="90">
        <v>115397</v>
      </c>
      <c r="AP34" s="90">
        <v>510389</v>
      </c>
      <c r="AQ34" s="90">
        <v>0</v>
      </c>
      <c r="AR34" s="90">
        <v>0</v>
      </c>
      <c r="AS34" s="90">
        <v>0</v>
      </c>
      <c r="AT34" s="42">
        <v>0</v>
      </c>
      <c r="AU34" s="61">
        <v>631849</v>
      </c>
      <c r="AV34" s="61">
        <v>652415</v>
      </c>
      <c r="AW34" s="61">
        <v>39997</v>
      </c>
      <c r="AX34" s="61">
        <v>671846</v>
      </c>
      <c r="AY34" s="61">
        <v>692412</v>
      </c>
      <c r="AZ34" s="61">
        <v>-26787</v>
      </c>
      <c r="BA34" s="61">
        <v>645059</v>
      </c>
      <c r="BB34" s="61">
        <v>665625</v>
      </c>
    </row>
    <row r="35" spans="1:54" ht="15" customHeight="1">
      <c r="A35" s="127">
        <v>65</v>
      </c>
      <c r="B35" s="42" t="s">
        <v>177</v>
      </c>
      <c r="C35" s="65">
        <v>9</v>
      </c>
      <c r="D35" s="90">
        <v>3</v>
      </c>
      <c r="E35" s="90">
        <v>380</v>
      </c>
      <c r="F35" s="90">
        <v>80</v>
      </c>
      <c r="G35" s="90">
        <v>265</v>
      </c>
      <c r="H35" s="90">
        <v>22</v>
      </c>
      <c r="I35" s="90">
        <v>37</v>
      </c>
      <c r="J35" s="90">
        <v>572</v>
      </c>
      <c r="K35" s="90">
        <v>119</v>
      </c>
      <c r="L35" s="90">
        <v>109</v>
      </c>
      <c r="M35" s="90">
        <v>1172</v>
      </c>
      <c r="N35" s="90">
        <v>159</v>
      </c>
      <c r="O35" s="90">
        <v>29</v>
      </c>
      <c r="P35" s="90">
        <v>330</v>
      </c>
      <c r="Q35" s="90">
        <v>249</v>
      </c>
      <c r="R35" s="90">
        <v>22</v>
      </c>
      <c r="S35" s="90">
        <v>7</v>
      </c>
      <c r="T35" s="90">
        <v>122</v>
      </c>
      <c r="U35" s="90">
        <v>69</v>
      </c>
      <c r="V35" s="90">
        <v>606</v>
      </c>
      <c r="W35" s="90">
        <v>374</v>
      </c>
      <c r="X35" s="90">
        <v>324</v>
      </c>
      <c r="Y35" s="90">
        <v>126</v>
      </c>
      <c r="Z35" s="90">
        <v>395</v>
      </c>
      <c r="AA35" s="90">
        <v>649</v>
      </c>
      <c r="AB35" s="90">
        <v>169</v>
      </c>
      <c r="AC35" s="90">
        <v>804</v>
      </c>
      <c r="AD35" s="90">
        <v>322</v>
      </c>
      <c r="AE35" s="90">
        <v>1</v>
      </c>
      <c r="AF35" s="90">
        <v>214</v>
      </c>
      <c r="AG35" s="90">
        <v>703</v>
      </c>
      <c r="AH35" s="90">
        <v>0</v>
      </c>
      <c r="AI35" s="90">
        <v>619</v>
      </c>
      <c r="AJ35" s="90">
        <v>7574</v>
      </c>
      <c r="AK35" s="90">
        <v>0</v>
      </c>
      <c r="AL35" s="42">
        <v>54</v>
      </c>
      <c r="AM35" s="61">
        <v>16689</v>
      </c>
      <c r="AN35" s="65">
        <v>0</v>
      </c>
      <c r="AO35" s="90">
        <v>40229</v>
      </c>
      <c r="AP35" s="90">
        <v>0</v>
      </c>
      <c r="AQ35" s="90">
        <v>0</v>
      </c>
      <c r="AR35" s="90">
        <v>0</v>
      </c>
      <c r="AS35" s="90">
        <v>0</v>
      </c>
      <c r="AT35" s="42">
        <v>0</v>
      </c>
      <c r="AU35" s="61">
        <v>40229</v>
      </c>
      <c r="AV35" s="61">
        <v>56918</v>
      </c>
      <c r="AW35" s="61">
        <v>832</v>
      </c>
      <c r="AX35" s="61">
        <v>41061</v>
      </c>
      <c r="AY35" s="61">
        <v>57750</v>
      </c>
      <c r="AZ35" s="61">
        <v>-3448</v>
      </c>
      <c r="BA35" s="61">
        <v>37613</v>
      </c>
      <c r="BB35" s="61">
        <v>54302</v>
      </c>
    </row>
    <row r="36" spans="1:54" ht="15" customHeight="1">
      <c r="A36" s="127">
        <v>66</v>
      </c>
      <c r="B36" s="42" t="s">
        <v>28</v>
      </c>
      <c r="C36" s="65">
        <v>3489</v>
      </c>
      <c r="D36" s="90">
        <v>981</v>
      </c>
      <c r="E36" s="90">
        <v>557</v>
      </c>
      <c r="F36" s="90">
        <v>986</v>
      </c>
      <c r="G36" s="90">
        <v>8145</v>
      </c>
      <c r="H36" s="90">
        <v>387</v>
      </c>
      <c r="I36" s="90">
        <v>1445</v>
      </c>
      <c r="J36" s="90">
        <v>13204</v>
      </c>
      <c r="K36" s="90">
        <v>3395</v>
      </c>
      <c r="L36" s="90">
        <v>4004</v>
      </c>
      <c r="M36" s="90">
        <v>9110</v>
      </c>
      <c r="N36" s="90">
        <v>4033</v>
      </c>
      <c r="O36" s="90">
        <v>769</v>
      </c>
      <c r="P36" s="90">
        <v>8188</v>
      </c>
      <c r="Q36" s="90">
        <v>14799</v>
      </c>
      <c r="R36" s="90">
        <v>1647</v>
      </c>
      <c r="S36" s="90">
        <v>4190</v>
      </c>
      <c r="T36" s="90">
        <v>9558</v>
      </c>
      <c r="U36" s="90">
        <v>4773</v>
      </c>
      <c r="V36" s="90">
        <v>51342</v>
      </c>
      <c r="W36" s="90">
        <v>21834</v>
      </c>
      <c r="X36" s="90">
        <v>4601</v>
      </c>
      <c r="Y36" s="90">
        <v>3335</v>
      </c>
      <c r="Z36" s="90">
        <v>46902</v>
      </c>
      <c r="AA36" s="90">
        <v>22500</v>
      </c>
      <c r="AB36" s="90">
        <v>11842</v>
      </c>
      <c r="AC36" s="90">
        <v>52743</v>
      </c>
      <c r="AD36" s="90">
        <v>28772</v>
      </c>
      <c r="AE36" s="90">
        <v>30518</v>
      </c>
      <c r="AF36" s="90">
        <v>11395</v>
      </c>
      <c r="AG36" s="90">
        <v>34628</v>
      </c>
      <c r="AH36" s="90">
        <v>4078</v>
      </c>
      <c r="AI36" s="90">
        <v>29366</v>
      </c>
      <c r="AJ36" s="90">
        <v>26296</v>
      </c>
      <c r="AK36" s="90">
        <v>0</v>
      </c>
      <c r="AL36" s="42">
        <v>1394</v>
      </c>
      <c r="AM36" s="61">
        <v>475206</v>
      </c>
      <c r="AN36" s="65">
        <v>715</v>
      </c>
      <c r="AO36" s="90">
        <v>49150</v>
      </c>
      <c r="AP36" s="90">
        <v>0</v>
      </c>
      <c r="AQ36" s="90">
        <v>2204</v>
      </c>
      <c r="AR36" s="90">
        <v>34849</v>
      </c>
      <c r="AS36" s="90">
        <v>0</v>
      </c>
      <c r="AT36" s="42">
        <v>0</v>
      </c>
      <c r="AU36" s="61">
        <v>86918</v>
      </c>
      <c r="AV36" s="61">
        <v>562124</v>
      </c>
      <c r="AW36" s="61">
        <v>26301</v>
      </c>
      <c r="AX36" s="61">
        <v>113219</v>
      </c>
      <c r="AY36" s="61">
        <v>588425</v>
      </c>
      <c r="AZ36" s="61">
        <v>-341173</v>
      </c>
      <c r="BA36" s="61">
        <v>-227954</v>
      </c>
      <c r="BB36" s="61">
        <v>247252</v>
      </c>
    </row>
    <row r="37" spans="1:54" ht="15" customHeight="1">
      <c r="A37" s="127">
        <v>67</v>
      </c>
      <c r="B37" s="42" t="s">
        <v>29</v>
      </c>
      <c r="C37" s="65">
        <v>17</v>
      </c>
      <c r="D37" s="90">
        <v>10</v>
      </c>
      <c r="E37" s="90">
        <v>39</v>
      </c>
      <c r="F37" s="90">
        <v>3</v>
      </c>
      <c r="G37" s="90">
        <v>1369</v>
      </c>
      <c r="H37" s="90">
        <v>0</v>
      </c>
      <c r="I37" s="90">
        <v>3</v>
      </c>
      <c r="J37" s="90">
        <v>39</v>
      </c>
      <c r="K37" s="90">
        <v>12</v>
      </c>
      <c r="L37" s="90">
        <v>4</v>
      </c>
      <c r="M37" s="90">
        <v>69</v>
      </c>
      <c r="N37" s="90">
        <v>18</v>
      </c>
      <c r="O37" s="90">
        <v>0</v>
      </c>
      <c r="P37" s="90">
        <v>44</v>
      </c>
      <c r="Q37" s="90">
        <v>76</v>
      </c>
      <c r="R37" s="90">
        <v>1</v>
      </c>
      <c r="S37" s="90">
        <v>42</v>
      </c>
      <c r="T37" s="90">
        <v>36</v>
      </c>
      <c r="U37" s="90">
        <v>9</v>
      </c>
      <c r="V37" s="90">
        <v>134</v>
      </c>
      <c r="W37" s="90">
        <v>25</v>
      </c>
      <c r="X37" s="90">
        <v>9</v>
      </c>
      <c r="Y37" s="90">
        <v>4</v>
      </c>
      <c r="Z37" s="90">
        <v>510</v>
      </c>
      <c r="AA37" s="90">
        <v>50</v>
      </c>
      <c r="AB37" s="90">
        <v>270</v>
      </c>
      <c r="AC37" s="90">
        <v>176</v>
      </c>
      <c r="AD37" s="90">
        <v>1830</v>
      </c>
      <c r="AE37" s="90">
        <v>219</v>
      </c>
      <c r="AF37" s="90">
        <v>198</v>
      </c>
      <c r="AG37" s="90">
        <v>14203</v>
      </c>
      <c r="AH37" s="90">
        <v>147</v>
      </c>
      <c r="AI37" s="90">
        <v>355</v>
      </c>
      <c r="AJ37" s="90">
        <v>5721</v>
      </c>
      <c r="AK37" s="90">
        <v>0</v>
      </c>
      <c r="AL37" s="42">
        <v>80</v>
      </c>
      <c r="AM37" s="61">
        <v>25722</v>
      </c>
      <c r="AN37" s="65">
        <v>93251</v>
      </c>
      <c r="AO37" s="90">
        <v>364259</v>
      </c>
      <c r="AP37" s="90">
        <v>0</v>
      </c>
      <c r="AQ37" s="90">
        <v>0</v>
      </c>
      <c r="AR37" s="90">
        <v>0</v>
      </c>
      <c r="AS37" s="90">
        <v>0</v>
      </c>
      <c r="AT37" s="42">
        <v>12</v>
      </c>
      <c r="AU37" s="61">
        <v>457522</v>
      </c>
      <c r="AV37" s="61">
        <v>483244</v>
      </c>
      <c r="AW37" s="61">
        <v>397489</v>
      </c>
      <c r="AX37" s="61">
        <v>855011</v>
      </c>
      <c r="AY37" s="61">
        <v>880733</v>
      </c>
      <c r="AZ37" s="61">
        <v>-203214</v>
      </c>
      <c r="BA37" s="61">
        <v>651797</v>
      </c>
      <c r="BB37" s="61">
        <v>677519</v>
      </c>
    </row>
    <row r="38" spans="1:54" ht="15" customHeight="1">
      <c r="A38" s="128">
        <v>68</v>
      </c>
      <c r="B38" s="43" t="s">
        <v>30</v>
      </c>
      <c r="C38" s="72">
        <v>54</v>
      </c>
      <c r="D38" s="91">
        <v>37</v>
      </c>
      <c r="E38" s="91">
        <v>45</v>
      </c>
      <c r="F38" s="91">
        <v>45</v>
      </c>
      <c r="G38" s="91">
        <v>122</v>
      </c>
      <c r="H38" s="91">
        <v>16</v>
      </c>
      <c r="I38" s="91">
        <v>24</v>
      </c>
      <c r="J38" s="91">
        <v>135</v>
      </c>
      <c r="K38" s="91">
        <v>15</v>
      </c>
      <c r="L38" s="91">
        <v>81</v>
      </c>
      <c r="M38" s="91">
        <v>111</v>
      </c>
      <c r="N38" s="91">
        <v>55</v>
      </c>
      <c r="O38" s="91">
        <v>9</v>
      </c>
      <c r="P38" s="91">
        <v>404</v>
      </c>
      <c r="Q38" s="91">
        <v>163</v>
      </c>
      <c r="R38" s="91">
        <v>44</v>
      </c>
      <c r="S38" s="91">
        <v>55</v>
      </c>
      <c r="T38" s="91">
        <v>84</v>
      </c>
      <c r="U38" s="91">
        <v>43</v>
      </c>
      <c r="V38" s="91">
        <v>489</v>
      </c>
      <c r="W38" s="91">
        <v>11</v>
      </c>
      <c r="X38" s="91">
        <v>26</v>
      </c>
      <c r="Y38" s="91">
        <v>201</v>
      </c>
      <c r="Z38" s="91">
        <v>1447</v>
      </c>
      <c r="AA38" s="91">
        <v>789</v>
      </c>
      <c r="AB38" s="91">
        <v>136</v>
      </c>
      <c r="AC38" s="91">
        <v>1023</v>
      </c>
      <c r="AD38" s="91">
        <v>499</v>
      </c>
      <c r="AE38" s="91">
        <v>1165</v>
      </c>
      <c r="AF38" s="91">
        <v>680</v>
      </c>
      <c r="AG38" s="91">
        <v>1495</v>
      </c>
      <c r="AH38" s="91">
        <v>248</v>
      </c>
      <c r="AI38" s="91">
        <v>378</v>
      </c>
      <c r="AJ38" s="91">
        <v>893</v>
      </c>
      <c r="AK38" s="91">
        <v>0</v>
      </c>
      <c r="AL38" s="43">
        <v>10</v>
      </c>
      <c r="AM38" s="69">
        <v>11032</v>
      </c>
      <c r="AN38" s="72">
        <v>0</v>
      </c>
      <c r="AO38" s="91">
        <v>0</v>
      </c>
      <c r="AP38" s="91">
        <v>0</v>
      </c>
      <c r="AQ38" s="91">
        <v>0</v>
      </c>
      <c r="AR38" s="91">
        <v>0</v>
      </c>
      <c r="AS38" s="91">
        <v>0</v>
      </c>
      <c r="AT38" s="43">
        <v>0</v>
      </c>
      <c r="AU38" s="69">
        <v>0</v>
      </c>
      <c r="AV38" s="69">
        <v>11032</v>
      </c>
      <c r="AW38" s="69">
        <v>0</v>
      </c>
      <c r="AX38" s="69">
        <v>0</v>
      </c>
      <c r="AY38" s="69">
        <v>11032</v>
      </c>
      <c r="AZ38" s="69">
        <v>0</v>
      </c>
      <c r="BA38" s="69">
        <v>0</v>
      </c>
      <c r="BB38" s="69">
        <v>11032</v>
      </c>
    </row>
    <row r="39" spans="1:54" ht="15" customHeight="1">
      <c r="A39" s="127">
        <v>69</v>
      </c>
      <c r="B39" s="42" t="s">
        <v>31</v>
      </c>
      <c r="C39" s="65">
        <v>2164</v>
      </c>
      <c r="D39" s="90">
        <v>387</v>
      </c>
      <c r="E39" s="90">
        <v>615</v>
      </c>
      <c r="F39" s="90">
        <v>211</v>
      </c>
      <c r="G39" s="90">
        <v>992</v>
      </c>
      <c r="H39" s="90">
        <v>66</v>
      </c>
      <c r="I39" s="90">
        <v>325</v>
      </c>
      <c r="J39" s="90">
        <v>1455</v>
      </c>
      <c r="K39" s="90">
        <v>367</v>
      </c>
      <c r="L39" s="90">
        <v>743</v>
      </c>
      <c r="M39" s="90">
        <v>2680</v>
      </c>
      <c r="N39" s="90">
        <v>1602</v>
      </c>
      <c r="O39" s="90">
        <v>167</v>
      </c>
      <c r="P39" s="90">
        <v>1876</v>
      </c>
      <c r="Q39" s="90">
        <v>511</v>
      </c>
      <c r="R39" s="90">
        <v>253</v>
      </c>
      <c r="S39" s="90">
        <v>955</v>
      </c>
      <c r="T39" s="90">
        <v>783</v>
      </c>
      <c r="U39" s="90">
        <v>516</v>
      </c>
      <c r="V39" s="90">
        <v>8699</v>
      </c>
      <c r="W39" s="90">
        <v>1807</v>
      </c>
      <c r="X39" s="90">
        <v>337</v>
      </c>
      <c r="Y39" s="90">
        <v>85</v>
      </c>
      <c r="Z39" s="90">
        <v>11188</v>
      </c>
      <c r="AA39" s="90">
        <v>2153</v>
      </c>
      <c r="AB39" s="90">
        <v>6138</v>
      </c>
      <c r="AC39" s="90">
        <v>12580</v>
      </c>
      <c r="AD39" s="90">
        <v>3166</v>
      </c>
      <c r="AE39" s="90">
        <v>666</v>
      </c>
      <c r="AF39" s="90">
        <v>3549</v>
      </c>
      <c r="AG39" s="90">
        <v>7289</v>
      </c>
      <c r="AH39" s="90">
        <v>596</v>
      </c>
      <c r="AI39" s="90">
        <v>3428</v>
      </c>
      <c r="AJ39" s="90">
        <v>4807</v>
      </c>
      <c r="AK39" s="90">
        <v>5</v>
      </c>
      <c r="AL39" s="42">
        <v>0</v>
      </c>
      <c r="AM39" s="61">
        <v>83161</v>
      </c>
      <c r="AN39" s="65">
        <v>0</v>
      </c>
      <c r="AO39" s="90">
        <v>160</v>
      </c>
      <c r="AP39" s="90">
        <v>0</v>
      </c>
      <c r="AQ39" s="90">
        <v>0</v>
      </c>
      <c r="AR39" s="90">
        <v>0</v>
      </c>
      <c r="AS39" s="90">
        <v>0</v>
      </c>
      <c r="AT39" s="42">
        <v>0</v>
      </c>
      <c r="AU39" s="61">
        <v>160</v>
      </c>
      <c r="AV39" s="61">
        <v>83321</v>
      </c>
      <c r="AW39" s="61">
        <v>3081</v>
      </c>
      <c r="AX39" s="61">
        <v>3241</v>
      </c>
      <c r="AY39" s="61">
        <v>86402</v>
      </c>
      <c r="AZ39" s="61">
        <v>-59940</v>
      </c>
      <c r="BA39" s="61">
        <v>-56699</v>
      </c>
      <c r="BB39" s="61">
        <v>26462</v>
      </c>
    </row>
    <row r="40" spans="1:54" ht="15" customHeight="1">
      <c r="A40" s="129">
        <v>70</v>
      </c>
      <c r="B40" s="46" t="s">
        <v>190</v>
      </c>
      <c r="C40" s="56">
        <v>77470</v>
      </c>
      <c r="D40" s="63">
        <v>11603</v>
      </c>
      <c r="E40" s="63">
        <v>21061</v>
      </c>
      <c r="F40" s="63">
        <v>14650</v>
      </c>
      <c r="G40" s="63">
        <v>147305</v>
      </c>
      <c r="H40" s="63">
        <v>9019</v>
      </c>
      <c r="I40" s="63">
        <v>41081</v>
      </c>
      <c r="J40" s="63">
        <v>537150</v>
      </c>
      <c r="K40" s="63">
        <v>576217</v>
      </c>
      <c r="L40" s="63">
        <v>50793</v>
      </c>
      <c r="M40" s="63">
        <v>1146977</v>
      </c>
      <c r="N40" s="63">
        <v>338041</v>
      </c>
      <c r="O40" s="63">
        <v>18776</v>
      </c>
      <c r="P40" s="63">
        <v>175734</v>
      </c>
      <c r="Q40" s="63">
        <v>181199</v>
      </c>
      <c r="R40" s="63">
        <v>27763</v>
      </c>
      <c r="S40" s="63">
        <v>124126</v>
      </c>
      <c r="T40" s="63">
        <v>327680</v>
      </c>
      <c r="U40" s="63">
        <v>72240</v>
      </c>
      <c r="V40" s="63">
        <v>273273</v>
      </c>
      <c r="W40" s="63">
        <v>259066</v>
      </c>
      <c r="X40" s="63">
        <v>17331</v>
      </c>
      <c r="Y40" s="63">
        <v>15862</v>
      </c>
      <c r="Z40" s="63">
        <v>189512</v>
      </c>
      <c r="AA40" s="63">
        <v>70666</v>
      </c>
      <c r="AB40" s="63">
        <v>88572</v>
      </c>
      <c r="AC40" s="63">
        <v>272546</v>
      </c>
      <c r="AD40" s="63">
        <v>112333</v>
      </c>
      <c r="AE40" s="63">
        <v>126125</v>
      </c>
      <c r="AF40" s="63">
        <v>49681</v>
      </c>
      <c r="AG40" s="63">
        <v>270852</v>
      </c>
      <c r="AH40" s="63">
        <v>22823</v>
      </c>
      <c r="AI40" s="63">
        <v>90942</v>
      </c>
      <c r="AJ40" s="63">
        <v>261798</v>
      </c>
      <c r="AK40" s="63">
        <v>11032</v>
      </c>
      <c r="AL40" s="46">
        <v>16349</v>
      </c>
      <c r="AM40" s="67">
        <v>6047648</v>
      </c>
      <c r="AN40" s="56">
        <v>138943</v>
      </c>
      <c r="AO40" s="63">
        <v>2234831</v>
      </c>
      <c r="AP40" s="63">
        <v>1074660</v>
      </c>
      <c r="AQ40" s="63">
        <v>239500</v>
      </c>
      <c r="AR40" s="63">
        <v>726967</v>
      </c>
      <c r="AS40" s="63">
        <v>31636</v>
      </c>
      <c r="AT40" s="46">
        <v>13459</v>
      </c>
      <c r="AU40" s="67">
        <v>4459996</v>
      </c>
      <c r="AV40" s="67">
        <v>10507644</v>
      </c>
      <c r="AW40" s="67">
        <v>4743127</v>
      </c>
      <c r="AX40" s="67">
        <v>9203123</v>
      </c>
      <c r="AY40" s="67">
        <v>15250771</v>
      </c>
      <c r="AZ40" s="67">
        <v>-4718881</v>
      </c>
      <c r="BA40" s="67">
        <v>4484242</v>
      </c>
      <c r="BB40" s="67">
        <v>10531890</v>
      </c>
    </row>
    <row r="41" spans="1:54" ht="15" customHeight="1">
      <c r="A41" s="127">
        <v>71</v>
      </c>
      <c r="B41" s="42" t="s">
        <v>191</v>
      </c>
      <c r="C41" s="65">
        <v>343</v>
      </c>
      <c r="D41" s="90">
        <v>298</v>
      </c>
      <c r="E41" s="90">
        <v>913</v>
      </c>
      <c r="F41" s="90">
        <v>1792</v>
      </c>
      <c r="G41" s="90">
        <v>3246</v>
      </c>
      <c r="H41" s="90">
        <v>463</v>
      </c>
      <c r="I41" s="90">
        <v>1299</v>
      </c>
      <c r="J41" s="90">
        <v>6852</v>
      </c>
      <c r="K41" s="90">
        <v>3255</v>
      </c>
      <c r="L41" s="90">
        <v>1999</v>
      </c>
      <c r="M41" s="90">
        <v>9242</v>
      </c>
      <c r="N41" s="90">
        <v>7179</v>
      </c>
      <c r="O41" s="90">
        <v>904</v>
      </c>
      <c r="P41" s="90">
        <v>4151</v>
      </c>
      <c r="Q41" s="90">
        <v>6638</v>
      </c>
      <c r="R41" s="90">
        <v>676</v>
      </c>
      <c r="S41" s="90">
        <v>573</v>
      </c>
      <c r="T41" s="90">
        <v>3525</v>
      </c>
      <c r="U41" s="90">
        <v>2140</v>
      </c>
      <c r="V41" s="90">
        <v>9119</v>
      </c>
      <c r="W41" s="90">
        <v>2616</v>
      </c>
      <c r="X41" s="90">
        <v>448</v>
      </c>
      <c r="Y41" s="90">
        <v>1395</v>
      </c>
      <c r="Z41" s="90">
        <v>11729</v>
      </c>
      <c r="AA41" s="90">
        <v>6467</v>
      </c>
      <c r="AB41" s="90">
        <v>1736</v>
      </c>
      <c r="AC41" s="90">
        <v>8662</v>
      </c>
      <c r="AD41" s="90">
        <v>3098</v>
      </c>
      <c r="AE41" s="90">
        <v>3945</v>
      </c>
      <c r="AF41" s="90">
        <v>2970</v>
      </c>
      <c r="AG41" s="90">
        <v>7226</v>
      </c>
      <c r="AH41" s="90">
        <v>3635</v>
      </c>
      <c r="AI41" s="90">
        <v>4378</v>
      </c>
      <c r="AJ41" s="90">
        <v>15954</v>
      </c>
      <c r="AK41" s="90">
        <v>0</v>
      </c>
      <c r="AL41" s="42">
        <v>77</v>
      </c>
      <c r="AM41" s="61">
        <v>138943</v>
      </c>
    </row>
    <row r="42" spans="1:54" ht="15" customHeight="1">
      <c r="A42" s="127">
        <v>91</v>
      </c>
      <c r="B42" s="42" t="s">
        <v>192</v>
      </c>
      <c r="C42" s="65">
        <v>12515</v>
      </c>
      <c r="D42" s="90">
        <v>4168</v>
      </c>
      <c r="E42" s="90">
        <v>4591</v>
      </c>
      <c r="F42" s="90">
        <v>8578</v>
      </c>
      <c r="G42" s="90">
        <v>42129</v>
      </c>
      <c r="H42" s="90">
        <v>3774</v>
      </c>
      <c r="I42" s="90">
        <v>15170</v>
      </c>
      <c r="J42" s="90">
        <v>15398</v>
      </c>
      <c r="K42" s="90">
        <v>3320</v>
      </c>
      <c r="L42" s="90">
        <v>17488</v>
      </c>
      <c r="M42" s="90">
        <v>23869</v>
      </c>
      <c r="N42" s="90">
        <v>9191</v>
      </c>
      <c r="O42" s="90">
        <v>12155</v>
      </c>
      <c r="P42" s="90">
        <v>30551</v>
      </c>
      <c r="Q42" s="90">
        <v>58003</v>
      </c>
      <c r="R42" s="90">
        <v>9537</v>
      </c>
      <c r="S42" s="90">
        <v>36377</v>
      </c>
      <c r="T42" s="90">
        <v>41303</v>
      </c>
      <c r="U42" s="90">
        <v>26969</v>
      </c>
      <c r="V42" s="90">
        <v>173921</v>
      </c>
      <c r="W42" s="90">
        <v>23569</v>
      </c>
      <c r="X42" s="90">
        <v>4432</v>
      </c>
      <c r="Y42" s="90">
        <v>12869</v>
      </c>
      <c r="Z42" s="90">
        <v>247744</v>
      </c>
      <c r="AA42" s="90">
        <v>66976</v>
      </c>
      <c r="AB42" s="90">
        <v>17696</v>
      </c>
      <c r="AC42" s="90">
        <v>112400</v>
      </c>
      <c r="AD42" s="90">
        <v>37670</v>
      </c>
      <c r="AE42" s="90">
        <v>147311</v>
      </c>
      <c r="AF42" s="90">
        <v>154320</v>
      </c>
      <c r="AG42" s="90">
        <v>324609</v>
      </c>
      <c r="AH42" s="90">
        <v>17466</v>
      </c>
      <c r="AI42" s="90">
        <v>117365</v>
      </c>
      <c r="AJ42" s="90">
        <v>95405</v>
      </c>
      <c r="AK42" s="90">
        <v>0</v>
      </c>
      <c r="AL42" s="42">
        <v>945</v>
      </c>
      <c r="AM42" s="61">
        <v>1929784</v>
      </c>
    </row>
    <row r="43" spans="1:54" ht="15" customHeight="1">
      <c r="A43" s="127">
        <v>92</v>
      </c>
      <c r="B43" s="42" t="s">
        <v>193</v>
      </c>
      <c r="C43" s="65">
        <v>34342</v>
      </c>
      <c r="D43" s="90">
        <v>11822</v>
      </c>
      <c r="E43" s="90">
        <v>7343</v>
      </c>
      <c r="F43" s="90">
        <v>-2120</v>
      </c>
      <c r="G43" s="90">
        <v>19456</v>
      </c>
      <c r="H43" s="90">
        <v>2319</v>
      </c>
      <c r="I43" s="90">
        <v>8792</v>
      </c>
      <c r="J43" s="90">
        <v>58735</v>
      </c>
      <c r="K43" s="90">
        <v>-9222</v>
      </c>
      <c r="L43" s="90">
        <v>11742</v>
      </c>
      <c r="M43" s="90">
        <v>115310</v>
      </c>
      <c r="N43" s="90">
        <v>60069</v>
      </c>
      <c r="O43" s="90">
        <v>-2242</v>
      </c>
      <c r="P43" s="90">
        <v>45180</v>
      </c>
      <c r="Q43" s="90">
        <v>-23857</v>
      </c>
      <c r="R43" s="90">
        <v>1629</v>
      </c>
      <c r="S43" s="90">
        <v>-9154</v>
      </c>
      <c r="T43" s="90">
        <v>6282</v>
      </c>
      <c r="U43" s="90">
        <v>2191</v>
      </c>
      <c r="V43" s="90">
        <v>9686</v>
      </c>
      <c r="W43" s="90">
        <v>-42819</v>
      </c>
      <c r="X43" s="90">
        <v>4586</v>
      </c>
      <c r="Y43" s="90">
        <v>19950</v>
      </c>
      <c r="Z43" s="90">
        <v>66468</v>
      </c>
      <c r="AA43" s="90">
        <v>43349</v>
      </c>
      <c r="AB43" s="90">
        <v>206237</v>
      </c>
      <c r="AC43" s="90">
        <v>30542</v>
      </c>
      <c r="AD43" s="90">
        <v>47913</v>
      </c>
      <c r="AE43" s="90">
        <v>0</v>
      </c>
      <c r="AF43" s="90">
        <v>614</v>
      </c>
      <c r="AG43" s="90">
        <v>11871</v>
      </c>
      <c r="AH43" s="90">
        <v>1876</v>
      </c>
      <c r="AI43" s="90">
        <v>-4409</v>
      </c>
      <c r="AJ43" s="90">
        <v>203454</v>
      </c>
      <c r="AK43" s="90">
        <v>0</v>
      </c>
      <c r="AL43" s="42">
        <v>7393</v>
      </c>
      <c r="AM43" s="61">
        <v>945328</v>
      </c>
    </row>
    <row r="44" spans="1:54" ht="15" customHeight="1">
      <c r="A44" s="127">
        <v>93</v>
      </c>
      <c r="B44" s="42" t="s">
        <v>194</v>
      </c>
      <c r="C44" s="65">
        <v>21425</v>
      </c>
      <c r="D44" s="90">
        <v>3486</v>
      </c>
      <c r="E44" s="90">
        <v>4470</v>
      </c>
      <c r="F44" s="90">
        <v>1819</v>
      </c>
      <c r="G44" s="90">
        <v>18331</v>
      </c>
      <c r="H44" s="90">
        <v>2629</v>
      </c>
      <c r="I44" s="90">
        <v>4139</v>
      </c>
      <c r="J44" s="90">
        <v>47610</v>
      </c>
      <c r="K44" s="90">
        <v>46128</v>
      </c>
      <c r="L44" s="90">
        <v>10335</v>
      </c>
      <c r="M44" s="90">
        <v>116873</v>
      </c>
      <c r="N44" s="90">
        <v>9581</v>
      </c>
      <c r="O44" s="90">
        <v>2197</v>
      </c>
      <c r="P44" s="90">
        <v>20996</v>
      </c>
      <c r="Q44" s="90">
        <v>47976</v>
      </c>
      <c r="R44" s="90">
        <v>3666</v>
      </c>
      <c r="S44" s="90">
        <v>30147</v>
      </c>
      <c r="T44" s="90">
        <v>21318</v>
      </c>
      <c r="U44" s="90">
        <v>8994</v>
      </c>
      <c r="V44" s="90">
        <v>16122</v>
      </c>
      <c r="W44" s="90">
        <v>58915</v>
      </c>
      <c r="X44" s="90">
        <v>8531</v>
      </c>
      <c r="Y44" s="90">
        <v>6139</v>
      </c>
      <c r="Z44" s="90">
        <v>41104</v>
      </c>
      <c r="AA44" s="90">
        <v>22422</v>
      </c>
      <c r="AB44" s="90">
        <v>126569</v>
      </c>
      <c r="AC44" s="90">
        <v>44976</v>
      </c>
      <c r="AD44" s="90">
        <v>25585</v>
      </c>
      <c r="AE44" s="90">
        <v>122001</v>
      </c>
      <c r="AF44" s="90">
        <v>32858</v>
      </c>
      <c r="AG44" s="90">
        <v>50428</v>
      </c>
      <c r="AH44" s="90">
        <v>7048</v>
      </c>
      <c r="AI44" s="90">
        <v>29995</v>
      </c>
      <c r="AJ44" s="90">
        <v>80126</v>
      </c>
      <c r="AK44" s="90">
        <v>0</v>
      </c>
      <c r="AL44" s="42">
        <v>1453</v>
      </c>
      <c r="AM44" s="61">
        <v>1096392</v>
      </c>
    </row>
    <row r="45" spans="1:54" ht="15" customHeight="1">
      <c r="A45" s="127">
        <v>94</v>
      </c>
      <c r="B45" s="132" t="s">
        <v>195</v>
      </c>
      <c r="C45" s="65">
        <v>6378</v>
      </c>
      <c r="D45" s="90">
        <v>882</v>
      </c>
      <c r="E45" s="90">
        <v>1726</v>
      </c>
      <c r="F45" s="90">
        <v>765</v>
      </c>
      <c r="G45" s="90">
        <v>54652</v>
      </c>
      <c r="H45" s="90">
        <v>1202</v>
      </c>
      <c r="I45" s="90">
        <v>2898</v>
      </c>
      <c r="J45" s="90">
        <v>14055</v>
      </c>
      <c r="K45" s="90">
        <v>129009</v>
      </c>
      <c r="L45" s="90">
        <v>3529</v>
      </c>
      <c r="M45" s="90">
        <v>16098</v>
      </c>
      <c r="N45" s="90">
        <v>4307</v>
      </c>
      <c r="O45" s="90">
        <v>1111</v>
      </c>
      <c r="P45" s="90">
        <v>4332</v>
      </c>
      <c r="Q45" s="90">
        <v>4682</v>
      </c>
      <c r="R45" s="90">
        <v>367</v>
      </c>
      <c r="S45" s="90">
        <v>1289</v>
      </c>
      <c r="T45" s="90">
        <v>-1183</v>
      </c>
      <c r="U45" s="90">
        <v>4211</v>
      </c>
      <c r="V45" s="90">
        <v>18454</v>
      </c>
      <c r="W45" s="90">
        <v>12086</v>
      </c>
      <c r="X45" s="90">
        <v>1383</v>
      </c>
      <c r="Y45" s="90">
        <v>4064</v>
      </c>
      <c r="Z45" s="90">
        <v>20890</v>
      </c>
      <c r="AA45" s="90">
        <v>3394</v>
      </c>
      <c r="AB45" s="90">
        <v>24718</v>
      </c>
      <c r="AC45" s="90">
        <v>22067</v>
      </c>
      <c r="AD45" s="90">
        <v>4202</v>
      </c>
      <c r="AE45" s="90">
        <v>1145</v>
      </c>
      <c r="AF45" s="90">
        <v>3030</v>
      </c>
      <c r="AG45" s="90">
        <v>10159</v>
      </c>
      <c r="AH45" s="90">
        <v>2827</v>
      </c>
      <c r="AI45" s="90">
        <v>9031</v>
      </c>
      <c r="AJ45" s="90">
        <v>20798</v>
      </c>
      <c r="AK45" s="90">
        <v>0</v>
      </c>
      <c r="AL45" s="42">
        <v>245</v>
      </c>
      <c r="AM45" s="61">
        <v>408803</v>
      </c>
    </row>
    <row r="46" spans="1:54" ht="15" customHeight="1">
      <c r="A46" s="127">
        <v>95</v>
      </c>
      <c r="B46" s="42" t="s">
        <v>196</v>
      </c>
      <c r="C46" s="65">
        <v>-7394</v>
      </c>
      <c r="D46" s="90">
        <v>-2020</v>
      </c>
      <c r="E46" s="90">
        <v>-7</v>
      </c>
      <c r="F46" s="90">
        <v>-1</v>
      </c>
      <c r="G46" s="90">
        <v>-548</v>
      </c>
      <c r="H46" s="90">
        <v>0</v>
      </c>
      <c r="I46" s="90">
        <v>-2</v>
      </c>
      <c r="J46" s="90">
        <v>-4</v>
      </c>
      <c r="K46" s="90">
        <v>-1611</v>
      </c>
      <c r="L46" s="90">
        <v>-2</v>
      </c>
      <c r="M46" s="90">
        <v>-12</v>
      </c>
      <c r="N46" s="90">
        <v>-1</v>
      </c>
      <c r="O46" s="90">
        <v>0</v>
      </c>
      <c r="P46" s="90">
        <v>-6</v>
      </c>
      <c r="Q46" s="90">
        <v>-6</v>
      </c>
      <c r="R46" s="90">
        <v>0</v>
      </c>
      <c r="S46" s="90">
        <v>-5</v>
      </c>
      <c r="T46" s="90">
        <v>-6</v>
      </c>
      <c r="U46" s="90">
        <v>-2</v>
      </c>
      <c r="V46" s="90">
        <v>-2120</v>
      </c>
      <c r="W46" s="90">
        <v>-108</v>
      </c>
      <c r="X46" s="90">
        <v>-2054</v>
      </c>
      <c r="Y46" s="90">
        <v>-1</v>
      </c>
      <c r="Z46" s="90">
        <v>-211</v>
      </c>
      <c r="AA46" s="90">
        <v>-5605</v>
      </c>
      <c r="AB46" s="90">
        <v>-385</v>
      </c>
      <c r="AC46" s="90">
        <v>-1917</v>
      </c>
      <c r="AD46" s="90">
        <v>-6</v>
      </c>
      <c r="AE46" s="90">
        <v>0</v>
      </c>
      <c r="AF46" s="90">
        <v>-15</v>
      </c>
      <c r="AG46" s="90">
        <v>-9520</v>
      </c>
      <c r="AH46" s="90">
        <v>-1373</v>
      </c>
      <c r="AI46" s="90">
        <v>-50</v>
      </c>
      <c r="AJ46" s="90">
        <v>-16</v>
      </c>
      <c r="AK46" s="90">
        <v>0</v>
      </c>
      <c r="AL46" s="42">
        <v>0</v>
      </c>
      <c r="AM46" s="61">
        <v>-35008</v>
      </c>
    </row>
    <row r="47" spans="1:54" ht="15" customHeight="1">
      <c r="A47" s="129">
        <v>96</v>
      </c>
      <c r="B47" s="46" t="s">
        <v>197</v>
      </c>
      <c r="C47" s="56">
        <v>67609</v>
      </c>
      <c r="D47" s="63">
        <v>18636</v>
      </c>
      <c r="E47" s="63">
        <v>19036</v>
      </c>
      <c r="F47" s="63">
        <v>10833</v>
      </c>
      <c r="G47" s="63">
        <v>137266</v>
      </c>
      <c r="H47" s="63">
        <v>10387</v>
      </c>
      <c r="I47" s="63">
        <v>32296</v>
      </c>
      <c r="J47" s="63">
        <v>142646</v>
      </c>
      <c r="K47" s="63">
        <v>170879</v>
      </c>
      <c r="L47" s="63">
        <v>45091</v>
      </c>
      <c r="M47" s="63">
        <v>281380</v>
      </c>
      <c r="N47" s="63">
        <v>90326</v>
      </c>
      <c r="O47" s="63">
        <v>14125</v>
      </c>
      <c r="P47" s="63">
        <v>105204</v>
      </c>
      <c r="Q47" s="63">
        <v>93436</v>
      </c>
      <c r="R47" s="63">
        <v>15875</v>
      </c>
      <c r="S47" s="63">
        <v>59227</v>
      </c>
      <c r="T47" s="63">
        <v>71239</v>
      </c>
      <c r="U47" s="63">
        <v>44503</v>
      </c>
      <c r="V47" s="63">
        <v>225182</v>
      </c>
      <c r="W47" s="63">
        <v>54259</v>
      </c>
      <c r="X47" s="63">
        <v>17326</v>
      </c>
      <c r="Y47" s="63">
        <v>44416</v>
      </c>
      <c r="Z47" s="63">
        <v>387724</v>
      </c>
      <c r="AA47" s="63">
        <v>137003</v>
      </c>
      <c r="AB47" s="63">
        <v>376571</v>
      </c>
      <c r="AC47" s="63">
        <v>216730</v>
      </c>
      <c r="AD47" s="63">
        <v>118462</v>
      </c>
      <c r="AE47" s="63">
        <v>274402</v>
      </c>
      <c r="AF47" s="63">
        <v>193777</v>
      </c>
      <c r="AG47" s="63">
        <v>394773</v>
      </c>
      <c r="AH47" s="63">
        <v>31479</v>
      </c>
      <c r="AI47" s="63">
        <v>156310</v>
      </c>
      <c r="AJ47" s="63">
        <v>415721</v>
      </c>
      <c r="AK47" s="63">
        <v>0</v>
      </c>
      <c r="AL47" s="46">
        <v>10113</v>
      </c>
      <c r="AM47" s="67">
        <v>4484242</v>
      </c>
    </row>
    <row r="48" spans="1:54" ht="15" customHeight="1">
      <c r="A48" s="129">
        <v>97</v>
      </c>
      <c r="B48" s="46" t="s">
        <v>198</v>
      </c>
      <c r="C48" s="56">
        <v>145079</v>
      </c>
      <c r="D48" s="63">
        <v>30239</v>
      </c>
      <c r="E48" s="63">
        <v>40097</v>
      </c>
      <c r="F48" s="63">
        <v>25483</v>
      </c>
      <c r="G48" s="63">
        <v>284571</v>
      </c>
      <c r="H48" s="63">
        <v>19406</v>
      </c>
      <c r="I48" s="63">
        <v>73377</v>
      </c>
      <c r="J48" s="63">
        <v>679796</v>
      </c>
      <c r="K48" s="63">
        <v>747096</v>
      </c>
      <c r="L48" s="63">
        <v>95884</v>
      </c>
      <c r="M48" s="63">
        <v>1428357</v>
      </c>
      <c r="N48" s="63">
        <v>428367</v>
      </c>
      <c r="O48" s="63">
        <v>32901</v>
      </c>
      <c r="P48" s="63">
        <v>280938</v>
      </c>
      <c r="Q48" s="63">
        <v>274635</v>
      </c>
      <c r="R48" s="63">
        <v>43638</v>
      </c>
      <c r="S48" s="63">
        <v>183353</v>
      </c>
      <c r="T48" s="63">
        <v>398919</v>
      </c>
      <c r="U48" s="63">
        <v>116743</v>
      </c>
      <c r="V48" s="63">
        <v>498455</v>
      </c>
      <c r="W48" s="63">
        <v>313325</v>
      </c>
      <c r="X48" s="63">
        <v>34657</v>
      </c>
      <c r="Y48" s="63">
        <v>60278</v>
      </c>
      <c r="Z48" s="63">
        <v>577236</v>
      </c>
      <c r="AA48" s="63">
        <v>207669</v>
      </c>
      <c r="AB48" s="63">
        <v>465143</v>
      </c>
      <c r="AC48" s="63">
        <v>489276</v>
      </c>
      <c r="AD48" s="63">
        <v>230795</v>
      </c>
      <c r="AE48" s="63">
        <v>400527</v>
      </c>
      <c r="AF48" s="63">
        <v>243458</v>
      </c>
      <c r="AG48" s="63">
        <v>665625</v>
      </c>
      <c r="AH48" s="63">
        <v>54302</v>
      </c>
      <c r="AI48" s="63">
        <v>247252</v>
      </c>
      <c r="AJ48" s="63">
        <v>677519</v>
      </c>
      <c r="AK48" s="63">
        <v>11032</v>
      </c>
      <c r="AL48" s="46">
        <v>26462</v>
      </c>
      <c r="AM48" s="67">
        <v>10531890</v>
      </c>
    </row>
    <row r="50" spans="3:38">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row>
    <row r="51" spans="3:38">
      <c r="C51" s="302"/>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row>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ご利用にあたって（必ずお読みください）</vt:lpstr>
      <vt:lpstr>データ入力表</vt:lpstr>
      <vt:lpstr>①結果</vt:lpstr>
      <vt:lpstr>②表</vt:lpstr>
      <vt:lpstr>③フロー</vt:lpstr>
      <vt:lpstr>④グラフ(経済効果)</vt:lpstr>
      <vt:lpstr>④グラフ(税収効果)</vt:lpstr>
      <vt:lpstr>税収係数_直接税</vt:lpstr>
      <vt:lpstr>税収係数_間接税</vt:lpstr>
      <vt:lpstr>計算</vt:lpstr>
      <vt:lpstr>各種係数</vt:lpstr>
      <vt:lpstr>価格変換</vt:lpstr>
      <vt:lpstr>マージン</vt:lpstr>
      <vt:lpstr>逆行列係数</vt:lpstr>
      <vt:lpstr>投入係数</vt:lpstr>
      <vt:lpstr>H23取引基本表（生産者）(36)</vt:lpstr>
      <vt:lpstr>①結果!Print_Area</vt:lpstr>
      <vt:lpstr>②表!Print_Area</vt:lpstr>
      <vt:lpstr>'④グラフ(税収効果)'!Print_Area</vt:lpstr>
      <vt:lpstr>データ入力表!Print_Area</vt:lpstr>
      <vt:lpstr>'H23取引基本表（生産者）(36)'!Print_Titles</vt:lpstr>
      <vt:lpstr>逆行列係数!Print_Titles</vt:lpstr>
      <vt:lpstr>投入係数!Print_Titles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2017-05-01T00:24:51Z</cp:lastPrinted>
  <dcterms:created xsi:type="dcterms:W3CDTF">2010-03-19T06:29:47Z</dcterms:created>
  <dcterms:modified xsi:type="dcterms:W3CDTF">2018-01-31T00:21:43Z</dcterms:modified>
</cp:coreProperties>
</file>