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80" windowWidth="19440" windowHeight="9870" activeTab="0"/>
  </bookViews>
  <sheets>
    <sheet name="115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Regression_Int" localSheetId="1" hidden="1">1</definedName>
    <definedName name="\P">#REF!</definedName>
    <definedName name="_xlnm.Print_Area" localSheetId="0">'115'!$A$1:$K$58</definedName>
    <definedName name="_xlnm.Print_Area" localSheetId="1">'昨年'!$A$1:$K$56</definedName>
    <definedName name="Print_Area_MI" localSheetId="0">'115'!$A$1:$K$60</definedName>
    <definedName name="Print_Area_MI" localSheetId="1">'昨年'!$A$1:$K$58</definedName>
  </definedNames>
  <calcPr fullCalcOnLoad="1"/>
</workbook>
</file>

<file path=xl/sharedStrings.xml><?xml version="1.0" encoding="utf-8"?>
<sst xmlns="http://schemas.openxmlformats.org/spreadsheetml/2006/main" count="140" uniqueCount="37">
  <si>
    <t>(単位 千円)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</si>
  <si>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</si>
  <si>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</si>
  <si>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</si>
  <si>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</si>
  <si>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</si>
  <si>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</si>
  <si>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</si>
  <si>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</si>
  <si>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</si>
  <si>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</si>
  <si>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</si>
  <si>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</si>
  <si>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</si>
  <si>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</si>
  <si>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</si>
  <si>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</si>
  <si>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</si>
  <si>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</si>
  <si>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</si>
  <si>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</si>
  <si>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</si>
  <si>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住宅地区改良</t>
  </si>
  <si>
    <t>特定賃貸住宅</t>
  </si>
  <si>
    <t>国庫補助事業費</t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</si>
  <si>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</si>
  <si>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</si>
  <si>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</si>
  <si>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</si>
  <si>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</si>
  <si>
    <t>Ａ.工事種類別</t>
  </si>
  <si>
    <t>Ｂ.事業費出所別</t>
  </si>
  <si>
    <t>資料：県土木建築企画課</t>
  </si>
  <si>
    <t>平 成 17 年 度</t>
  </si>
  <si>
    <t>公営住宅</t>
  </si>
  <si>
    <t xml:space="preserve"> </t>
  </si>
  <si>
    <t>115.建設工事事業費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</si>
</sst>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  <numFmt numFmtId="195" formatCode="0_);[Red]\(0\)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1" fontId="0" fillId="0" borderId="0" xfId="60" applyNumberFormat="1" applyFont="1" applyAlignment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41" fontId="8" fillId="0" borderId="0" xfId="60" applyNumberFormat="1" applyFont="1" applyAlignment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0" fontId="0" fillId="0" borderId="14" xfId="0" applyFont="1" applyBorder="1" applyAlignment="1">
      <alignment vertical="center"/>
    </xf>
    <xf numFmtId="41" fontId="10" fillId="0" borderId="0" xfId="60" applyNumberFormat="1" applyFont="1" applyAlignment="1" applyProtection="1">
      <alignment/>
      <protection/>
    </xf>
    <xf numFmtId="41" fontId="10" fillId="0" borderId="0" xfId="60" applyNumberFormat="1" applyFont="1" applyAlignment="1">
      <alignment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41" fontId="8" fillId="0" borderId="0" xfId="60" applyNumberFormat="1" applyFont="1" applyAlignment="1" applyProtection="1">
      <alignment vertical="center"/>
      <protection/>
    </xf>
    <xf numFmtId="182" fontId="0" fillId="0" borderId="0" xfId="60" applyNumberFormat="1" applyFont="1" applyAlignment="1">
      <alignment/>
      <protection/>
    </xf>
    <xf numFmtId="41" fontId="10" fillId="0" borderId="15" xfId="0" applyNumberFormat="1" applyFont="1" applyFill="1" applyBorder="1" applyAlignment="1" applyProtection="1">
      <alignment vertical="center"/>
      <protection/>
    </xf>
    <xf numFmtId="41" fontId="10" fillId="0" borderId="0" xfId="0" applyNumberFormat="1" applyFont="1" applyFill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1" fontId="0" fillId="0" borderId="0" xfId="60" applyNumberFormat="1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82" fontId="0" fillId="0" borderId="0" xfId="60" applyNumberFormat="1" applyFont="1" applyAlignment="1">
      <alignment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37" fontId="11" fillId="0" borderId="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1" fontId="5" fillId="0" borderId="0" xfId="60" applyNumberFormat="1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0"/>
  <sheetViews>
    <sheetView showGridLines="0" tabSelected="1" zoomScaleSheetLayoutView="100" zoomScalePageLayoutView="0" workbookViewId="0" topLeftCell="A1">
      <selection activeCell="J14" sqref="J14"/>
    </sheetView>
  </sheetViews>
  <sheetFormatPr defaultColWidth="10.375" defaultRowHeight="12" customHeight="1"/>
  <cols>
    <col min="1" max="1" width="20.375" style="1" customWidth="1"/>
    <col min="2" max="11" width="13.75390625" style="19" customWidth="1"/>
    <col min="12" max="16384" width="10.375" style="1" customWidth="1"/>
  </cols>
  <sheetData>
    <row r="1" spans="1:11" ht="21.7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 customHeight="1" thickBot="1">
      <c r="A2" s="2" t="s">
        <v>0</v>
      </c>
      <c r="B2" s="3"/>
      <c r="C2" s="4"/>
      <c r="D2" s="3"/>
      <c r="E2" s="58" t="s">
        <v>30</v>
      </c>
      <c r="F2" s="58"/>
      <c r="G2" s="3"/>
      <c r="H2" s="3"/>
      <c r="I2" s="3"/>
      <c r="J2" s="3"/>
      <c r="K2" s="3"/>
    </row>
    <row r="3" spans="1:11" s="5" customFormat="1" ht="18" customHeight="1" thickTop="1">
      <c r="A3" s="59" t="s">
        <v>1</v>
      </c>
      <c r="B3" s="61" t="s">
        <v>2</v>
      </c>
      <c r="C3" s="63" t="s">
        <v>24</v>
      </c>
      <c r="D3" s="64"/>
      <c r="E3" s="64"/>
      <c r="F3" s="64"/>
      <c r="G3" s="65"/>
      <c r="H3" s="63" t="s">
        <v>3</v>
      </c>
      <c r="I3" s="64"/>
      <c r="J3" s="64"/>
      <c r="K3" s="64"/>
    </row>
    <row r="4" spans="1:11" s="5" customFormat="1" ht="18" customHeight="1">
      <c r="A4" s="60"/>
      <c r="B4" s="62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10" t="s">
        <v>33</v>
      </c>
      <c r="B5" s="11">
        <v>80911292</v>
      </c>
      <c r="C5" s="12">
        <v>58732737</v>
      </c>
      <c r="D5" s="12">
        <v>48901603</v>
      </c>
      <c r="E5" s="12">
        <v>1466432</v>
      </c>
      <c r="F5" s="12">
        <v>7566684</v>
      </c>
      <c r="G5" s="12">
        <v>798018</v>
      </c>
      <c r="H5" s="12">
        <v>22178555</v>
      </c>
      <c r="I5" s="12">
        <v>15730363</v>
      </c>
      <c r="J5" s="12">
        <v>6290036</v>
      </c>
      <c r="K5" s="12">
        <v>158156</v>
      </c>
      <c r="L5" s="13"/>
      <c r="M5" s="13"/>
      <c r="N5" s="13"/>
    </row>
    <row r="6" spans="1:14" ht="18" customHeight="1">
      <c r="A6" s="10">
        <v>18</v>
      </c>
      <c r="B6" s="11">
        <v>80804378</v>
      </c>
      <c r="C6" s="12">
        <v>59013937</v>
      </c>
      <c r="D6" s="12">
        <v>50134958</v>
      </c>
      <c r="E6" s="12">
        <v>1630912</v>
      </c>
      <c r="F6" s="12">
        <v>5072798</v>
      </c>
      <c r="G6" s="12">
        <v>2175269</v>
      </c>
      <c r="H6" s="12">
        <v>21790441</v>
      </c>
      <c r="I6" s="12">
        <v>15026541</v>
      </c>
      <c r="J6" s="12">
        <v>6621903</v>
      </c>
      <c r="K6" s="12">
        <v>141997</v>
      </c>
      <c r="L6" s="13"/>
      <c r="M6" s="13"/>
      <c r="N6" s="13"/>
    </row>
    <row r="7" spans="1:14" s="27" customFormat="1" ht="18" customHeight="1">
      <c r="A7" s="41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26"/>
      <c r="M7" s="26"/>
      <c r="N7" s="26"/>
    </row>
    <row r="8" spans="1:14" s="27" customFormat="1" ht="18" customHeight="1">
      <c r="A8" s="41">
        <v>20</v>
      </c>
      <c r="B8" s="47">
        <v>61733402</v>
      </c>
      <c r="C8" s="25">
        <v>46043641</v>
      </c>
      <c r="D8" s="25">
        <v>43230781</v>
      </c>
      <c r="E8" s="25">
        <v>1338320</v>
      </c>
      <c r="F8" s="25">
        <v>1103686</v>
      </c>
      <c r="G8" s="25">
        <v>370854</v>
      </c>
      <c r="H8" s="25">
        <v>15689761</v>
      </c>
      <c r="I8" s="25">
        <v>9136451</v>
      </c>
      <c r="J8" s="25">
        <v>6544948</v>
      </c>
      <c r="K8" s="25">
        <v>8362</v>
      </c>
      <c r="L8" s="26"/>
      <c r="M8" s="26"/>
      <c r="N8" s="26"/>
    </row>
    <row r="9" spans="1:14" s="16" customFormat="1" ht="18" customHeight="1">
      <c r="A9" s="22"/>
      <c r="B9" s="20"/>
      <c r="C9" s="21"/>
      <c r="D9" s="21"/>
      <c r="E9" s="21"/>
      <c r="F9" s="21"/>
      <c r="G9" s="21"/>
      <c r="H9" s="21"/>
      <c r="I9" s="21"/>
      <c r="J9" s="21"/>
      <c r="K9" s="21"/>
      <c r="L9" s="15"/>
      <c r="M9" s="15"/>
      <c r="N9" s="15"/>
    </row>
    <row r="10" spans="1:14" s="16" customFormat="1" ht="18" customHeight="1">
      <c r="A10" s="22">
        <v>21</v>
      </c>
      <c r="B10" s="20">
        <f>SUM(B12:B28)</f>
        <v>65223986</v>
      </c>
      <c r="C10" s="21">
        <f>SUM(C12:C28)</f>
        <v>50293288</v>
      </c>
      <c r="D10" s="21">
        <f aca="true" t="shared" si="0" ref="D10:K10">SUM(D12:D28)</f>
        <v>44705538</v>
      </c>
      <c r="E10" s="21">
        <f t="shared" si="0"/>
        <v>4947850</v>
      </c>
      <c r="F10" s="21">
        <f t="shared" si="0"/>
        <v>611540</v>
      </c>
      <c r="G10" s="21">
        <f t="shared" si="0"/>
        <v>28360</v>
      </c>
      <c r="H10" s="21">
        <f t="shared" si="0"/>
        <v>14930698</v>
      </c>
      <c r="I10" s="21">
        <f t="shared" si="0"/>
        <v>8339736</v>
      </c>
      <c r="J10" s="21">
        <f>SUM(J12:J28)</f>
        <v>6586274</v>
      </c>
      <c r="K10" s="21">
        <f t="shared" si="0"/>
        <v>4688</v>
      </c>
      <c r="L10" s="15"/>
      <c r="M10" s="15"/>
      <c r="N10" s="15"/>
    </row>
    <row r="11" spans="1:14" s="16" customFormat="1" ht="18" customHeight="1">
      <c r="A11" s="14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5"/>
      <c r="M11" s="15"/>
      <c r="N11" s="15"/>
    </row>
    <row r="12" spans="1:14" s="27" customFormat="1" ht="18" customHeight="1">
      <c r="A12" s="23" t="s">
        <v>8</v>
      </c>
      <c r="B12" s="24">
        <f>C12+H12</f>
        <v>5273975</v>
      </c>
      <c r="C12" s="25">
        <f>SUM(D12:G12)</f>
        <v>4388040</v>
      </c>
      <c r="D12" s="25">
        <v>3697673</v>
      </c>
      <c r="E12" s="25">
        <v>188180</v>
      </c>
      <c r="F12" s="25">
        <v>502187</v>
      </c>
      <c r="G12" s="25">
        <v>0</v>
      </c>
      <c r="H12" s="25">
        <f>SUM(I12:K12)</f>
        <v>885935</v>
      </c>
      <c r="I12" s="25">
        <v>861294</v>
      </c>
      <c r="J12" s="25">
        <v>24641</v>
      </c>
      <c r="K12" s="25">
        <v>0</v>
      </c>
      <c r="L12" s="26"/>
      <c r="M12" s="26"/>
      <c r="N12" s="26"/>
    </row>
    <row r="13" spans="1:14" s="27" customFormat="1" ht="18" customHeight="1">
      <c r="A13" s="23" t="s">
        <v>9</v>
      </c>
      <c r="B13" s="24">
        <f aca="true" t="shared" si="1" ref="B13:B28">C13+H13</f>
        <v>4211000</v>
      </c>
      <c r="C13" s="25">
        <f aca="true" t="shared" si="2" ref="C13:C28">SUM(D13:G13)</f>
        <v>4211000</v>
      </c>
      <c r="D13" s="25">
        <v>4211000</v>
      </c>
      <c r="E13" s="25">
        <v>0</v>
      </c>
      <c r="F13" s="25">
        <v>0</v>
      </c>
      <c r="G13" s="25">
        <v>0</v>
      </c>
      <c r="H13" s="25">
        <f aca="true" t="shared" si="3" ref="H13:H28">SUM(I13:K13)</f>
        <v>0</v>
      </c>
      <c r="I13" s="25">
        <v>0</v>
      </c>
      <c r="J13" s="25">
        <v>0</v>
      </c>
      <c r="K13" s="25">
        <v>0</v>
      </c>
      <c r="L13" s="26"/>
      <c r="M13" s="26"/>
      <c r="N13" s="26"/>
    </row>
    <row r="14" spans="1:14" s="27" customFormat="1" ht="18" customHeight="1">
      <c r="A14" s="23" t="s">
        <v>10</v>
      </c>
      <c r="B14" s="24">
        <f t="shared" si="1"/>
        <v>3556098</v>
      </c>
      <c r="C14" s="25">
        <f t="shared" si="2"/>
        <v>3410165</v>
      </c>
      <c r="D14" s="25">
        <v>3333423</v>
      </c>
      <c r="E14" s="25">
        <v>0</v>
      </c>
      <c r="F14" s="25">
        <v>76742</v>
      </c>
      <c r="G14" s="25">
        <v>0</v>
      </c>
      <c r="H14" s="25">
        <f t="shared" si="3"/>
        <v>145933</v>
      </c>
      <c r="I14" s="25">
        <v>135630</v>
      </c>
      <c r="J14" s="25">
        <v>10303</v>
      </c>
      <c r="K14" s="25">
        <v>0</v>
      </c>
      <c r="L14" s="26"/>
      <c r="M14" s="26"/>
      <c r="N14" s="26"/>
    </row>
    <row r="15" spans="1:14" s="27" customFormat="1" ht="18" customHeight="1">
      <c r="A15" s="23" t="s">
        <v>11</v>
      </c>
      <c r="B15" s="24">
        <f t="shared" si="1"/>
        <v>210000</v>
      </c>
      <c r="C15" s="25">
        <f t="shared" si="2"/>
        <v>210000</v>
      </c>
      <c r="D15" s="25">
        <v>210000</v>
      </c>
      <c r="E15" s="25">
        <v>0</v>
      </c>
      <c r="F15" s="25">
        <v>0</v>
      </c>
      <c r="G15" s="25">
        <v>0</v>
      </c>
      <c r="H15" s="25">
        <f t="shared" si="3"/>
        <v>0</v>
      </c>
      <c r="I15" s="25">
        <v>0</v>
      </c>
      <c r="J15" s="25">
        <v>0</v>
      </c>
      <c r="K15" s="25">
        <v>0</v>
      </c>
      <c r="L15" s="26"/>
      <c r="M15" s="26"/>
      <c r="N15" s="26"/>
    </row>
    <row r="16" spans="1:14" s="27" customFormat="1" ht="18" customHeight="1">
      <c r="A16" s="23" t="s">
        <v>12</v>
      </c>
      <c r="B16" s="24">
        <f t="shared" si="1"/>
        <v>2176076</v>
      </c>
      <c r="C16" s="25">
        <f t="shared" si="2"/>
        <v>1874209</v>
      </c>
      <c r="D16" s="25">
        <v>1845849</v>
      </c>
      <c r="E16" s="25">
        <v>0</v>
      </c>
      <c r="F16" s="25">
        <v>0</v>
      </c>
      <c r="G16" s="25">
        <v>28360</v>
      </c>
      <c r="H16" s="25">
        <f t="shared" si="3"/>
        <v>301867</v>
      </c>
      <c r="I16" s="25">
        <v>301867</v>
      </c>
      <c r="J16" s="25">
        <v>0</v>
      </c>
      <c r="K16" s="25">
        <v>0</v>
      </c>
      <c r="L16" s="26"/>
      <c r="M16" s="26"/>
      <c r="N16" s="26"/>
    </row>
    <row r="17" spans="1:14" s="27" customFormat="1" ht="18" customHeight="1">
      <c r="A17" s="23" t="s">
        <v>13</v>
      </c>
      <c r="B17" s="24">
        <f t="shared" si="1"/>
        <v>16531689</v>
      </c>
      <c r="C17" s="25">
        <f t="shared" si="2"/>
        <v>14272039</v>
      </c>
      <c r="D17" s="25">
        <v>11491630</v>
      </c>
      <c r="E17" s="25">
        <v>2780346</v>
      </c>
      <c r="F17" s="25">
        <v>63</v>
      </c>
      <c r="G17" s="25">
        <v>0</v>
      </c>
      <c r="H17" s="25">
        <f t="shared" si="3"/>
        <v>2259650</v>
      </c>
      <c r="I17" s="25">
        <v>432120</v>
      </c>
      <c r="J17" s="25">
        <v>1827112</v>
      </c>
      <c r="K17" s="25">
        <v>418</v>
      </c>
      <c r="L17" s="26"/>
      <c r="M17" s="26"/>
      <c r="N17" s="26"/>
    </row>
    <row r="18" spans="1:14" s="27" customFormat="1" ht="18" customHeight="1">
      <c r="A18" s="23" t="s">
        <v>14</v>
      </c>
      <c r="B18" s="24">
        <f t="shared" si="1"/>
        <v>24982597</v>
      </c>
      <c r="C18" s="25">
        <f t="shared" si="2"/>
        <v>14859584</v>
      </c>
      <c r="D18" s="25">
        <v>12847712</v>
      </c>
      <c r="E18" s="25">
        <v>1979324</v>
      </c>
      <c r="F18" s="25">
        <v>32548</v>
      </c>
      <c r="G18" s="25">
        <v>0</v>
      </c>
      <c r="H18" s="25">
        <f t="shared" si="3"/>
        <v>10123013</v>
      </c>
      <c r="I18" s="25">
        <v>6143106</v>
      </c>
      <c r="J18" s="25">
        <v>3975637</v>
      </c>
      <c r="K18" s="25">
        <v>4270</v>
      </c>
      <c r="L18" s="26"/>
      <c r="M18" s="26"/>
      <c r="N18" s="26"/>
    </row>
    <row r="19" spans="1:14" s="27" customFormat="1" ht="18" customHeight="1">
      <c r="A19" s="23" t="s">
        <v>15</v>
      </c>
      <c r="B19" s="24">
        <f t="shared" si="1"/>
        <v>42</v>
      </c>
      <c r="C19" s="25">
        <f t="shared" si="2"/>
        <v>42</v>
      </c>
      <c r="D19" s="25">
        <v>42</v>
      </c>
      <c r="E19" s="25">
        <v>0</v>
      </c>
      <c r="F19" s="25">
        <v>0</v>
      </c>
      <c r="G19" s="25">
        <v>0</v>
      </c>
      <c r="H19" s="25">
        <f t="shared" si="3"/>
        <v>0</v>
      </c>
      <c r="I19" s="25">
        <v>0</v>
      </c>
      <c r="J19" s="25">
        <v>0</v>
      </c>
      <c r="K19" s="25">
        <v>0</v>
      </c>
      <c r="L19" s="26"/>
      <c r="M19" s="26"/>
      <c r="N19" s="26"/>
    </row>
    <row r="20" spans="1:14" s="27" customFormat="1" ht="18" customHeight="1">
      <c r="A20" s="23" t="s">
        <v>16</v>
      </c>
      <c r="B20" s="24">
        <f t="shared" si="1"/>
        <v>6255420</v>
      </c>
      <c r="C20" s="25">
        <f t="shared" si="2"/>
        <v>5802381</v>
      </c>
      <c r="D20" s="25">
        <v>5802381</v>
      </c>
      <c r="E20" s="25">
        <v>0</v>
      </c>
      <c r="F20" s="25">
        <v>0</v>
      </c>
      <c r="G20" s="25">
        <v>0</v>
      </c>
      <c r="H20" s="25">
        <f t="shared" si="3"/>
        <v>453039</v>
      </c>
      <c r="I20" s="25">
        <v>449741</v>
      </c>
      <c r="J20" s="25">
        <v>3298</v>
      </c>
      <c r="K20" s="25">
        <v>0</v>
      </c>
      <c r="L20" s="26"/>
      <c r="M20" s="26"/>
      <c r="N20" s="26"/>
    </row>
    <row r="21" spans="1:14" s="27" customFormat="1" ht="18" customHeight="1">
      <c r="A21" s="23" t="s">
        <v>17</v>
      </c>
      <c r="B21" s="24">
        <f t="shared" si="1"/>
        <v>0</v>
      </c>
      <c r="C21" s="25">
        <f t="shared" si="2"/>
        <v>0</v>
      </c>
      <c r="D21" s="25">
        <v>0</v>
      </c>
      <c r="E21" s="25">
        <v>0</v>
      </c>
      <c r="F21" s="25">
        <v>0</v>
      </c>
      <c r="G21" s="25">
        <v>0</v>
      </c>
      <c r="H21" s="25">
        <f t="shared" si="3"/>
        <v>0</v>
      </c>
      <c r="I21" s="25">
        <v>0</v>
      </c>
      <c r="J21" s="25">
        <v>0</v>
      </c>
      <c r="K21" s="25">
        <v>0</v>
      </c>
      <c r="L21" s="26"/>
      <c r="M21" s="26"/>
      <c r="N21" s="26"/>
    </row>
    <row r="22" spans="1:14" s="27" customFormat="1" ht="18" customHeight="1">
      <c r="A22" s="23" t="s">
        <v>18</v>
      </c>
      <c r="B22" s="24">
        <f t="shared" si="1"/>
        <v>584688</v>
      </c>
      <c r="C22" s="25">
        <f t="shared" si="2"/>
        <v>484</v>
      </c>
      <c r="D22" s="25">
        <v>484</v>
      </c>
      <c r="E22" s="25">
        <v>0</v>
      </c>
      <c r="F22" s="25">
        <v>0</v>
      </c>
      <c r="G22" s="25">
        <v>0</v>
      </c>
      <c r="H22" s="25">
        <f t="shared" si="3"/>
        <v>584204</v>
      </c>
      <c r="I22" s="25">
        <v>15978</v>
      </c>
      <c r="J22" s="25">
        <v>568226</v>
      </c>
      <c r="K22" s="25">
        <v>0</v>
      </c>
      <c r="L22" s="26"/>
      <c r="M22" s="26"/>
      <c r="N22" s="26"/>
    </row>
    <row r="23" spans="1:14" s="27" customFormat="1" ht="18" customHeight="1">
      <c r="A23" s="23" t="s">
        <v>19</v>
      </c>
      <c r="B23" s="24">
        <f t="shared" si="1"/>
        <v>89436</v>
      </c>
      <c r="C23" s="25">
        <f t="shared" si="2"/>
        <v>89436</v>
      </c>
      <c r="D23" s="25">
        <v>89436</v>
      </c>
      <c r="E23" s="25">
        <v>0</v>
      </c>
      <c r="F23" s="25">
        <v>0</v>
      </c>
      <c r="G23" s="25">
        <v>0</v>
      </c>
      <c r="H23" s="25">
        <f t="shared" si="3"/>
        <v>0</v>
      </c>
      <c r="I23" s="28">
        <v>0</v>
      </c>
      <c r="J23" s="28">
        <v>0</v>
      </c>
      <c r="K23" s="28">
        <v>0</v>
      </c>
      <c r="L23" s="26"/>
      <c r="M23" s="26"/>
      <c r="N23" s="26"/>
    </row>
    <row r="24" spans="1:14" s="27" customFormat="1" ht="18" customHeight="1">
      <c r="A24" s="23" t="s">
        <v>20</v>
      </c>
      <c r="B24" s="24">
        <f t="shared" si="1"/>
        <v>149000</v>
      </c>
      <c r="C24" s="25">
        <f t="shared" si="2"/>
        <v>149000</v>
      </c>
      <c r="D24" s="25">
        <v>149000</v>
      </c>
      <c r="E24" s="25">
        <v>0</v>
      </c>
      <c r="F24" s="25">
        <v>0</v>
      </c>
      <c r="G24" s="25">
        <v>0</v>
      </c>
      <c r="H24" s="25">
        <f t="shared" si="3"/>
        <v>0</v>
      </c>
      <c r="I24" s="28">
        <v>0</v>
      </c>
      <c r="J24" s="28">
        <v>0</v>
      </c>
      <c r="K24" s="28">
        <v>0</v>
      </c>
      <c r="L24" s="26"/>
      <c r="M24" s="26"/>
      <c r="N24" s="26"/>
    </row>
    <row r="25" spans="1:14" s="27" customFormat="1" ht="18" customHeight="1">
      <c r="A25" s="23" t="s">
        <v>21</v>
      </c>
      <c r="B25" s="24">
        <f t="shared" si="1"/>
        <v>7808</v>
      </c>
      <c r="C25" s="25">
        <f t="shared" si="2"/>
        <v>7808</v>
      </c>
      <c r="D25" s="25">
        <v>7808</v>
      </c>
      <c r="E25" s="25">
        <v>0</v>
      </c>
      <c r="F25" s="25">
        <v>0</v>
      </c>
      <c r="G25" s="25">
        <v>0</v>
      </c>
      <c r="H25" s="25">
        <f t="shared" si="3"/>
        <v>0</v>
      </c>
      <c r="I25" s="28">
        <v>0</v>
      </c>
      <c r="J25" s="28">
        <v>0</v>
      </c>
      <c r="K25" s="28">
        <v>0</v>
      </c>
      <c r="L25" s="26"/>
      <c r="M25" s="26"/>
      <c r="N25" s="26"/>
    </row>
    <row r="26" spans="1:14" s="27" customFormat="1" ht="18" customHeight="1">
      <c r="A26" s="23" t="s">
        <v>34</v>
      </c>
      <c r="B26" s="24">
        <f t="shared" si="1"/>
        <v>1196157</v>
      </c>
      <c r="C26" s="25">
        <f t="shared" si="2"/>
        <v>1019100</v>
      </c>
      <c r="D26" s="25">
        <v>1019100</v>
      </c>
      <c r="E26" s="25">
        <v>0</v>
      </c>
      <c r="F26" s="25">
        <v>0</v>
      </c>
      <c r="G26" s="25">
        <v>0</v>
      </c>
      <c r="H26" s="25">
        <f t="shared" si="3"/>
        <v>177057</v>
      </c>
      <c r="I26" s="25">
        <v>0</v>
      </c>
      <c r="J26" s="25">
        <v>177057</v>
      </c>
      <c r="K26" s="28">
        <v>0</v>
      </c>
      <c r="L26" s="26"/>
      <c r="M26" s="26"/>
      <c r="N26" s="26"/>
    </row>
    <row r="27" spans="1:14" s="27" customFormat="1" ht="18" customHeight="1">
      <c r="A27" s="23" t="s">
        <v>22</v>
      </c>
      <c r="B27" s="24">
        <f t="shared" si="1"/>
        <v>0</v>
      </c>
      <c r="C27" s="25">
        <f t="shared" si="2"/>
        <v>0</v>
      </c>
      <c r="D27" s="25">
        <v>0</v>
      </c>
      <c r="E27" s="25">
        <v>0</v>
      </c>
      <c r="F27" s="25">
        <v>0</v>
      </c>
      <c r="G27" s="25">
        <v>0</v>
      </c>
      <c r="H27" s="25">
        <f t="shared" si="3"/>
        <v>0</v>
      </c>
      <c r="I27" s="28">
        <v>0</v>
      </c>
      <c r="J27" s="28">
        <v>0</v>
      </c>
      <c r="K27" s="28">
        <v>0</v>
      </c>
      <c r="L27" s="26"/>
      <c r="M27" s="26"/>
      <c r="N27" s="26"/>
    </row>
    <row r="28" spans="1:14" s="27" customFormat="1" ht="18" customHeight="1">
      <c r="A28" s="29" t="s">
        <v>23</v>
      </c>
      <c r="B28" s="30">
        <f t="shared" si="1"/>
        <v>0</v>
      </c>
      <c r="C28" s="31">
        <f t="shared" si="2"/>
        <v>0</v>
      </c>
      <c r="D28" s="32">
        <v>0</v>
      </c>
      <c r="E28" s="32">
        <v>0</v>
      </c>
      <c r="F28" s="32">
        <v>0</v>
      </c>
      <c r="G28" s="32">
        <v>0</v>
      </c>
      <c r="H28" s="31">
        <f t="shared" si="3"/>
        <v>0</v>
      </c>
      <c r="I28" s="32">
        <v>0</v>
      </c>
      <c r="J28" s="32">
        <v>0</v>
      </c>
      <c r="K28" s="32">
        <v>0</v>
      </c>
      <c r="L28" s="26"/>
      <c r="M28" s="26"/>
      <c r="N28" s="26"/>
    </row>
    <row r="29" spans="1:14" s="27" customFormat="1" ht="18" customHeight="1">
      <c r="A29" s="33" t="s">
        <v>32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26"/>
      <c r="M29" s="26"/>
      <c r="N29" s="26"/>
    </row>
    <row r="30" spans="1:14" s="27" customFormat="1" ht="18" customHeight="1">
      <c r="A30" s="33" t="s">
        <v>29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  <c r="M30" s="26"/>
      <c r="N30" s="26"/>
    </row>
    <row r="31" spans="1:14" s="27" customFormat="1" ht="16.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26"/>
      <c r="M31" s="26"/>
      <c r="N31" s="26"/>
    </row>
    <row r="32" spans="1:14" s="27" customFormat="1" ht="31.5" customHeight="1" thickBot="1">
      <c r="A32" s="2" t="s">
        <v>0</v>
      </c>
      <c r="B32" s="37"/>
      <c r="C32" s="17"/>
      <c r="D32" s="37"/>
      <c r="E32" s="51" t="s">
        <v>31</v>
      </c>
      <c r="F32" s="51"/>
      <c r="G32" s="37"/>
      <c r="H32" s="37"/>
      <c r="I32" s="37"/>
      <c r="J32" s="37"/>
      <c r="K32" s="37"/>
      <c r="L32" s="26"/>
      <c r="M32" s="26"/>
      <c r="N32" s="26"/>
    </row>
    <row r="33" spans="1:14" s="27" customFormat="1" ht="25.5" customHeight="1" thickTop="1">
      <c r="A33" s="52" t="s">
        <v>1</v>
      </c>
      <c r="B33" s="54" t="s">
        <v>2</v>
      </c>
      <c r="C33" s="49" t="s">
        <v>24</v>
      </c>
      <c r="D33" s="50"/>
      <c r="E33" s="50"/>
      <c r="F33" s="50"/>
      <c r="G33" s="56"/>
      <c r="H33" s="49" t="s">
        <v>3</v>
      </c>
      <c r="I33" s="50"/>
      <c r="J33" s="50"/>
      <c r="K33" s="50"/>
      <c r="L33" s="26"/>
      <c r="M33" s="26"/>
      <c r="N33" s="26"/>
    </row>
    <row r="34" spans="1:14" s="27" customFormat="1" ht="18" customHeight="1">
      <c r="A34" s="53"/>
      <c r="B34" s="55"/>
      <c r="C34" s="38" t="s">
        <v>2</v>
      </c>
      <c r="D34" s="39" t="s">
        <v>25</v>
      </c>
      <c r="E34" s="40" t="s">
        <v>26</v>
      </c>
      <c r="F34" s="40" t="s">
        <v>27</v>
      </c>
      <c r="G34" s="40" t="s">
        <v>28</v>
      </c>
      <c r="H34" s="38" t="s">
        <v>2</v>
      </c>
      <c r="I34" s="39" t="s">
        <v>26</v>
      </c>
      <c r="J34" s="40" t="s">
        <v>27</v>
      </c>
      <c r="K34" s="40" t="s">
        <v>28</v>
      </c>
      <c r="L34" s="26"/>
      <c r="M34" s="26"/>
      <c r="N34" s="26"/>
    </row>
    <row r="35" spans="1:14" s="5" customFormat="1" ht="18" customHeight="1">
      <c r="A35" s="41" t="s">
        <v>33</v>
      </c>
      <c r="B35" s="24">
        <v>80911292</v>
      </c>
      <c r="C35" s="42">
        <v>58732737</v>
      </c>
      <c r="D35" s="28">
        <v>31929517</v>
      </c>
      <c r="E35" s="28">
        <v>24889116</v>
      </c>
      <c r="F35" s="28">
        <v>1914104</v>
      </c>
      <c r="G35" s="28">
        <v>0</v>
      </c>
      <c r="H35" s="42">
        <v>22178555</v>
      </c>
      <c r="I35" s="28">
        <v>19925122</v>
      </c>
      <c r="J35" s="28">
        <v>2024950</v>
      </c>
      <c r="K35" s="28">
        <v>228483</v>
      </c>
      <c r="L35" s="18"/>
      <c r="M35" s="18"/>
      <c r="N35" s="18"/>
    </row>
    <row r="36" spans="1:14" s="5" customFormat="1" ht="18" customHeight="1">
      <c r="A36" s="41">
        <v>18</v>
      </c>
      <c r="B36" s="24">
        <v>80804378</v>
      </c>
      <c r="C36" s="28">
        <v>59013937</v>
      </c>
      <c r="D36" s="28">
        <v>31889923</v>
      </c>
      <c r="E36" s="28">
        <v>25436284</v>
      </c>
      <c r="F36" s="28">
        <v>1687730</v>
      </c>
      <c r="G36" s="28">
        <v>0</v>
      </c>
      <c r="H36" s="28">
        <v>21790441</v>
      </c>
      <c r="I36" s="28">
        <v>19799025</v>
      </c>
      <c r="J36" s="28">
        <v>1948204</v>
      </c>
      <c r="K36" s="28">
        <v>43212</v>
      </c>
      <c r="L36" s="18"/>
      <c r="M36" s="18"/>
      <c r="N36" s="18"/>
    </row>
    <row r="37" spans="1:14" s="16" customFormat="1" ht="18" customHeight="1">
      <c r="A37" s="22">
        <v>19</v>
      </c>
      <c r="B37" s="20">
        <v>69851802</v>
      </c>
      <c r="C37" s="21">
        <v>52375176</v>
      </c>
      <c r="D37" s="21">
        <v>27873425</v>
      </c>
      <c r="E37" s="21">
        <v>22437899</v>
      </c>
      <c r="F37" s="21">
        <v>2063852</v>
      </c>
      <c r="G37" s="21">
        <v>0</v>
      </c>
      <c r="H37" s="21">
        <v>17476626</v>
      </c>
      <c r="I37" s="21">
        <v>16079839</v>
      </c>
      <c r="J37" s="21">
        <v>1342848</v>
      </c>
      <c r="K37" s="21">
        <v>53939</v>
      </c>
      <c r="L37" s="15"/>
      <c r="M37" s="15"/>
      <c r="N37" s="15"/>
    </row>
    <row r="38" spans="1:14" s="16" customFormat="1" ht="18" customHeight="1">
      <c r="A38" s="22">
        <v>20</v>
      </c>
      <c r="B38" s="20">
        <v>61733402</v>
      </c>
      <c r="C38" s="21">
        <v>46043641</v>
      </c>
      <c r="D38" s="21">
        <v>25852254</v>
      </c>
      <c r="E38" s="21">
        <v>18678964</v>
      </c>
      <c r="F38" s="21">
        <v>1512423</v>
      </c>
      <c r="G38" s="21">
        <v>0</v>
      </c>
      <c r="H38" s="21">
        <v>15689761</v>
      </c>
      <c r="I38" s="21">
        <v>14354048</v>
      </c>
      <c r="J38" s="21">
        <v>1281349</v>
      </c>
      <c r="K38" s="21">
        <v>54364</v>
      </c>
      <c r="L38" s="15"/>
      <c r="M38" s="15"/>
      <c r="N38" s="15"/>
    </row>
    <row r="39" spans="1:14" s="16" customFormat="1" ht="18" customHeight="1">
      <c r="A39" s="22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15"/>
      <c r="M39" s="15"/>
      <c r="N39" s="15"/>
    </row>
    <row r="40" spans="1:14" s="16" customFormat="1" ht="18" customHeight="1">
      <c r="A40" s="22">
        <v>21</v>
      </c>
      <c r="B40" s="21">
        <f>SUM(B42:B58)</f>
        <v>65223986</v>
      </c>
      <c r="C40" s="21">
        <f>SUM(C42:C58)</f>
        <v>50293288</v>
      </c>
      <c r="D40" s="21">
        <f aca="true" t="shared" si="4" ref="D40:K40">SUM(D42:D58)</f>
        <v>29359724</v>
      </c>
      <c r="E40" s="21">
        <f t="shared" si="4"/>
        <v>19633616</v>
      </c>
      <c r="F40" s="21">
        <f t="shared" si="4"/>
        <v>1299948</v>
      </c>
      <c r="G40" s="21">
        <f>SUM(G42:G58)</f>
        <v>0</v>
      </c>
      <c r="H40" s="21">
        <f t="shared" si="4"/>
        <v>14930698</v>
      </c>
      <c r="I40" s="21">
        <f t="shared" si="4"/>
        <v>13762215</v>
      </c>
      <c r="J40" s="21">
        <f t="shared" si="4"/>
        <v>963069</v>
      </c>
      <c r="K40" s="21">
        <f t="shared" si="4"/>
        <v>205414</v>
      </c>
      <c r="L40" s="15"/>
      <c r="M40" s="15"/>
      <c r="N40" s="15"/>
    </row>
    <row r="41" spans="1:14" s="27" customFormat="1" ht="18" customHeight="1">
      <c r="A41" s="43"/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6"/>
      <c r="M41" s="26"/>
      <c r="N41" s="26"/>
    </row>
    <row r="42" spans="1:14" s="27" customFormat="1" ht="18" customHeight="1">
      <c r="A42" s="23" t="s">
        <v>8</v>
      </c>
      <c r="B42" s="24">
        <f>C42+H42</f>
        <v>5273975</v>
      </c>
      <c r="C42" s="25">
        <f>SUM(D42:G42)</f>
        <v>4388040</v>
      </c>
      <c r="D42" s="25">
        <f>1848845+94090+335142</f>
        <v>2278077</v>
      </c>
      <c r="E42" s="25">
        <f>1848828+94090+167045</f>
        <v>2109963</v>
      </c>
      <c r="F42" s="48">
        <v>0</v>
      </c>
      <c r="G42" s="28">
        <v>0</v>
      </c>
      <c r="H42" s="25">
        <f>SUM(I42:K42)</f>
        <v>885935</v>
      </c>
      <c r="I42" s="25">
        <f>861294+24641</f>
        <v>885935</v>
      </c>
      <c r="J42" s="25">
        <v>0</v>
      </c>
      <c r="K42" s="25">
        <v>0</v>
      </c>
      <c r="L42" s="26"/>
      <c r="M42" s="26"/>
      <c r="N42" s="26"/>
    </row>
    <row r="43" spans="1:14" s="16" customFormat="1" ht="18" customHeight="1">
      <c r="A43" s="23" t="s">
        <v>9</v>
      </c>
      <c r="B43" s="24">
        <f aca="true" t="shared" si="5" ref="B43:B58">C43+H43</f>
        <v>4211000</v>
      </c>
      <c r="C43" s="25">
        <f aca="true" t="shared" si="6" ref="C43:C58">SUM(D43:G43)</f>
        <v>4211000</v>
      </c>
      <c r="D43" s="25">
        <v>2316050</v>
      </c>
      <c r="E43" s="25">
        <v>1894950</v>
      </c>
      <c r="F43" s="25">
        <v>0</v>
      </c>
      <c r="G43" s="28">
        <v>0</v>
      </c>
      <c r="H43" s="25">
        <f aca="true" t="shared" si="7" ref="H43:H58">SUM(I43:K43)</f>
        <v>0</v>
      </c>
      <c r="I43" s="25">
        <v>0</v>
      </c>
      <c r="J43" s="25">
        <v>0</v>
      </c>
      <c r="K43" s="25">
        <v>0</v>
      </c>
      <c r="L43" s="15"/>
      <c r="M43" s="15"/>
      <c r="N43" s="15"/>
    </row>
    <row r="44" spans="1:14" s="27" customFormat="1" ht="18" customHeight="1">
      <c r="A44" s="23" t="s">
        <v>10</v>
      </c>
      <c r="B44" s="24">
        <f t="shared" si="5"/>
        <v>3556098</v>
      </c>
      <c r="C44" s="25">
        <f t="shared" si="6"/>
        <v>3410165</v>
      </c>
      <c r="D44" s="25">
        <f>1724493+51249</f>
        <v>1775742</v>
      </c>
      <c r="E44" s="25">
        <f>1608930+25493</f>
        <v>1634423</v>
      </c>
      <c r="F44" s="25">
        <v>0</v>
      </c>
      <c r="G44" s="28">
        <v>0</v>
      </c>
      <c r="H44" s="25">
        <f t="shared" si="7"/>
        <v>145933</v>
      </c>
      <c r="I44" s="25">
        <f>135630+10303</f>
        <v>145933</v>
      </c>
      <c r="J44" s="25">
        <v>0</v>
      </c>
      <c r="K44" s="25">
        <v>0</v>
      </c>
      <c r="L44" s="26"/>
      <c r="M44" s="26"/>
      <c r="N44" s="26"/>
    </row>
    <row r="45" spans="1:14" s="27" customFormat="1" ht="18" customHeight="1">
      <c r="A45" s="23" t="s">
        <v>11</v>
      </c>
      <c r="B45" s="24">
        <f t="shared" si="5"/>
        <v>210000</v>
      </c>
      <c r="C45" s="25">
        <f t="shared" si="6"/>
        <v>210000</v>
      </c>
      <c r="D45" s="25">
        <v>80000</v>
      </c>
      <c r="E45" s="25">
        <v>115300</v>
      </c>
      <c r="F45" s="25">
        <v>14700</v>
      </c>
      <c r="G45" s="28">
        <v>0</v>
      </c>
      <c r="H45" s="25">
        <f t="shared" si="7"/>
        <v>0</v>
      </c>
      <c r="I45" s="25">
        <v>0</v>
      </c>
      <c r="J45" s="25">
        <v>0</v>
      </c>
      <c r="K45" s="25">
        <v>0</v>
      </c>
      <c r="L45" s="26"/>
      <c r="M45" s="26"/>
      <c r="N45" s="26"/>
    </row>
    <row r="46" spans="1:14" s="27" customFormat="1" ht="18" customHeight="1">
      <c r="A46" s="23" t="s">
        <v>12</v>
      </c>
      <c r="B46" s="24">
        <f t="shared" si="5"/>
        <v>2176076</v>
      </c>
      <c r="C46" s="25">
        <f t="shared" si="6"/>
        <v>1874209</v>
      </c>
      <c r="D46" s="25">
        <f>819242+13471</f>
        <v>832713</v>
      </c>
      <c r="E46" s="25">
        <f>851400+13471</f>
        <v>864871</v>
      </c>
      <c r="F46" s="25">
        <f>175207+1418</f>
        <v>176625</v>
      </c>
      <c r="G46" s="28">
        <v>0</v>
      </c>
      <c r="H46" s="25">
        <f t="shared" si="7"/>
        <v>301867</v>
      </c>
      <c r="I46" s="25">
        <v>251455</v>
      </c>
      <c r="J46" s="25">
        <v>50412</v>
      </c>
      <c r="K46" s="25">
        <v>0</v>
      </c>
      <c r="L46" s="26"/>
      <c r="M46" s="26"/>
      <c r="N46" s="26"/>
    </row>
    <row r="47" spans="1:14" s="27" customFormat="1" ht="18" customHeight="1">
      <c r="A47" s="23" t="s">
        <v>13</v>
      </c>
      <c r="B47" s="24">
        <f t="shared" si="5"/>
        <v>16531689</v>
      </c>
      <c r="C47" s="25">
        <f t="shared" si="6"/>
        <v>14272039</v>
      </c>
      <c r="D47" s="25">
        <f>6839030+1453215+63</f>
        <v>8292308</v>
      </c>
      <c r="E47" s="25">
        <f>4652600+1327131</f>
        <v>5979731</v>
      </c>
      <c r="F47" s="25">
        <v>0</v>
      </c>
      <c r="G47" s="28">
        <v>0</v>
      </c>
      <c r="H47" s="25">
        <f t="shared" si="7"/>
        <v>2259650</v>
      </c>
      <c r="I47" s="25">
        <f>404863+1827112+418</f>
        <v>2232393</v>
      </c>
      <c r="J47" s="25">
        <f>27257</f>
        <v>27257</v>
      </c>
      <c r="K47" s="25">
        <v>0</v>
      </c>
      <c r="L47" s="26"/>
      <c r="M47" s="26"/>
      <c r="N47" s="26"/>
    </row>
    <row r="48" spans="1:14" s="27" customFormat="1" ht="18" customHeight="1">
      <c r="A48" s="23" t="s">
        <v>14</v>
      </c>
      <c r="B48" s="24">
        <f t="shared" si="5"/>
        <v>24982597</v>
      </c>
      <c r="C48" s="25">
        <f t="shared" si="6"/>
        <v>14859584</v>
      </c>
      <c r="D48" s="25">
        <f>8559892+1199473+21775</f>
        <v>9781140</v>
      </c>
      <c r="E48" s="44">
        <f>4287820+779851+10773</f>
        <v>5078444</v>
      </c>
      <c r="F48" s="25">
        <v>0</v>
      </c>
      <c r="G48" s="28">
        <v>0</v>
      </c>
      <c r="H48" s="25">
        <f t="shared" si="7"/>
        <v>10123013</v>
      </c>
      <c r="I48" s="25">
        <f>5491124+3975637+4270</f>
        <v>9471031</v>
      </c>
      <c r="J48" s="25">
        <v>651982</v>
      </c>
      <c r="K48" s="25">
        <v>0</v>
      </c>
      <c r="L48" s="26"/>
      <c r="M48" s="26"/>
      <c r="N48" s="26"/>
    </row>
    <row r="49" spans="1:14" s="27" customFormat="1" ht="18" customHeight="1">
      <c r="A49" s="23" t="s">
        <v>15</v>
      </c>
      <c r="B49" s="24">
        <f t="shared" si="5"/>
        <v>42</v>
      </c>
      <c r="C49" s="25">
        <f t="shared" si="6"/>
        <v>42</v>
      </c>
      <c r="D49" s="25">
        <v>42</v>
      </c>
      <c r="E49" s="25">
        <v>0</v>
      </c>
      <c r="F49" s="25">
        <v>0</v>
      </c>
      <c r="G49" s="28">
        <v>0</v>
      </c>
      <c r="H49" s="25">
        <f t="shared" si="7"/>
        <v>0</v>
      </c>
      <c r="I49" s="25">
        <v>0</v>
      </c>
      <c r="J49" s="25">
        <v>0</v>
      </c>
      <c r="K49" s="25">
        <v>0</v>
      </c>
      <c r="L49" s="26"/>
      <c r="M49" s="26"/>
      <c r="N49" s="26"/>
    </row>
    <row r="50" spans="1:14" s="27" customFormat="1" ht="18" customHeight="1">
      <c r="A50" s="23" t="s">
        <v>16</v>
      </c>
      <c r="B50" s="24">
        <f t="shared" si="5"/>
        <v>6255420</v>
      </c>
      <c r="C50" s="25">
        <f t="shared" si="6"/>
        <v>5802381</v>
      </c>
      <c r="D50" s="25">
        <v>3392755</v>
      </c>
      <c r="E50" s="25">
        <v>1360728</v>
      </c>
      <c r="F50" s="25">
        <v>1048898</v>
      </c>
      <c r="G50" s="28">
        <v>0</v>
      </c>
      <c r="H50" s="25">
        <f t="shared" si="7"/>
        <v>453039</v>
      </c>
      <c r="I50" s="25">
        <f>283820+3298</f>
        <v>287118</v>
      </c>
      <c r="J50" s="25">
        <v>165221</v>
      </c>
      <c r="K50" s="25">
        <v>700</v>
      </c>
      <c r="L50" s="26"/>
      <c r="M50" s="26"/>
      <c r="N50" s="26"/>
    </row>
    <row r="51" spans="1:14" s="27" customFormat="1" ht="18" customHeight="1">
      <c r="A51" s="23" t="s">
        <v>17</v>
      </c>
      <c r="B51" s="24">
        <f t="shared" si="5"/>
        <v>0</v>
      </c>
      <c r="C51" s="25">
        <f t="shared" si="6"/>
        <v>0</v>
      </c>
      <c r="D51" s="25">
        <v>0</v>
      </c>
      <c r="E51" s="25">
        <v>0</v>
      </c>
      <c r="F51" s="25">
        <v>0</v>
      </c>
      <c r="G51" s="28">
        <v>0</v>
      </c>
      <c r="H51" s="25">
        <f t="shared" si="7"/>
        <v>0</v>
      </c>
      <c r="I51" s="25">
        <v>0</v>
      </c>
      <c r="J51" s="25">
        <v>0</v>
      </c>
      <c r="K51" s="25">
        <v>0</v>
      </c>
      <c r="L51" s="26"/>
      <c r="M51" s="26"/>
      <c r="N51" s="26"/>
    </row>
    <row r="52" spans="1:14" s="27" customFormat="1" ht="18" customHeight="1">
      <c r="A52" s="23" t="s">
        <v>18</v>
      </c>
      <c r="B52" s="24">
        <f t="shared" si="5"/>
        <v>584688</v>
      </c>
      <c r="C52" s="25">
        <f t="shared" si="6"/>
        <v>484</v>
      </c>
      <c r="D52" s="25">
        <v>484</v>
      </c>
      <c r="E52" s="25">
        <v>0</v>
      </c>
      <c r="F52" s="25">
        <v>0</v>
      </c>
      <c r="G52" s="28">
        <v>0</v>
      </c>
      <c r="H52" s="25">
        <f t="shared" si="7"/>
        <v>584204</v>
      </c>
      <c r="I52" s="25">
        <f>15978+295315</f>
        <v>311293</v>
      </c>
      <c r="J52" s="25">
        <v>68197</v>
      </c>
      <c r="K52" s="25">
        <v>204714</v>
      </c>
      <c r="L52" s="26"/>
      <c r="M52" s="26"/>
      <c r="N52" s="26"/>
    </row>
    <row r="53" spans="1:14" s="27" customFormat="1" ht="18" customHeight="1">
      <c r="A53" s="23" t="s">
        <v>19</v>
      </c>
      <c r="B53" s="24">
        <f t="shared" si="5"/>
        <v>89436</v>
      </c>
      <c r="C53" s="25">
        <f t="shared" si="6"/>
        <v>89436</v>
      </c>
      <c r="D53" s="25">
        <v>50436</v>
      </c>
      <c r="E53" s="25">
        <v>17550</v>
      </c>
      <c r="F53" s="25">
        <v>21450</v>
      </c>
      <c r="G53" s="28">
        <v>0</v>
      </c>
      <c r="H53" s="25">
        <f t="shared" si="7"/>
        <v>0</v>
      </c>
      <c r="I53" s="25">
        <v>0</v>
      </c>
      <c r="J53" s="25">
        <v>0</v>
      </c>
      <c r="K53" s="25">
        <v>0</v>
      </c>
      <c r="L53" s="26"/>
      <c r="M53" s="26"/>
      <c r="N53" s="26"/>
    </row>
    <row r="54" spans="1:14" s="27" customFormat="1" ht="18" customHeight="1">
      <c r="A54" s="23" t="s">
        <v>20</v>
      </c>
      <c r="B54" s="24">
        <f t="shared" si="5"/>
        <v>149000</v>
      </c>
      <c r="C54" s="25">
        <f t="shared" si="6"/>
        <v>149000</v>
      </c>
      <c r="D54" s="25">
        <v>79900</v>
      </c>
      <c r="E54" s="25">
        <v>30825</v>
      </c>
      <c r="F54" s="25">
        <v>38275</v>
      </c>
      <c r="G54" s="28">
        <v>0</v>
      </c>
      <c r="H54" s="25">
        <f t="shared" si="7"/>
        <v>0</v>
      </c>
      <c r="I54" s="25">
        <v>0</v>
      </c>
      <c r="J54" s="25">
        <v>0</v>
      </c>
      <c r="K54" s="25">
        <v>0</v>
      </c>
      <c r="L54" s="26"/>
      <c r="M54" s="26"/>
      <c r="N54" s="26"/>
    </row>
    <row r="55" spans="1:14" s="27" customFormat="1" ht="18" customHeight="1">
      <c r="A55" s="23" t="s">
        <v>21</v>
      </c>
      <c r="B55" s="24">
        <f t="shared" si="5"/>
        <v>7808</v>
      </c>
      <c r="C55" s="25">
        <f t="shared" si="6"/>
        <v>7808</v>
      </c>
      <c r="D55" s="25">
        <v>7808</v>
      </c>
      <c r="E55" s="25">
        <v>0</v>
      </c>
      <c r="F55" s="25">
        <v>0</v>
      </c>
      <c r="G55" s="28">
        <v>0</v>
      </c>
      <c r="H55" s="25">
        <f t="shared" si="7"/>
        <v>0</v>
      </c>
      <c r="I55" s="25">
        <v>0</v>
      </c>
      <c r="J55" s="25">
        <v>0</v>
      </c>
      <c r="K55" s="25">
        <v>0</v>
      </c>
      <c r="L55" s="26"/>
      <c r="M55" s="26"/>
      <c r="N55" s="26"/>
    </row>
    <row r="56" spans="1:14" s="27" customFormat="1" ht="18" customHeight="1">
      <c r="A56" s="23" t="s">
        <v>34</v>
      </c>
      <c r="B56" s="24">
        <f t="shared" si="5"/>
        <v>1196157</v>
      </c>
      <c r="C56" s="25">
        <f t="shared" si="6"/>
        <v>1019100</v>
      </c>
      <c r="D56" s="25">
        <f>440913+31356</f>
        <v>472269</v>
      </c>
      <c r="E56" s="25">
        <f>522662+24169</f>
        <v>546831</v>
      </c>
      <c r="F56" s="25">
        <v>0</v>
      </c>
      <c r="G56" s="28">
        <v>0</v>
      </c>
      <c r="H56" s="25">
        <f t="shared" si="7"/>
        <v>177057</v>
      </c>
      <c r="I56" s="25">
        <v>177057</v>
      </c>
      <c r="J56" s="25">
        <v>0</v>
      </c>
      <c r="K56" s="25">
        <v>0</v>
      </c>
      <c r="L56" s="26"/>
      <c r="M56" s="26"/>
      <c r="N56" s="26"/>
    </row>
    <row r="57" spans="1:14" s="27" customFormat="1" ht="18" customHeight="1">
      <c r="A57" s="23" t="s">
        <v>22</v>
      </c>
      <c r="B57" s="24">
        <f t="shared" si="5"/>
        <v>0</v>
      </c>
      <c r="C57" s="25">
        <f t="shared" si="6"/>
        <v>0</v>
      </c>
      <c r="D57" s="25">
        <v>0</v>
      </c>
      <c r="E57" s="25">
        <v>0</v>
      </c>
      <c r="F57" s="25">
        <v>0</v>
      </c>
      <c r="G57" s="28">
        <v>0</v>
      </c>
      <c r="H57" s="25">
        <f t="shared" si="7"/>
        <v>0</v>
      </c>
      <c r="I57" s="25">
        <v>0</v>
      </c>
      <c r="J57" s="25">
        <v>0</v>
      </c>
      <c r="K57" s="25">
        <v>0</v>
      </c>
      <c r="L57" s="26"/>
      <c r="M57" s="26"/>
      <c r="N57" s="26"/>
    </row>
    <row r="58" spans="1:14" s="27" customFormat="1" ht="18" customHeight="1">
      <c r="A58" s="29" t="s">
        <v>23</v>
      </c>
      <c r="B58" s="30">
        <f t="shared" si="5"/>
        <v>0</v>
      </c>
      <c r="C58" s="31">
        <f t="shared" si="6"/>
        <v>0</v>
      </c>
      <c r="D58" s="32">
        <v>0</v>
      </c>
      <c r="E58" s="32">
        <v>0</v>
      </c>
      <c r="F58" s="32">
        <v>0</v>
      </c>
      <c r="G58" s="32">
        <v>0</v>
      </c>
      <c r="H58" s="31">
        <f t="shared" si="7"/>
        <v>0</v>
      </c>
      <c r="I58" s="31">
        <v>0</v>
      </c>
      <c r="J58" s="31">
        <v>0</v>
      </c>
      <c r="K58" s="31">
        <v>0</v>
      </c>
      <c r="L58" s="26"/>
      <c r="M58" s="26"/>
      <c r="N58" s="26"/>
    </row>
    <row r="59" spans="1:11" s="27" customFormat="1" ht="16.5" customHeight="1">
      <c r="A59" s="34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 s="27" customFormat="1" ht="12" customHeight="1">
      <c r="A60" s="26" t="s">
        <v>35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</row>
  </sheetData>
  <sheetProtection/>
  <mergeCells count="11">
    <mergeCell ref="H3:K3"/>
    <mergeCell ref="H33:K33"/>
    <mergeCell ref="E32:F32"/>
    <mergeCell ref="A33:A34"/>
    <mergeCell ref="B33:B34"/>
    <mergeCell ref="C33:G33"/>
    <mergeCell ref="A1:K1"/>
    <mergeCell ref="E2:F2"/>
    <mergeCell ref="A3:A4"/>
    <mergeCell ref="B3:B4"/>
    <mergeCell ref="C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SheetLayoutView="100" zoomScalePageLayoutView="0" workbookViewId="0" topLeftCell="A11">
      <selection activeCell="J14" sqref="J14"/>
    </sheetView>
  </sheetViews>
  <sheetFormatPr defaultColWidth="10.375" defaultRowHeight="12" customHeight="1"/>
  <cols>
    <col min="1" max="1" width="20.375" style="1" customWidth="1"/>
    <col min="2" max="11" width="13.75390625" style="19" customWidth="1"/>
    <col min="12" max="16384" width="10.375" style="1" customWidth="1"/>
  </cols>
  <sheetData>
    <row r="1" spans="1:11" ht="21.7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 customHeight="1" thickBot="1">
      <c r="A2" s="2" t="s">
        <v>0</v>
      </c>
      <c r="B2" s="3"/>
      <c r="C2" s="4"/>
      <c r="D2" s="3"/>
      <c r="E2" s="58" t="s">
        <v>30</v>
      </c>
      <c r="F2" s="58"/>
      <c r="G2" s="3"/>
      <c r="H2" s="3"/>
      <c r="I2" s="3"/>
      <c r="J2" s="3"/>
      <c r="K2" s="3"/>
    </row>
    <row r="3" spans="1:11" s="5" customFormat="1" ht="18" customHeight="1" thickTop="1">
      <c r="A3" s="59" t="s">
        <v>1</v>
      </c>
      <c r="B3" s="61" t="s">
        <v>2</v>
      </c>
      <c r="C3" s="63" t="s">
        <v>24</v>
      </c>
      <c r="D3" s="64"/>
      <c r="E3" s="64"/>
      <c r="F3" s="64"/>
      <c r="G3" s="65"/>
      <c r="H3" s="63" t="s">
        <v>3</v>
      </c>
      <c r="I3" s="64"/>
      <c r="J3" s="64"/>
      <c r="K3" s="64"/>
    </row>
    <row r="4" spans="1:11" s="5" customFormat="1" ht="18" customHeight="1">
      <c r="A4" s="60"/>
      <c r="B4" s="62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10" t="s">
        <v>33</v>
      </c>
      <c r="B5" s="11">
        <v>80911292</v>
      </c>
      <c r="C5" s="12">
        <v>58732737</v>
      </c>
      <c r="D5" s="12">
        <v>48901603</v>
      </c>
      <c r="E5" s="12">
        <v>1466432</v>
      </c>
      <c r="F5" s="12">
        <v>7566684</v>
      </c>
      <c r="G5" s="12">
        <v>798018</v>
      </c>
      <c r="H5" s="12">
        <v>22178555</v>
      </c>
      <c r="I5" s="12">
        <v>15730363</v>
      </c>
      <c r="J5" s="12">
        <v>6290036</v>
      </c>
      <c r="K5" s="12">
        <v>158156</v>
      </c>
      <c r="L5" s="13"/>
      <c r="M5" s="13"/>
      <c r="N5" s="13"/>
    </row>
    <row r="6" spans="1:14" ht="18" customHeight="1">
      <c r="A6" s="10">
        <v>18</v>
      </c>
      <c r="B6" s="11">
        <v>80804378</v>
      </c>
      <c r="C6" s="12">
        <v>59013937</v>
      </c>
      <c r="D6" s="12">
        <v>50134958</v>
      </c>
      <c r="E6" s="12">
        <v>1630912</v>
      </c>
      <c r="F6" s="12">
        <v>5072798</v>
      </c>
      <c r="G6" s="12">
        <v>2175269</v>
      </c>
      <c r="H6" s="12">
        <v>21790441</v>
      </c>
      <c r="I6" s="12">
        <v>15026541</v>
      </c>
      <c r="J6" s="12">
        <v>6621903</v>
      </c>
      <c r="K6" s="12">
        <v>141997</v>
      </c>
      <c r="L6" s="13"/>
      <c r="M6" s="13"/>
      <c r="N6" s="13"/>
    </row>
    <row r="7" spans="1:14" s="27" customFormat="1" ht="18" customHeight="1">
      <c r="A7" s="41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26"/>
      <c r="M7" s="26"/>
      <c r="N7" s="26"/>
    </row>
    <row r="8" spans="1:14" s="16" customFormat="1" ht="18" customHeight="1">
      <c r="A8" s="22"/>
      <c r="B8" s="20"/>
      <c r="C8" s="21"/>
      <c r="D8" s="21"/>
      <c r="E8" s="21"/>
      <c r="F8" s="21"/>
      <c r="G8" s="21"/>
      <c r="H8" s="21"/>
      <c r="I8" s="21"/>
      <c r="J8" s="21"/>
      <c r="K8" s="21"/>
      <c r="L8" s="15"/>
      <c r="M8" s="15"/>
      <c r="N8" s="15"/>
    </row>
    <row r="9" spans="1:14" s="16" customFormat="1" ht="18" customHeight="1">
      <c r="A9" s="22">
        <v>20</v>
      </c>
      <c r="B9" s="20">
        <f>SUM(B11:B27)</f>
        <v>61733402</v>
      </c>
      <c r="C9" s="21">
        <f>SUM(C11:C27)</f>
        <v>46043641</v>
      </c>
      <c r="D9" s="21">
        <f aca="true" t="shared" si="0" ref="D9:K9">SUM(D11:D27)</f>
        <v>43230781</v>
      </c>
      <c r="E9" s="21">
        <f t="shared" si="0"/>
        <v>1338320</v>
      </c>
      <c r="F9" s="21">
        <f t="shared" si="0"/>
        <v>1103686</v>
      </c>
      <c r="G9" s="21">
        <f t="shared" si="0"/>
        <v>370854</v>
      </c>
      <c r="H9" s="21">
        <f t="shared" si="0"/>
        <v>15689761</v>
      </c>
      <c r="I9" s="21">
        <f t="shared" si="0"/>
        <v>9136451</v>
      </c>
      <c r="J9" s="21">
        <f>SUM(J11:J27)</f>
        <v>6544948</v>
      </c>
      <c r="K9" s="21">
        <f t="shared" si="0"/>
        <v>8362</v>
      </c>
      <c r="L9" s="15"/>
      <c r="M9" s="15"/>
      <c r="N9" s="15"/>
    </row>
    <row r="10" spans="1:14" s="16" customFormat="1" ht="18" customHeight="1">
      <c r="A10" s="14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5"/>
      <c r="M10" s="15"/>
      <c r="N10" s="15"/>
    </row>
    <row r="11" spans="1:14" s="27" customFormat="1" ht="18" customHeight="1">
      <c r="A11" s="23" t="s">
        <v>8</v>
      </c>
      <c r="B11" s="24">
        <f>C11+H11</f>
        <v>4060860</v>
      </c>
      <c r="C11" s="25">
        <f>SUM(D11:G11)</f>
        <v>3174168</v>
      </c>
      <c r="D11" s="25">
        <v>2383384</v>
      </c>
      <c r="E11" s="25">
        <v>77920</v>
      </c>
      <c r="F11" s="25">
        <v>711114</v>
      </c>
      <c r="G11" s="25">
        <v>1750</v>
      </c>
      <c r="H11" s="25">
        <f>SUM(I11:K11)</f>
        <v>886692</v>
      </c>
      <c r="I11" s="25">
        <v>880435</v>
      </c>
      <c r="J11" s="25">
        <v>5500</v>
      </c>
      <c r="K11" s="25">
        <v>757</v>
      </c>
      <c r="L11" s="26"/>
      <c r="M11" s="26"/>
      <c r="N11" s="26"/>
    </row>
    <row r="12" spans="1:14" s="27" customFormat="1" ht="18" customHeight="1">
      <c r="A12" s="23" t="s">
        <v>9</v>
      </c>
      <c r="B12" s="24">
        <f aca="true" t="shared" si="1" ref="B12:B27">C12+H12</f>
        <v>4139900</v>
      </c>
      <c r="C12" s="25">
        <f aca="true" t="shared" si="2" ref="C12:C27">SUM(D12:G12)</f>
        <v>4139900</v>
      </c>
      <c r="D12" s="25">
        <v>4139900</v>
      </c>
      <c r="E12" s="25">
        <v>0</v>
      </c>
      <c r="F12" s="25">
        <v>0</v>
      </c>
      <c r="G12" s="25">
        <v>0</v>
      </c>
      <c r="H12" s="25">
        <f aca="true" t="shared" si="3" ref="H12:H27">SUM(I12:K12)</f>
        <v>0</v>
      </c>
      <c r="I12" s="25">
        <v>0</v>
      </c>
      <c r="J12" s="25">
        <v>0</v>
      </c>
      <c r="K12" s="25">
        <v>0</v>
      </c>
      <c r="L12" s="26"/>
      <c r="M12" s="26"/>
      <c r="N12" s="26"/>
    </row>
    <row r="13" spans="1:14" s="27" customFormat="1" ht="18" customHeight="1">
      <c r="A13" s="23" t="s">
        <v>10</v>
      </c>
      <c r="B13" s="24">
        <f t="shared" si="1"/>
        <v>3707429</v>
      </c>
      <c r="C13" s="25">
        <f t="shared" si="2"/>
        <v>3529081</v>
      </c>
      <c r="D13" s="25">
        <v>2966177</v>
      </c>
      <c r="E13" s="25">
        <v>0</v>
      </c>
      <c r="F13" s="25">
        <v>224960</v>
      </c>
      <c r="G13" s="25">
        <v>337944</v>
      </c>
      <c r="H13" s="25">
        <f t="shared" si="3"/>
        <v>178348</v>
      </c>
      <c r="I13" s="25">
        <v>167526</v>
      </c>
      <c r="J13" s="25">
        <v>9753</v>
      </c>
      <c r="K13" s="25">
        <v>1069</v>
      </c>
      <c r="L13" s="26"/>
      <c r="M13" s="26"/>
      <c r="N13" s="26"/>
    </row>
    <row r="14" spans="1:14" s="27" customFormat="1" ht="18" customHeight="1">
      <c r="A14" s="23" t="s">
        <v>11</v>
      </c>
      <c r="B14" s="24">
        <f t="shared" si="1"/>
        <v>260000</v>
      </c>
      <c r="C14" s="25">
        <f t="shared" si="2"/>
        <v>260000</v>
      </c>
      <c r="D14" s="25">
        <v>260000</v>
      </c>
      <c r="E14" s="25">
        <v>0</v>
      </c>
      <c r="F14" s="25">
        <v>0</v>
      </c>
      <c r="G14" s="25">
        <v>0</v>
      </c>
      <c r="H14" s="25">
        <f t="shared" si="3"/>
        <v>0</v>
      </c>
      <c r="I14" s="25">
        <v>0</v>
      </c>
      <c r="J14" s="25">
        <v>0</v>
      </c>
      <c r="K14" s="25">
        <v>0</v>
      </c>
      <c r="L14" s="26"/>
      <c r="M14" s="26"/>
      <c r="N14" s="26"/>
    </row>
    <row r="15" spans="1:14" s="27" customFormat="1" ht="18" customHeight="1">
      <c r="A15" s="23" t="s">
        <v>12</v>
      </c>
      <c r="B15" s="24">
        <f t="shared" si="1"/>
        <v>2412348</v>
      </c>
      <c r="C15" s="25">
        <f t="shared" si="2"/>
        <v>2108999</v>
      </c>
      <c r="D15" s="25">
        <v>2077839</v>
      </c>
      <c r="E15" s="25">
        <v>0</v>
      </c>
      <c r="F15" s="25">
        <v>0</v>
      </c>
      <c r="G15" s="25">
        <v>31160</v>
      </c>
      <c r="H15" s="25">
        <f t="shared" si="3"/>
        <v>303349</v>
      </c>
      <c r="I15" s="25">
        <v>303349</v>
      </c>
      <c r="J15" s="25">
        <v>0</v>
      </c>
      <c r="K15" s="25">
        <v>0</v>
      </c>
      <c r="L15" s="26"/>
      <c r="M15" s="26"/>
      <c r="N15" s="26"/>
    </row>
    <row r="16" spans="1:14" s="27" customFormat="1" ht="18" customHeight="1">
      <c r="A16" s="23" t="s">
        <v>13</v>
      </c>
      <c r="B16" s="24">
        <f t="shared" si="1"/>
        <v>15190542</v>
      </c>
      <c r="C16" s="25">
        <f t="shared" si="2"/>
        <v>12945948</v>
      </c>
      <c r="D16" s="25">
        <v>12154600</v>
      </c>
      <c r="E16" s="25">
        <v>777738</v>
      </c>
      <c r="F16" s="25">
        <v>13610</v>
      </c>
      <c r="G16" s="25">
        <v>0</v>
      </c>
      <c r="H16" s="25">
        <f t="shared" si="3"/>
        <v>2244594</v>
      </c>
      <c r="I16" s="25">
        <v>311802</v>
      </c>
      <c r="J16" s="25">
        <v>1931394</v>
      </c>
      <c r="K16" s="25">
        <v>1398</v>
      </c>
      <c r="L16" s="26"/>
      <c r="M16" s="26"/>
      <c r="N16" s="26"/>
    </row>
    <row r="17" spans="1:14" s="27" customFormat="1" ht="18" customHeight="1">
      <c r="A17" s="23" t="s">
        <v>14</v>
      </c>
      <c r="B17" s="24">
        <f t="shared" si="1"/>
        <v>23873669</v>
      </c>
      <c r="C17" s="25">
        <f t="shared" si="2"/>
        <v>13406334</v>
      </c>
      <c r="D17" s="25">
        <v>12769670</v>
      </c>
      <c r="E17" s="25">
        <v>482662</v>
      </c>
      <c r="F17" s="25">
        <v>154002</v>
      </c>
      <c r="G17" s="25">
        <v>0</v>
      </c>
      <c r="H17" s="25">
        <f t="shared" si="3"/>
        <v>10467335</v>
      </c>
      <c r="I17" s="25">
        <v>6575188</v>
      </c>
      <c r="J17" s="25">
        <v>3887009</v>
      </c>
      <c r="K17" s="25">
        <v>5138</v>
      </c>
      <c r="L17" s="26"/>
      <c r="M17" s="26"/>
      <c r="N17" s="26"/>
    </row>
    <row r="18" spans="1:14" s="27" customFormat="1" ht="18" customHeight="1">
      <c r="A18" s="23" t="s">
        <v>15</v>
      </c>
      <c r="B18" s="24">
        <f t="shared" si="1"/>
        <v>87</v>
      </c>
      <c r="C18" s="25">
        <f t="shared" si="2"/>
        <v>87</v>
      </c>
      <c r="D18" s="25">
        <v>87</v>
      </c>
      <c r="E18" s="25">
        <v>0</v>
      </c>
      <c r="F18" s="25">
        <v>0</v>
      </c>
      <c r="G18" s="25">
        <v>0</v>
      </c>
      <c r="H18" s="25">
        <f t="shared" si="3"/>
        <v>0</v>
      </c>
      <c r="I18" s="25">
        <v>0</v>
      </c>
      <c r="J18" s="25">
        <v>0</v>
      </c>
      <c r="K18" s="25">
        <v>0</v>
      </c>
      <c r="L18" s="26"/>
      <c r="M18" s="26"/>
      <c r="N18" s="26"/>
    </row>
    <row r="19" spans="1:14" s="27" customFormat="1" ht="18" customHeight="1">
      <c r="A19" s="23" t="s">
        <v>16</v>
      </c>
      <c r="B19" s="24">
        <f t="shared" si="1"/>
        <v>6220600</v>
      </c>
      <c r="C19" s="25">
        <f t="shared" si="2"/>
        <v>5402068</v>
      </c>
      <c r="D19" s="25">
        <v>5402068</v>
      </c>
      <c r="E19" s="25">
        <v>0</v>
      </c>
      <c r="F19" s="25">
        <v>0</v>
      </c>
      <c r="G19" s="25">
        <v>0</v>
      </c>
      <c r="H19" s="25">
        <f t="shared" si="3"/>
        <v>818532</v>
      </c>
      <c r="I19" s="25">
        <v>814784</v>
      </c>
      <c r="J19" s="25">
        <v>3748</v>
      </c>
      <c r="K19" s="25">
        <v>0</v>
      </c>
      <c r="L19" s="26"/>
      <c r="M19" s="26"/>
      <c r="N19" s="26"/>
    </row>
    <row r="20" spans="1:14" s="27" customFormat="1" ht="18" customHeight="1">
      <c r="A20" s="23" t="s">
        <v>17</v>
      </c>
      <c r="B20" s="24">
        <f t="shared" si="1"/>
        <v>0</v>
      </c>
      <c r="C20" s="25">
        <f t="shared" si="2"/>
        <v>0</v>
      </c>
      <c r="D20" s="25">
        <v>0</v>
      </c>
      <c r="E20" s="25">
        <v>0</v>
      </c>
      <c r="F20" s="25">
        <v>0</v>
      </c>
      <c r="G20" s="25">
        <v>0</v>
      </c>
      <c r="H20" s="25">
        <f t="shared" si="3"/>
        <v>0</v>
      </c>
      <c r="I20" s="25">
        <v>0</v>
      </c>
      <c r="J20" s="25">
        <v>0</v>
      </c>
      <c r="K20" s="25">
        <v>0</v>
      </c>
      <c r="L20" s="26"/>
      <c r="M20" s="26"/>
      <c r="N20" s="26"/>
    </row>
    <row r="21" spans="1:14" s="27" customFormat="1" ht="18" customHeight="1">
      <c r="A21" s="23" t="s">
        <v>18</v>
      </c>
      <c r="B21" s="24">
        <f t="shared" si="1"/>
        <v>414698</v>
      </c>
      <c r="C21" s="25">
        <f t="shared" si="2"/>
        <v>21658</v>
      </c>
      <c r="D21" s="25">
        <v>21658</v>
      </c>
      <c r="E21" s="25">
        <v>0</v>
      </c>
      <c r="F21" s="25">
        <v>0</v>
      </c>
      <c r="G21" s="25">
        <v>0</v>
      </c>
      <c r="H21" s="25">
        <f t="shared" si="3"/>
        <v>393040</v>
      </c>
      <c r="I21" s="25">
        <v>83367</v>
      </c>
      <c r="J21" s="25">
        <v>309673</v>
      </c>
      <c r="K21" s="25">
        <v>0</v>
      </c>
      <c r="L21" s="26"/>
      <c r="M21" s="26"/>
      <c r="N21" s="26"/>
    </row>
    <row r="22" spans="1:14" s="27" customFormat="1" ht="18" customHeight="1">
      <c r="A22" s="23" t="s">
        <v>19</v>
      </c>
      <c r="B22" s="24">
        <f t="shared" si="1"/>
        <v>245829</v>
      </c>
      <c r="C22" s="25">
        <f t="shared" si="2"/>
        <v>245829</v>
      </c>
      <c r="D22" s="25">
        <v>245829</v>
      </c>
      <c r="E22" s="25">
        <v>0</v>
      </c>
      <c r="F22" s="25">
        <v>0</v>
      </c>
      <c r="G22" s="25">
        <v>0</v>
      </c>
      <c r="H22" s="25">
        <f t="shared" si="3"/>
        <v>0</v>
      </c>
      <c r="I22" s="28">
        <v>0</v>
      </c>
      <c r="J22" s="28">
        <v>0</v>
      </c>
      <c r="K22" s="28">
        <v>0</v>
      </c>
      <c r="L22" s="26"/>
      <c r="M22" s="26"/>
      <c r="N22" s="26"/>
    </row>
    <row r="23" spans="1:14" s="27" customFormat="1" ht="18" customHeight="1">
      <c r="A23" s="23" t="s">
        <v>20</v>
      </c>
      <c r="B23" s="24">
        <f t="shared" si="1"/>
        <v>110000</v>
      </c>
      <c r="C23" s="25">
        <f t="shared" si="2"/>
        <v>110000</v>
      </c>
      <c r="D23" s="25">
        <v>110000</v>
      </c>
      <c r="E23" s="25">
        <v>0</v>
      </c>
      <c r="F23" s="25">
        <v>0</v>
      </c>
      <c r="G23" s="25">
        <v>0</v>
      </c>
      <c r="H23" s="25">
        <f t="shared" si="3"/>
        <v>0</v>
      </c>
      <c r="I23" s="28">
        <v>0</v>
      </c>
      <c r="J23" s="28">
        <v>0</v>
      </c>
      <c r="K23" s="28">
        <v>0</v>
      </c>
      <c r="L23" s="26"/>
      <c r="M23" s="26"/>
      <c r="N23" s="26"/>
    </row>
    <row r="24" spans="1:14" s="27" customFormat="1" ht="18" customHeight="1">
      <c r="A24" s="23" t="s">
        <v>21</v>
      </c>
      <c r="B24" s="24">
        <f t="shared" si="1"/>
        <v>3740</v>
      </c>
      <c r="C24" s="25">
        <f t="shared" si="2"/>
        <v>3740</v>
      </c>
      <c r="D24" s="25">
        <v>3740</v>
      </c>
      <c r="E24" s="25">
        <v>0</v>
      </c>
      <c r="F24" s="25">
        <v>0</v>
      </c>
      <c r="G24" s="25">
        <v>0</v>
      </c>
      <c r="H24" s="25">
        <f t="shared" si="3"/>
        <v>0</v>
      </c>
      <c r="I24" s="28">
        <v>0</v>
      </c>
      <c r="J24" s="28">
        <v>0</v>
      </c>
      <c r="K24" s="28">
        <v>0</v>
      </c>
      <c r="L24" s="26"/>
      <c r="M24" s="26"/>
      <c r="N24" s="26"/>
    </row>
    <row r="25" spans="1:14" s="27" customFormat="1" ht="18" customHeight="1">
      <c r="A25" s="23" t="s">
        <v>34</v>
      </c>
      <c r="B25" s="24">
        <f t="shared" si="1"/>
        <v>1093700</v>
      </c>
      <c r="C25" s="25">
        <f t="shared" si="2"/>
        <v>695829</v>
      </c>
      <c r="D25" s="25">
        <v>695829</v>
      </c>
      <c r="E25" s="25">
        <v>0</v>
      </c>
      <c r="F25" s="25">
        <v>0</v>
      </c>
      <c r="G25" s="25">
        <v>0</v>
      </c>
      <c r="H25" s="25">
        <f t="shared" si="3"/>
        <v>397871</v>
      </c>
      <c r="I25" s="25">
        <v>0</v>
      </c>
      <c r="J25" s="25">
        <v>397871</v>
      </c>
      <c r="K25" s="28">
        <v>0</v>
      </c>
      <c r="L25" s="26"/>
      <c r="M25" s="26"/>
      <c r="N25" s="26"/>
    </row>
    <row r="26" spans="1:14" s="27" customFormat="1" ht="18" customHeight="1">
      <c r="A26" s="23" t="s">
        <v>22</v>
      </c>
      <c r="B26" s="24">
        <f t="shared" si="1"/>
        <v>0</v>
      </c>
      <c r="C26" s="25">
        <f t="shared" si="2"/>
        <v>0</v>
      </c>
      <c r="D26" s="25">
        <v>0</v>
      </c>
      <c r="E26" s="25">
        <v>0</v>
      </c>
      <c r="F26" s="25">
        <v>0</v>
      </c>
      <c r="G26" s="25">
        <v>0</v>
      </c>
      <c r="H26" s="25">
        <f t="shared" si="3"/>
        <v>0</v>
      </c>
      <c r="I26" s="28">
        <v>0</v>
      </c>
      <c r="J26" s="28">
        <v>0</v>
      </c>
      <c r="K26" s="28">
        <v>0</v>
      </c>
      <c r="L26" s="26"/>
      <c r="M26" s="26"/>
      <c r="N26" s="26"/>
    </row>
    <row r="27" spans="1:14" s="27" customFormat="1" ht="18" customHeight="1">
      <c r="A27" s="29" t="s">
        <v>23</v>
      </c>
      <c r="B27" s="30">
        <f t="shared" si="1"/>
        <v>0</v>
      </c>
      <c r="C27" s="31">
        <f t="shared" si="2"/>
        <v>0</v>
      </c>
      <c r="D27" s="32">
        <v>0</v>
      </c>
      <c r="E27" s="32">
        <v>0</v>
      </c>
      <c r="F27" s="32">
        <v>0</v>
      </c>
      <c r="G27" s="32">
        <v>0</v>
      </c>
      <c r="H27" s="31">
        <f t="shared" si="3"/>
        <v>0</v>
      </c>
      <c r="I27" s="32">
        <v>0</v>
      </c>
      <c r="J27" s="32">
        <v>0</v>
      </c>
      <c r="K27" s="32">
        <v>0</v>
      </c>
      <c r="L27" s="26"/>
      <c r="M27" s="26"/>
      <c r="N27" s="26"/>
    </row>
    <row r="28" spans="1:14" s="27" customFormat="1" ht="18" customHeight="1">
      <c r="A28" s="33" t="s">
        <v>32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26"/>
      <c r="M28" s="26"/>
      <c r="N28" s="26"/>
    </row>
    <row r="29" spans="1:14" s="27" customFormat="1" ht="18" customHeight="1">
      <c r="A29" s="33" t="s">
        <v>29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  <c r="M29" s="26"/>
      <c r="N29" s="26"/>
    </row>
    <row r="30" spans="1:14" s="27" customFormat="1" ht="16.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26"/>
      <c r="M30" s="26"/>
      <c r="N30" s="26"/>
    </row>
    <row r="31" spans="1:14" s="27" customFormat="1" ht="31.5" customHeight="1" thickBot="1">
      <c r="A31" s="2" t="s">
        <v>0</v>
      </c>
      <c r="B31" s="37"/>
      <c r="C31" s="17"/>
      <c r="D31" s="37"/>
      <c r="E31" s="51" t="s">
        <v>31</v>
      </c>
      <c r="F31" s="51"/>
      <c r="G31" s="37"/>
      <c r="H31" s="37"/>
      <c r="I31" s="37"/>
      <c r="J31" s="37"/>
      <c r="K31" s="37"/>
      <c r="L31" s="26"/>
      <c r="M31" s="26"/>
      <c r="N31" s="26"/>
    </row>
    <row r="32" spans="1:14" s="27" customFormat="1" ht="25.5" customHeight="1" thickTop="1">
      <c r="A32" s="52" t="s">
        <v>1</v>
      </c>
      <c r="B32" s="54" t="s">
        <v>2</v>
      </c>
      <c r="C32" s="49" t="s">
        <v>24</v>
      </c>
      <c r="D32" s="50"/>
      <c r="E32" s="50"/>
      <c r="F32" s="50"/>
      <c r="G32" s="56"/>
      <c r="H32" s="49" t="s">
        <v>3</v>
      </c>
      <c r="I32" s="50"/>
      <c r="J32" s="50"/>
      <c r="K32" s="50"/>
      <c r="L32" s="26"/>
      <c r="M32" s="26"/>
      <c r="N32" s="26"/>
    </row>
    <row r="33" spans="1:14" s="27" customFormat="1" ht="18" customHeight="1">
      <c r="A33" s="53"/>
      <c r="B33" s="55"/>
      <c r="C33" s="38" t="s">
        <v>2</v>
      </c>
      <c r="D33" s="39" t="s">
        <v>25</v>
      </c>
      <c r="E33" s="40" t="s">
        <v>26</v>
      </c>
      <c r="F33" s="40" t="s">
        <v>27</v>
      </c>
      <c r="G33" s="40" t="s">
        <v>28</v>
      </c>
      <c r="H33" s="38" t="s">
        <v>2</v>
      </c>
      <c r="I33" s="39" t="s">
        <v>26</v>
      </c>
      <c r="J33" s="40" t="s">
        <v>27</v>
      </c>
      <c r="K33" s="40" t="s">
        <v>28</v>
      </c>
      <c r="L33" s="26"/>
      <c r="M33" s="26"/>
      <c r="N33" s="26"/>
    </row>
    <row r="34" spans="1:14" s="5" customFormat="1" ht="18" customHeight="1">
      <c r="A34" s="41" t="s">
        <v>33</v>
      </c>
      <c r="B34" s="24">
        <v>80911292</v>
      </c>
      <c r="C34" s="42">
        <v>58732737</v>
      </c>
      <c r="D34" s="28">
        <v>31929517</v>
      </c>
      <c r="E34" s="28">
        <v>24889116</v>
      </c>
      <c r="F34" s="28">
        <v>1914104</v>
      </c>
      <c r="G34" s="28">
        <v>0</v>
      </c>
      <c r="H34" s="42">
        <v>22178555</v>
      </c>
      <c r="I34" s="28">
        <v>19925122</v>
      </c>
      <c r="J34" s="28">
        <v>2024950</v>
      </c>
      <c r="K34" s="28">
        <v>228483</v>
      </c>
      <c r="L34" s="18"/>
      <c r="M34" s="18"/>
      <c r="N34" s="18"/>
    </row>
    <row r="35" spans="1:14" s="5" customFormat="1" ht="18" customHeight="1">
      <c r="A35" s="41">
        <v>18</v>
      </c>
      <c r="B35" s="24">
        <v>80804378</v>
      </c>
      <c r="C35" s="28">
        <v>59013937</v>
      </c>
      <c r="D35" s="28">
        <v>31889923</v>
      </c>
      <c r="E35" s="28">
        <v>25436284</v>
      </c>
      <c r="F35" s="28">
        <v>1687730</v>
      </c>
      <c r="G35" s="28">
        <v>0</v>
      </c>
      <c r="H35" s="28">
        <v>21790441</v>
      </c>
      <c r="I35" s="28">
        <v>19799025</v>
      </c>
      <c r="J35" s="28">
        <v>1948204</v>
      </c>
      <c r="K35" s="28">
        <v>43212</v>
      </c>
      <c r="L35" s="18"/>
      <c r="M35" s="18"/>
      <c r="N35" s="18"/>
    </row>
    <row r="36" spans="1:14" s="16" customFormat="1" ht="18" customHeight="1">
      <c r="A36" s="22">
        <v>19</v>
      </c>
      <c r="B36" s="20">
        <v>69851802</v>
      </c>
      <c r="C36" s="21">
        <v>52375176</v>
      </c>
      <c r="D36" s="21">
        <v>27873425</v>
      </c>
      <c r="E36" s="21">
        <v>22437899</v>
      </c>
      <c r="F36" s="21">
        <v>2063852</v>
      </c>
      <c r="G36" s="21">
        <v>0</v>
      </c>
      <c r="H36" s="21">
        <v>17476626</v>
      </c>
      <c r="I36" s="21">
        <v>16079839</v>
      </c>
      <c r="J36" s="21">
        <v>1342848</v>
      </c>
      <c r="K36" s="21">
        <v>53939</v>
      </c>
      <c r="L36" s="15"/>
      <c r="M36" s="15"/>
      <c r="N36" s="15"/>
    </row>
    <row r="37" spans="1:14" s="16" customFormat="1" ht="18" customHeight="1">
      <c r="A37" s="22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15"/>
      <c r="M37" s="15"/>
      <c r="N37" s="15"/>
    </row>
    <row r="38" spans="1:14" s="16" customFormat="1" ht="18" customHeight="1">
      <c r="A38" s="22">
        <v>20</v>
      </c>
      <c r="B38" s="21">
        <f>SUM(B40:B56)</f>
        <v>61733402</v>
      </c>
      <c r="C38" s="21">
        <f>SUM(C40:C56)</f>
        <v>46043641</v>
      </c>
      <c r="D38" s="21">
        <f aca="true" t="shared" si="4" ref="D38:K38">SUM(D40:D56)</f>
        <v>25852254</v>
      </c>
      <c r="E38" s="21">
        <f t="shared" si="4"/>
        <v>18678964</v>
      </c>
      <c r="F38" s="21">
        <f t="shared" si="4"/>
        <v>1512423</v>
      </c>
      <c r="G38" s="21">
        <f t="shared" si="4"/>
        <v>0</v>
      </c>
      <c r="H38" s="21">
        <f t="shared" si="4"/>
        <v>15689761</v>
      </c>
      <c r="I38" s="21">
        <f t="shared" si="4"/>
        <v>14354048</v>
      </c>
      <c r="J38" s="21">
        <f t="shared" si="4"/>
        <v>1281349</v>
      </c>
      <c r="K38" s="21">
        <f t="shared" si="4"/>
        <v>54364</v>
      </c>
      <c r="L38" s="15"/>
      <c r="M38" s="15"/>
      <c r="N38" s="15"/>
    </row>
    <row r="39" spans="1:14" s="27" customFormat="1" ht="18" customHeight="1">
      <c r="A39" s="43"/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6"/>
      <c r="M39" s="26"/>
      <c r="N39" s="26"/>
    </row>
    <row r="40" spans="1:14" s="27" customFormat="1" ht="18" customHeight="1">
      <c r="A40" s="23" t="s">
        <v>8</v>
      </c>
      <c r="B40" s="24">
        <f>C40+H40</f>
        <v>4060860</v>
      </c>
      <c r="C40" s="25">
        <f>SUM(D40:G40)</f>
        <v>3174168</v>
      </c>
      <c r="D40" s="25">
        <v>1698588</v>
      </c>
      <c r="E40" s="25">
        <v>1475580</v>
      </c>
      <c r="F40" s="25">
        <v>0</v>
      </c>
      <c r="G40" s="28">
        <v>0</v>
      </c>
      <c r="H40" s="25">
        <f>SUM(I40:K40)</f>
        <v>886692</v>
      </c>
      <c r="I40" s="25">
        <v>886692</v>
      </c>
      <c r="J40" s="25">
        <v>0</v>
      </c>
      <c r="K40" s="25">
        <v>0</v>
      </c>
      <c r="L40" s="26"/>
      <c r="M40" s="26"/>
      <c r="N40" s="26"/>
    </row>
    <row r="41" spans="1:14" s="16" customFormat="1" ht="18" customHeight="1">
      <c r="A41" s="23" t="s">
        <v>9</v>
      </c>
      <c r="B41" s="24">
        <f aca="true" t="shared" si="5" ref="B41:B56">C41+H41</f>
        <v>4139900</v>
      </c>
      <c r="C41" s="25">
        <f aca="true" t="shared" si="6" ref="C41:C56">SUM(D41:G41)</f>
        <v>4139900</v>
      </c>
      <c r="D41" s="25">
        <v>2276945</v>
      </c>
      <c r="E41" s="25">
        <v>1862955</v>
      </c>
      <c r="F41" s="25">
        <v>0</v>
      </c>
      <c r="G41" s="28">
        <v>0</v>
      </c>
      <c r="H41" s="25">
        <f aca="true" t="shared" si="7" ref="H41:H56">SUM(I41:K41)</f>
        <v>0</v>
      </c>
      <c r="I41" s="25">
        <v>0</v>
      </c>
      <c r="J41" s="25">
        <v>0</v>
      </c>
      <c r="K41" s="25">
        <v>0</v>
      </c>
      <c r="L41" s="15"/>
      <c r="M41" s="15"/>
      <c r="N41" s="15"/>
    </row>
    <row r="42" spans="1:14" s="27" customFormat="1" ht="18" customHeight="1">
      <c r="A42" s="23" t="s">
        <v>10</v>
      </c>
      <c r="B42" s="24">
        <f t="shared" si="5"/>
        <v>3707429</v>
      </c>
      <c r="C42" s="25">
        <f t="shared" si="6"/>
        <v>3529081</v>
      </c>
      <c r="D42" s="25">
        <v>1897602</v>
      </c>
      <c r="E42" s="25">
        <v>1631479</v>
      </c>
      <c r="F42" s="25">
        <v>0</v>
      </c>
      <c r="G42" s="28">
        <v>0</v>
      </c>
      <c r="H42" s="25">
        <f t="shared" si="7"/>
        <v>178348</v>
      </c>
      <c r="I42" s="25">
        <v>178348</v>
      </c>
      <c r="J42" s="25">
        <v>0</v>
      </c>
      <c r="K42" s="25">
        <v>0</v>
      </c>
      <c r="L42" s="26"/>
      <c r="M42" s="26"/>
      <c r="N42" s="26"/>
    </row>
    <row r="43" spans="1:14" s="27" customFormat="1" ht="18" customHeight="1">
      <c r="A43" s="23" t="s">
        <v>11</v>
      </c>
      <c r="B43" s="24">
        <f t="shared" si="5"/>
        <v>260000</v>
      </c>
      <c r="C43" s="25">
        <f t="shared" si="6"/>
        <v>260000</v>
      </c>
      <c r="D43" s="25">
        <v>120000</v>
      </c>
      <c r="E43" s="25">
        <v>121800</v>
      </c>
      <c r="F43" s="25">
        <v>18200</v>
      </c>
      <c r="G43" s="28">
        <v>0</v>
      </c>
      <c r="H43" s="25">
        <f t="shared" si="7"/>
        <v>0</v>
      </c>
      <c r="I43" s="25">
        <v>0</v>
      </c>
      <c r="J43" s="25">
        <v>0</v>
      </c>
      <c r="K43" s="25">
        <v>0</v>
      </c>
      <c r="L43" s="26"/>
      <c r="M43" s="26"/>
      <c r="N43" s="26"/>
    </row>
    <row r="44" spans="1:14" s="27" customFormat="1" ht="18" customHeight="1">
      <c r="A44" s="23" t="s">
        <v>12</v>
      </c>
      <c r="B44" s="24">
        <f t="shared" si="5"/>
        <v>2412348</v>
      </c>
      <c r="C44" s="25">
        <f t="shared" si="6"/>
        <v>2108999</v>
      </c>
      <c r="D44" s="25">
        <v>930384</v>
      </c>
      <c r="E44" s="25">
        <v>963412</v>
      </c>
      <c r="F44" s="25">
        <v>215203</v>
      </c>
      <c r="G44" s="28">
        <v>0</v>
      </c>
      <c r="H44" s="25">
        <f t="shared" si="7"/>
        <v>303349</v>
      </c>
      <c r="I44" s="25">
        <v>251026</v>
      </c>
      <c r="J44" s="25">
        <v>52323</v>
      </c>
      <c r="K44" s="25">
        <v>0</v>
      </c>
      <c r="L44" s="26"/>
      <c r="M44" s="26"/>
      <c r="N44" s="26"/>
    </row>
    <row r="45" spans="1:14" s="27" customFormat="1" ht="18" customHeight="1">
      <c r="A45" s="23" t="s">
        <v>13</v>
      </c>
      <c r="B45" s="24">
        <f t="shared" si="5"/>
        <v>15190542</v>
      </c>
      <c r="C45" s="25">
        <f t="shared" si="6"/>
        <v>12945948</v>
      </c>
      <c r="D45" s="25">
        <v>7125692</v>
      </c>
      <c r="E45" s="25">
        <v>5820256</v>
      </c>
      <c r="F45" s="25">
        <v>0</v>
      </c>
      <c r="G45" s="28">
        <v>0</v>
      </c>
      <c r="H45" s="25">
        <f t="shared" si="7"/>
        <v>2244594</v>
      </c>
      <c r="I45" s="25">
        <v>2204940</v>
      </c>
      <c r="J45" s="25">
        <v>39654</v>
      </c>
      <c r="K45" s="25">
        <v>0</v>
      </c>
      <c r="L45" s="26"/>
      <c r="M45" s="26"/>
      <c r="N45" s="26"/>
    </row>
    <row r="46" spans="1:14" s="27" customFormat="1" ht="18" customHeight="1">
      <c r="A46" s="23" t="s">
        <v>14</v>
      </c>
      <c r="B46" s="24">
        <f t="shared" si="5"/>
        <v>23873669</v>
      </c>
      <c r="C46" s="25">
        <f t="shared" si="6"/>
        <v>13406334</v>
      </c>
      <c r="D46" s="25">
        <v>8345781</v>
      </c>
      <c r="E46" s="44">
        <v>4953068</v>
      </c>
      <c r="F46" s="25">
        <v>107485</v>
      </c>
      <c r="G46" s="28">
        <v>0</v>
      </c>
      <c r="H46" s="25">
        <f t="shared" si="7"/>
        <v>10467335</v>
      </c>
      <c r="I46" s="25">
        <v>9678600</v>
      </c>
      <c r="J46" s="25">
        <v>788735</v>
      </c>
      <c r="K46" s="25">
        <v>0</v>
      </c>
      <c r="L46" s="26"/>
      <c r="M46" s="26"/>
      <c r="N46" s="26"/>
    </row>
    <row r="47" spans="1:14" s="27" customFormat="1" ht="18" customHeight="1">
      <c r="A47" s="23" t="s">
        <v>15</v>
      </c>
      <c r="B47" s="24">
        <f t="shared" si="5"/>
        <v>87</v>
      </c>
      <c r="C47" s="25">
        <f t="shared" si="6"/>
        <v>87</v>
      </c>
      <c r="D47" s="25">
        <v>87</v>
      </c>
      <c r="E47" s="25">
        <v>0</v>
      </c>
      <c r="F47" s="25">
        <v>0</v>
      </c>
      <c r="G47" s="28">
        <v>0</v>
      </c>
      <c r="H47" s="25">
        <f t="shared" si="7"/>
        <v>0</v>
      </c>
      <c r="I47" s="25">
        <v>0</v>
      </c>
      <c r="J47" s="25">
        <v>0</v>
      </c>
      <c r="K47" s="25">
        <v>0</v>
      </c>
      <c r="L47" s="26"/>
      <c r="M47" s="26"/>
      <c r="N47" s="26"/>
    </row>
    <row r="48" spans="1:14" s="27" customFormat="1" ht="18" customHeight="1">
      <c r="A48" s="23" t="s">
        <v>16</v>
      </c>
      <c r="B48" s="24">
        <f t="shared" si="5"/>
        <v>6220600</v>
      </c>
      <c r="C48" s="25">
        <f t="shared" si="6"/>
        <v>5402068</v>
      </c>
      <c r="D48" s="25">
        <v>2945070</v>
      </c>
      <c r="E48" s="25">
        <v>1379543</v>
      </c>
      <c r="F48" s="25">
        <v>1077455</v>
      </c>
      <c r="G48" s="28">
        <v>0</v>
      </c>
      <c r="H48" s="25">
        <f t="shared" si="7"/>
        <v>818532</v>
      </c>
      <c r="I48" s="25">
        <v>516271</v>
      </c>
      <c r="J48" s="25">
        <v>298809</v>
      </c>
      <c r="K48" s="25">
        <v>3452</v>
      </c>
      <c r="L48" s="26"/>
      <c r="M48" s="26"/>
      <c r="N48" s="26"/>
    </row>
    <row r="49" spans="1:14" s="27" customFormat="1" ht="18" customHeight="1">
      <c r="A49" s="23" t="s">
        <v>17</v>
      </c>
      <c r="B49" s="24">
        <f t="shared" si="5"/>
        <v>0</v>
      </c>
      <c r="C49" s="25">
        <f t="shared" si="6"/>
        <v>0</v>
      </c>
      <c r="D49" s="25">
        <v>0</v>
      </c>
      <c r="E49" s="25">
        <v>0</v>
      </c>
      <c r="F49" s="25">
        <v>0</v>
      </c>
      <c r="G49" s="28">
        <v>0</v>
      </c>
      <c r="H49" s="25">
        <f t="shared" si="7"/>
        <v>0</v>
      </c>
      <c r="I49" s="25">
        <v>0</v>
      </c>
      <c r="J49" s="25">
        <v>0</v>
      </c>
      <c r="K49" s="25">
        <v>0</v>
      </c>
      <c r="L49" s="26"/>
      <c r="M49" s="26"/>
      <c r="N49" s="26"/>
    </row>
    <row r="50" spans="1:14" s="27" customFormat="1" ht="18" customHeight="1">
      <c r="A50" s="23" t="s">
        <v>18</v>
      </c>
      <c r="B50" s="24">
        <f t="shared" si="5"/>
        <v>414698</v>
      </c>
      <c r="C50" s="25">
        <f t="shared" si="6"/>
        <v>21658</v>
      </c>
      <c r="D50" s="25">
        <v>11158</v>
      </c>
      <c r="E50" s="25">
        <v>7875</v>
      </c>
      <c r="F50" s="25">
        <v>2625</v>
      </c>
      <c r="G50" s="28">
        <v>0</v>
      </c>
      <c r="H50" s="25">
        <f t="shared" si="7"/>
        <v>393040</v>
      </c>
      <c r="I50" s="25">
        <v>240300</v>
      </c>
      <c r="J50" s="25">
        <v>101828</v>
      </c>
      <c r="K50" s="25">
        <v>50912</v>
      </c>
      <c r="L50" s="26"/>
      <c r="M50" s="26"/>
      <c r="N50" s="26"/>
    </row>
    <row r="51" spans="1:14" s="27" customFormat="1" ht="18" customHeight="1">
      <c r="A51" s="23" t="s">
        <v>19</v>
      </c>
      <c r="B51" s="24">
        <f t="shared" si="5"/>
        <v>245829</v>
      </c>
      <c r="C51" s="25">
        <f t="shared" si="6"/>
        <v>245829</v>
      </c>
      <c r="D51" s="25">
        <v>129548</v>
      </c>
      <c r="E51" s="25">
        <v>52326</v>
      </c>
      <c r="F51" s="25">
        <v>63955</v>
      </c>
      <c r="G51" s="28">
        <v>0</v>
      </c>
      <c r="H51" s="25">
        <f t="shared" si="7"/>
        <v>0</v>
      </c>
      <c r="I51" s="25">
        <v>0</v>
      </c>
      <c r="J51" s="25">
        <v>0</v>
      </c>
      <c r="K51" s="25">
        <v>0</v>
      </c>
      <c r="L51" s="26"/>
      <c r="M51" s="26"/>
      <c r="N51" s="26"/>
    </row>
    <row r="52" spans="1:14" s="27" customFormat="1" ht="18" customHeight="1">
      <c r="A52" s="23" t="s">
        <v>20</v>
      </c>
      <c r="B52" s="24">
        <f t="shared" si="5"/>
        <v>110000</v>
      </c>
      <c r="C52" s="25">
        <f t="shared" si="6"/>
        <v>110000</v>
      </c>
      <c r="D52" s="25">
        <v>60000</v>
      </c>
      <c r="E52" s="25">
        <v>22500</v>
      </c>
      <c r="F52" s="25">
        <v>27500</v>
      </c>
      <c r="G52" s="28">
        <v>0</v>
      </c>
      <c r="H52" s="25">
        <f t="shared" si="7"/>
        <v>0</v>
      </c>
      <c r="I52" s="25">
        <v>0</v>
      </c>
      <c r="J52" s="25">
        <v>0</v>
      </c>
      <c r="K52" s="25">
        <v>0</v>
      </c>
      <c r="L52" s="26"/>
      <c r="M52" s="26"/>
      <c r="N52" s="26"/>
    </row>
    <row r="53" spans="1:14" s="27" customFormat="1" ht="18" customHeight="1">
      <c r="A53" s="23" t="s">
        <v>21</v>
      </c>
      <c r="B53" s="24">
        <f t="shared" si="5"/>
        <v>3740</v>
      </c>
      <c r="C53" s="25">
        <f t="shared" si="6"/>
        <v>3740</v>
      </c>
      <c r="D53" s="25">
        <v>3740</v>
      </c>
      <c r="E53" s="25">
        <v>0</v>
      </c>
      <c r="F53" s="25">
        <v>0</v>
      </c>
      <c r="G53" s="28">
        <v>0</v>
      </c>
      <c r="H53" s="25">
        <f t="shared" si="7"/>
        <v>0</v>
      </c>
      <c r="I53" s="25">
        <v>0</v>
      </c>
      <c r="J53" s="25">
        <v>0</v>
      </c>
      <c r="K53" s="25">
        <v>0</v>
      </c>
      <c r="L53" s="26"/>
      <c r="M53" s="26"/>
      <c r="N53" s="26"/>
    </row>
    <row r="54" spans="1:14" s="27" customFormat="1" ht="18" customHeight="1">
      <c r="A54" s="23" t="s">
        <v>34</v>
      </c>
      <c r="B54" s="24">
        <f t="shared" si="5"/>
        <v>1093700</v>
      </c>
      <c r="C54" s="25">
        <f t="shared" si="6"/>
        <v>695829</v>
      </c>
      <c r="D54" s="25">
        <v>307659</v>
      </c>
      <c r="E54" s="25">
        <v>388170</v>
      </c>
      <c r="F54" s="25">
        <v>0</v>
      </c>
      <c r="G54" s="28">
        <v>0</v>
      </c>
      <c r="H54" s="25">
        <f t="shared" si="7"/>
        <v>397871</v>
      </c>
      <c r="I54" s="25">
        <v>397871</v>
      </c>
      <c r="J54" s="25">
        <v>0</v>
      </c>
      <c r="K54" s="25">
        <v>0</v>
      </c>
      <c r="L54" s="26"/>
      <c r="M54" s="26"/>
      <c r="N54" s="26"/>
    </row>
    <row r="55" spans="1:14" s="27" customFormat="1" ht="18" customHeight="1">
      <c r="A55" s="23" t="s">
        <v>22</v>
      </c>
      <c r="B55" s="24">
        <f t="shared" si="5"/>
        <v>0</v>
      </c>
      <c r="C55" s="25">
        <f t="shared" si="6"/>
        <v>0</v>
      </c>
      <c r="D55" s="25">
        <v>0</v>
      </c>
      <c r="E55" s="25">
        <v>0</v>
      </c>
      <c r="F55" s="25">
        <v>0</v>
      </c>
      <c r="G55" s="28">
        <v>0</v>
      </c>
      <c r="H55" s="25">
        <f t="shared" si="7"/>
        <v>0</v>
      </c>
      <c r="I55" s="25">
        <v>0</v>
      </c>
      <c r="J55" s="25">
        <v>0</v>
      </c>
      <c r="K55" s="25">
        <v>0</v>
      </c>
      <c r="L55" s="26"/>
      <c r="M55" s="26"/>
      <c r="N55" s="26"/>
    </row>
    <row r="56" spans="1:14" s="27" customFormat="1" ht="18" customHeight="1">
      <c r="A56" s="29" t="s">
        <v>23</v>
      </c>
      <c r="B56" s="30">
        <f t="shared" si="5"/>
        <v>0</v>
      </c>
      <c r="C56" s="31">
        <f t="shared" si="6"/>
        <v>0</v>
      </c>
      <c r="D56" s="32">
        <v>0</v>
      </c>
      <c r="E56" s="32">
        <v>0</v>
      </c>
      <c r="F56" s="32">
        <v>0</v>
      </c>
      <c r="G56" s="32">
        <v>0</v>
      </c>
      <c r="H56" s="31">
        <f t="shared" si="7"/>
        <v>0</v>
      </c>
      <c r="I56" s="31">
        <v>0</v>
      </c>
      <c r="J56" s="31">
        <v>0</v>
      </c>
      <c r="K56" s="31">
        <v>0</v>
      </c>
      <c r="L56" s="26"/>
      <c r="M56" s="26"/>
      <c r="N56" s="26"/>
    </row>
    <row r="57" spans="1:11" s="27" customFormat="1" ht="16.5" customHeight="1">
      <c r="A57" s="34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s="27" customFormat="1" ht="12" customHeight="1">
      <c r="A58" s="26" t="s">
        <v>35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</row>
  </sheetData>
  <sheetProtection/>
  <mergeCells count="11">
    <mergeCell ref="H3:K3"/>
    <mergeCell ref="E31:F31"/>
    <mergeCell ref="A32:A33"/>
    <mergeCell ref="B32:B33"/>
    <mergeCell ref="C32:G32"/>
    <mergeCell ref="H32:K32"/>
    <mergeCell ref="A1:K1"/>
    <mergeCell ref="E2:F2"/>
    <mergeCell ref="A3:A4"/>
    <mergeCell ref="B3:B4"/>
    <mergeCell ref="C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2015-01-29T07:58:35Z</cp:lastPrinted>
  <dcterms:created xsi:type="dcterms:W3CDTF">2008-03-13T09:30:42Z</dcterms:created>
  <dcterms:modified xsi:type="dcterms:W3CDTF">2015-03-13T05:18:02Z</dcterms:modified>
  <cp:category/>
  <cp:version/>
  <cp:contentType/>
  <cp:contentStatus/>
</cp:coreProperties>
</file>