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90" windowWidth="18630" windowHeight="7845" activeTab="0"/>
  </bookViews>
  <sheets>
    <sheet name="131" sheetId="1" r:id="rId1"/>
  </sheets>
  <definedNames>
    <definedName name="_xlnm.Print_Area" localSheetId="0">'131'!$A$1:$N$32</definedName>
  </definedNames>
  <calcPr fullCalcOnLoad="1"/>
</workbook>
</file>

<file path=xl/sharedStrings.xml><?xml version="1.0" encoding="utf-8"?>
<sst xmlns="http://schemas.openxmlformats.org/spreadsheetml/2006/main" count="33" uniqueCount="21">
  <si>
    <t>(単位  隻、千t)</t>
  </si>
  <si>
    <t>大分港</t>
  </si>
  <si>
    <t>津久見港</t>
  </si>
  <si>
    <t>別府港</t>
  </si>
  <si>
    <t>佐伯港</t>
  </si>
  <si>
    <t>佐賀関港</t>
  </si>
  <si>
    <t>隻  数</t>
  </si>
  <si>
    <t>総トン数</t>
  </si>
  <si>
    <t>外  航  船  舶</t>
  </si>
  <si>
    <t>総数</t>
  </si>
  <si>
    <t>総トン数500未満</t>
  </si>
  <si>
    <t xml:space="preserve">   〃    以上</t>
  </si>
  <si>
    <t>内  航  船  舶</t>
  </si>
  <si>
    <t xml:space="preserve">    〃     以上</t>
  </si>
  <si>
    <t>そ    の    他</t>
  </si>
  <si>
    <t>年次および</t>
  </si>
  <si>
    <t>船舶区分</t>
  </si>
  <si>
    <t>平成13年</t>
  </si>
  <si>
    <t>中津港</t>
  </si>
  <si>
    <t>資料：国土交通省「港湾統計年報」</t>
  </si>
  <si>
    <t>131．主要港入港船舶状況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</si>
</sst>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0.0_);[Red]\(0.0\)"/>
    <numFmt numFmtId="179" formatCode="#,##0_);[Red]\(#,##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double"/>
      <bottom/>
    </border>
    <border>
      <left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 quotePrefix="1">
      <alignment/>
    </xf>
    <xf numFmtId="176" fontId="0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 applyProtection="1">
      <alignment/>
      <protection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 applyProtection="1" quotePrefix="1">
      <alignment horizontal="left"/>
      <protection/>
    </xf>
    <xf numFmtId="176" fontId="0" fillId="0" borderId="10" xfId="0" applyNumberFormat="1" applyFont="1" applyFill="1" applyBorder="1" applyAlignment="1">
      <alignment horizontal="centerContinuous"/>
    </xf>
    <xf numFmtId="176" fontId="5" fillId="0" borderId="11" xfId="0" applyNumberFormat="1" applyFont="1" applyFill="1" applyBorder="1" applyAlignment="1" applyProtection="1">
      <alignment horizontal="centerContinuous" vertical="center"/>
      <protection/>
    </xf>
    <xf numFmtId="176" fontId="5" fillId="0" borderId="12" xfId="0" applyNumberFormat="1" applyFont="1" applyFill="1" applyBorder="1" applyAlignment="1" applyProtection="1">
      <alignment horizontal="centerContinuous" vertical="center"/>
      <protection/>
    </xf>
    <xf numFmtId="176" fontId="0" fillId="0" borderId="0" xfId="0" applyNumberFormat="1" applyFont="1" applyFill="1" applyAlignment="1">
      <alignment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Alignment="1">
      <alignment horizontal="centerContinuous"/>
    </xf>
    <xf numFmtId="176" fontId="0" fillId="0" borderId="0" xfId="0" applyNumberFormat="1" applyFont="1" applyFill="1" applyBorder="1" applyAlignment="1" applyProtection="1">
      <alignment horizontal="centerContinuous"/>
      <protection locked="0"/>
    </xf>
    <xf numFmtId="41" fontId="0" fillId="0" borderId="0" xfId="0" applyNumberFormat="1" applyFont="1" applyFill="1" applyAlignment="1" applyProtection="1">
      <alignment/>
      <protection locked="0"/>
    </xf>
    <xf numFmtId="176" fontId="0" fillId="0" borderId="0" xfId="0" applyNumberFormat="1" applyFont="1" applyFill="1" applyBorder="1" applyAlignment="1" applyProtection="1" quotePrefix="1">
      <alignment horizontal="centerContinuous"/>
      <protection/>
    </xf>
    <xf numFmtId="41" fontId="0" fillId="0" borderId="0" xfId="0" applyNumberFormat="1" applyFont="1" applyFill="1" applyAlignment="1">
      <alignment/>
    </xf>
    <xf numFmtId="176" fontId="0" fillId="0" borderId="13" xfId="0" applyNumberFormat="1" applyFont="1" applyFill="1" applyBorder="1" applyAlignment="1" applyProtection="1" quotePrefix="1">
      <alignment horizontal="centerContinuous"/>
      <protection/>
    </xf>
    <xf numFmtId="176" fontId="6" fillId="0" borderId="0" xfId="0" applyNumberFormat="1" applyFont="1" applyFill="1" applyAlignment="1">
      <alignment horizontal="centerContinuous"/>
    </xf>
    <xf numFmtId="176" fontId="6" fillId="0" borderId="0" xfId="0" applyNumberFormat="1" applyFont="1" applyFill="1" applyAlignment="1">
      <alignment/>
    </xf>
    <xf numFmtId="176" fontId="7" fillId="0" borderId="0" xfId="0" applyNumberFormat="1" applyFont="1" applyFill="1" applyBorder="1" applyAlignment="1" applyProtection="1" quotePrefix="1">
      <alignment horizontal="centerContinuous"/>
      <protection/>
    </xf>
    <xf numFmtId="176" fontId="0" fillId="0" borderId="0" xfId="0" applyNumberFormat="1" applyFont="1" applyFill="1" applyBorder="1" applyAlignment="1" applyProtection="1" quotePrefix="1">
      <alignment/>
      <protection/>
    </xf>
    <xf numFmtId="176" fontId="0" fillId="0" borderId="0" xfId="0" applyNumberFormat="1" applyFont="1" applyFill="1" applyBorder="1" applyAlignment="1" applyProtection="1" quotePrefix="1">
      <alignment horizontal="center"/>
      <protection/>
    </xf>
    <xf numFmtId="176" fontId="5" fillId="0" borderId="0" xfId="0" applyNumberFormat="1" applyFont="1" applyFill="1" applyBorder="1" applyAlignment="1" applyProtection="1">
      <alignment horizontal="distributed"/>
      <protection/>
    </xf>
    <xf numFmtId="176" fontId="5" fillId="0" borderId="13" xfId="0" applyNumberFormat="1" applyFont="1" applyFill="1" applyBorder="1" applyAlignment="1" applyProtection="1">
      <alignment horizontal="distributed"/>
      <protection/>
    </xf>
    <xf numFmtId="176" fontId="0" fillId="0" borderId="13" xfId="0" applyNumberFormat="1" applyFont="1" applyFill="1" applyBorder="1" applyAlignment="1" applyProtection="1">
      <alignment horizontal="distributed"/>
      <protection/>
    </xf>
    <xf numFmtId="176" fontId="0" fillId="0" borderId="12" xfId="0" applyNumberFormat="1" applyFont="1" applyFill="1" applyBorder="1" applyAlignment="1">
      <alignment/>
    </xf>
    <xf numFmtId="176" fontId="0" fillId="0" borderId="14" xfId="0" applyNumberFormat="1" applyFont="1" applyFill="1" applyBorder="1" applyAlignment="1" applyProtection="1">
      <alignment horizontal="distributed"/>
      <protection/>
    </xf>
    <xf numFmtId="176" fontId="0" fillId="0" borderId="0" xfId="0" applyNumberFormat="1" applyFont="1" applyFill="1" applyAlignment="1">
      <alignment/>
    </xf>
    <xf numFmtId="177" fontId="7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>
      <alignment/>
    </xf>
    <xf numFmtId="41" fontId="6" fillId="0" borderId="0" xfId="48" applyNumberFormat="1" applyFont="1" applyFill="1" applyBorder="1" applyAlignment="1">
      <alignment/>
    </xf>
    <xf numFmtId="41" fontId="6" fillId="0" borderId="0" xfId="48" applyNumberFormat="1" applyFont="1" applyFill="1" applyBorder="1" applyAlignment="1">
      <alignment horizontal="right"/>
    </xf>
    <xf numFmtId="41" fontId="6" fillId="0" borderId="0" xfId="0" applyNumberFormat="1" applyFont="1" applyFill="1" applyBorder="1" applyAlignment="1">
      <alignment/>
    </xf>
    <xf numFmtId="41" fontId="6" fillId="0" borderId="12" xfId="0" applyNumberFormat="1" applyFont="1" applyFill="1" applyBorder="1" applyAlignment="1">
      <alignment/>
    </xf>
    <xf numFmtId="41" fontId="6" fillId="0" borderId="12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centerContinuous" vertical="center"/>
    </xf>
    <xf numFmtId="179" fontId="0" fillId="0" borderId="0" xfId="0" applyNumberFormat="1" applyFont="1" applyFill="1" applyBorder="1" applyAlignment="1" applyProtection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176" fontId="6" fillId="0" borderId="0" xfId="48" applyNumberFormat="1" applyFont="1" applyFill="1" applyBorder="1" applyAlignment="1">
      <alignment horizontal="right"/>
    </xf>
    <xf numFmtId="176" fontId="6" fillId="0" borderId="0" xfId="48" applyNumberFormat="1" applyFont="1" applyFill="1" applyBorder="1" applyAlignment="1">
      <alignment/>
    </xf>
    <xf numFmtId="41" fontId="0" fillId="0" borderId="15" xfId="0" applyNumberFormat="1" applyFont="1" applyFill="1" applyBorder="1" applyAlignment="1" applyProtection="1">
      <alignment/>
      <protection locked="0"/>
    </xf>
    <xf numFmtId="41" fontId="0" fillId="0" borderId="15" xfId="0" applyNumberFormat="1" applyFont="1" applyFill="1" applyBorder="1" applyAlignment="1">
      <alignment/>
    </xf>
    <xf numFmtId="41" fontId="0" fillId="0" borderId="15" xfId="0" applyNumberFormat="1" applyFont="1" applyFill="1" applyBorder="1" applyAlignment="1" applyProtection="1">
      <alignment/>
      <protection/>
    </xf>
    <xf numFmtId="179" fontId="0" fillId="0" borderId="15" xfId="0" applyNumberFormat="1" applyFont="1" applyFill="1" applyBorder="1" applyAlignment="1" applyProtection="1">
      <alignment/>
      <protection/>
    </xf>
    <xf numFmtId="177" fontId="7" fillId="0" borderId="15" xfId="0" applyNumberFormat="1" applyFont="1" applyFill="1" applyBorder="1" applyAlignment="1" applyProtection="1">
      <alignment/>
      <protection/>
    </xf>
    <xf numFmtId="176" fontId="7" fillId="0" borderId="15" xfId="48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>
      <alignment/>
    </xf>
    <xf numFmtId="41" fontId="6" fillId="0" borderId="15" xfId="48" applyNumberFormat="1" applyFont="1" applyFill="1" applyBorder="1" applyAlignment="1">
      <alignment/>
    </xf>
    <xf numFmtId="176" fontId="0" fillId="0" borderId="16" xfId="0" applyNumberFormat="1" applyFont="1" applyFill="1" applyBorder="1" applyAlignment="1">
      <alignment horizontal="distributed" vertical="center" indent="1"/>
    </xf>
    <xf numFmtId="176" fontId="0" fillId="0" borderId="17" xfId="0" applyNumberFormat="1" applyFont="1" applyFill="1" applyBorder="1" applyAlignment="1">
      <alignment horizontal="distributed" vertical="center" indent="1"/>
    </xf>
    <xf numFmtId="176" fontId="0" fillId="0" borderId="12" xfId="0" applyNumberFormat="1" applyFont="1" applyFill="1" applyBorder="1" applyAlignment="1">
      <alignment horizontal="distributed" vertical="center" indent="1"/>
    </xf>
    <xf numFmtId="176" fontId="0" fillId="0" borderId="14" xfId="0" applyNumberFormat="1" applyFont="1" applyFill="1" applyBorder="1" applyAlignment="1">
      <alignment horizontal="distributed" vertical="center" indent="1"/>
    </xf>
    <xf numFmtId="0" fontId="0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tabSelected="1" zoomScaleSheetLayoutView="100" zoomScalePageLayoutView="0" workbookViewId="0" topLeftCell="A1">
      <selection activeCell="F7" sqref="F7"/>
    </sheetView>
  </sheetViews>
  <sheetFormatPr defaultColWidth="10.375" defaultRowHeight="12" customHeight="1"/>
  <cols>
    <col min="1" max="1" width="2.875" style="4" customWidth="1"/>
    <col min="2" max="2" width="15.75390625" style="4" bestFit="1" customWidth="1"/>
    <col min="3" max="3" width="11.00390625" style="4" bestFit="1" customWidth="1"/>
    <col min="4" max="4" width="12.00390625" style="4" customWidth="1"/>
    <col min="5" max="5" width="11.00390625" style="4" bestFit="1" customWidth="1"/>
    <col min="6" max="6" width="12.00390625" style="4" customWidth="1"/>
    <col min="7" max="7" width="9.75390625" style="4" customWidth="1"/>
    <col min="8" max="8" width="12.00390625" style="4" customWidth="1"/>
    <col min="9" max="9" width="9.75390625" style="4" customWidth="1"/>
    <col min="10" max="10" width="12.00390625" style="4" customWidth="1"/>
    <col min="11" max="11" width="9.75390625" style="4" customWidth="1"/>
    <col min="12" max="12" width="12.00390625" style="4" customWidth="1"/>
    <col min="13" max="13" width="9.75390625" style="4" customWidth="1"/>
    <col min="14" max="14" width="12.00390625" style="4" customWidth="1"/>
    <col min="15" max="16384" width="10.375" style="4" customWidth="1"/>
  </cols>
  <sheetData>
    <row r="1" spans="1:14" ht="21" customHeight="1">
      <c r="A1" s="38" t="s">
        <v>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" customHeight="1" thickBot="1">
      <c r="A2" s="6"/>
      <c r="B2" s="7" t="s">
        <v>0</v>
      </c>
      <c r="C2" s="6"/>
      <c r="D2" s="6"/>
      <c r="E2" s="6"/>
      <c r="F2" s="6"/>
      <c r="G2" s="6"/>
      <c r="H2" s="6"/>
      <c r="I2" s="6"/>
      <c r="J2" s="6"/>
      <c r="K2" s="8"/>
      <c r="L2" s="8"/>
      <c r="M2" s="6"/>
      <c r="N2" s="6"/>
    </row>
    <row r="3" spans="1:14" s="11" customFormat="1" ht="12" customHeight="1" thickTop="1">
      <c r="A3" s="51" t="s">
        <v>15</v>
      </c>
      <c r="B3" s="52"/>
      <c r="C3" s="9" t="s">
        <v>1</v>
      </c>
      <c r="D3" s="10"/>
      <c r="E3" s="9" t="s">
        <v>2</v>
      </c>
      <c r="F3" s="10"/>
      <c r="G3" s="9" t="s">
        <v>3</v>
      </c>
      <c r="H3" s="10"/>
      <c r="I3" s="9" t="s">
        <v>4</v>
      </c>
      <c r="J3" s="10"/>
      <c r="K3" s="9" t="s">
        <v>5</v>
      </c>
      <c r="L3" s="10"/>
      <c r="M3" s="9" t="s">
        <v>18</v>
      </c>
      <c r="N3" s="10"/>
    </row>
    <row r="4" spans="1:14" s="11" customFormat="1" ht="12" customHeight="1">
      <c r="A4" s="53" t="s">
        <v>16</v>
      </c>
      <c r="B4" s="54"/>
      <c r="C4" s="12" t="s">
        <v>6</v>
      </c>
      <c r="D4" s="13" t="s">
        <v>7</v>
      </c>
      <c r="E4" s="12" t="s">
        <v>6</v>
      </c>
      <c r="F4" s="13" t="s">
        <v>7</v>
      </c>
      <c r="G4" s="12" t="s">
        <v>6</v>
      </c>
      <c r="H4" s="13" t="s">
        <v>7</v>
      </c>
      <c r="I4" s="12" t="s">
        <v>6</v>
      </c>
      <c r="J4" s="13" t="s">
        <v>7</v>
      </c>
      <c r="K4" s="12" t="s">
        <v>6</v>
      </c>
      <c r="L4" s="13" t="s">
        <v>7</v>
      </c>
      <c r="M4" s="12" t="s">
        <v>6</v>
      </c>
      <c r="N4" s="13" t="s">
        <v>7</v>
      </c>
    </row>
    <row r="5" spans="1:14" ht="18" customHeight="1">
      <c r="A5" s="14" t="s">
        <v>17</v>
      </c>
      <c r="B5" s="15"/>
      <c r="C5" s="43">
        <v>39424</v>
      </c>
      <c r="D5" s="1">
        <v>54505.037</v>
      </c>
      <c r="E5" s="16">
        <v>9071</v>
      </c>
      <c r="F5" s="1">
        <v>9629.415</v>
      </c>
      <c r="G5" s="1">
        <v>4927</v>
      </c>
      <c r="H5" s="1">
        <v>13549</v>
      </c>
      <c r="I5" s="1">
        <v>17599</v>
      </c>
      <c r="J5" s="1">
        <v>6271</v>
      </c>
      <c r="K5" s="1">
        <v>7261</v>
      </c>
      <c r="L5" s="16">
        <v>7012.058</v>
      </c>
      <c r="M5" s="1">
        <v>1528</v>
      </c>
      <c r="N5" s="1">
        <v>533</v>
      </c>
    </row>
    <row r="6" spans="1:14" ht="18" customHeight="1">
      <c r="A6" s="14"/>
      <c r="B6" s="17">
        <v>14</v>
      </c>
      <c r="C6" s="43">
        <v>37320</v>
      </c>
      <c r="D6" s="1">
        <v>60974.816000000006</v>
      </c>
      <c r="E6" s="16">
        <v>9085</v>
      </c>
      <c r="F6" s="1">
        <v>9085</v>
      </c>
      <c r="G6" s="1">
        <v>4891</v>
      </c>
      <c r="H6" s="1">
        <v>13254</v>
      </c>
      <c r="I6" s="1">
        <v>17840</v>
      </c>
      <c r="J6" s="1">
        <v>6162.928</v>
      </c>
      <c r="K6" s="1">
        <v>7192</v>
      </c>
      <c r="L6" s="16">
        <v>7072</v>
      </c>
      <c r="M6" s="1">
        <v>633</v>
      </c>
      <c r="N6" s="1">
        <v>293</v>
      </c>
    </row>
    <row r="7" spans="1:14" ht="18" customHeight="1">
      <c r="A7" s="14"/>
      <c r="B7" s="17">
        <v>15</v>
      </c>
      <c r="C7" s="43">
        <v>38458</v>
      </c>
      <c r="D7" s="1">
        <v>58244.03799999999</v>
      </c>
      <c r="E7" s="16">
        <v>10300</v>
      </c>
      <c r="F7" s="1">
        <v>9565.026</v>
      </c>
      <c r="G7" s="1">
        <v>4856</v>
      </c>
      <c r="H7" s="1">
        <v>13228.746000000001</v>
      </c>
      <c r="I7" s="1">
        <v>16701</v>
      </c>
      <c r="J7" s="1">
        <v>5701.2970000000005</v>
      </c>
      <c r="K7" s="1">
        <v>7363</v>
      </c>
      <c r="L7" s="16">
        <v>6859.429</v>
      </c>
      <c r="M7" s="1">
        <v>560</v>
      </c>
      <c r="N7" s="1">
        <v>337</v>
      </c>
    </row>
    <row r="8" spans="1:14" ht="18" customHeight="1">
      <c r="A8" s="14"/>
      <c r="B8" s="17">
        <v>16</v>
      </c>
      <c r="C8" s="44">
        <v>38102</v>
      </c>
      <c r="D8" s="2">
        <v>65199.848</v>
      </c>
      <c r="E8" s="2">
        <v>10037</v>
      </c>
      <c r="F8" s="2">
        <v>9783.98</v>
      </c>
      <c r="G8" s="2">
        <v>4458</v>
      </c>
      <c r="H8" s="2">
        <v>12951.99</v>
      </c>
      <c r="I8" s="2">
        <v>10377</v>
      </c>
      <c r="J8" s="3">
        <v>3184.824</v>
      </c>
      <c r="K8" s="2">
        <v>7363</v>
      </c>
      <c r="L8" s="18">
        <v>7156.955999999999</v>
      </c>
      <c r="M8" s="2">
        <v>613</v>
      </c>
      <c r="N8" s="3">
        <v>461</v>
      </c>
    </row>
    <row r="9" spans="1:14" ht="18" customHeight="1">
      <c r="A9" s="14"/>
      <c r="B9" s="19">
        <v>17</v>
      </c>
      <c r="C9" s="4">
        <v>39330</v>
      </c>
      <c r="D9" s="4">
        <v>65683.717</v>
      </c>
      <c r="E9" s="4">
        <v>9825</v>
      </c>
      <c r="F9" s="4">
        <v>9837.922999999999</v>
      </c>
      <c r="G9" s="4">
        <v>3705</v>
      </c>
      <c r="H9" s="4">
        <v>6344.4130000000005</v>
      </c>
      <c r="I9" s="4">
        <v>2678</v>
      </c>
      <c r="J9" s="4">
        <v>3867.113</v>
      </c>
      <c r="K9" s="4">
        <v>7293</v>
      </c>
      <c r="L9" s="4">
        <v>7199.3189999999995</v>
      </c>
      <c r="M9" s="4">
        <v>1568</v>
      </c>
      <c r="N9" s="4">
        <v>2815</v>
      </c>
    </row>
    <row r="10" spans="1:14" ht="18" customHeight="1">
      <c r="A10" s="14"/>
      <c r="B10" s="17">
        <v>18</v>
      </c>
      <c r="C10" s="45">
        <v>38064</v>
      </c>
      <c r="D10" s="5">
        <v>67432</v>
      </c>
      <c r="E10" s="5">
        <v>11441</v>
      </c>
      <c r="F10" s="5">
        <v>9997</v>
      </c>
      <c r="G10" s="5">
        <v>4336</v>
      </c>
      <c r="H10" s="5">
        <v>13251</v>
      </c>
      <c r="I10" s="5">
        <v>12202</v>
      </c>
      <c r="J10" s="5">
        <v>4217</v>
      </c>
      <c r="K10" s="5">
        <v>7363</v>
      </c>
      <c r="L10" s="5">
        <v>7648</v>
      </c>
      <c r="M10" s="5">
        <v>2149</v>
      </c>
      <c r="N10" s="5">
        <v>4514</v>
      </c>
    </row>
    <row r="11" spans="1:14" ht="18" customHeight="1">
      <c r="A11" s="14"/>
      <c r="B11" s="17">
        <v>19</v>
      </c>
      <c r="C11" s="45">
        <v>35679</v>
      </c>
      <c r="D11" s="5">
        <v>66528.819</v>
      </c>
      <c r="E11" s="5">
        <v>11266</v>
      </c>
      <c r="F11" s="5">
        <v>9804.957</v>
      </c>
      <c r="G11" s="5">
        <v>4310</v>
      </c>
      <c r="H11" s="5">
        <v>13154.590000000002</v>
      </c>
      <c r="I11" s="5">
        <v>12425</v>
      </c>
      <c r="J11" s="5">
        <v>4319.710000000001</v>
      </c>
      <c r="K11" s="5">
        <v>7311</v>
      </c>
      <c r="L11" s="5">
        <v>7567.184000000001</v>
      </c>
      <c r="M11" s="5">
        <v>2121</v>
      </c>
      <c r="N11" s="5">
        <v>4471</v>
      </c>
    </row>
    <row r="12" spans="1:14" ht="18" customHeight="1">
      <c r="A12" s="14"/>
      <c r="B12" s="17">
        <v>20</v>
      </c>
      <c r="C12" s="45">
        <v>38934</v>
      </c>
      <c r="D12" s="5">
        <v>80327.63</v>
      </c>
      <c r="E12" s="5">
        <v>11000</v>
      </c>
      <c r="F12" s="5">
        <v>11912.57</v>
      </c>
      <c r="G12" s="5">
        <v>3406</v>
      </c>
      <c r="H12" s="5">
        <v>9330.396</v>
      </c>
      <c r="I12" s="5">
        <v>10493</v>
      </c>
      <c r="J12" s="5">
        <v>3716.651</v>
      </c>
      <c r="K12" s="5">
        <v>7326</v>
      </c>
      <c r="L12" s="5">
        <v>7644.17</v>
      </c>
      <c r="M12" s="5">
        <v>1817</v>
      </c>
      <c r="N12" s="5">
        <v>5270</v>
      </c>
    </row>
    <row r="13" spans="1:14" ht="18" customHeight="1">
      <c r="A13" s="14"/>
      <c r="B13" s="17">
        <v>21</v>
      </c>
      <c r="C13" s="45">
        <v>32918</v>
      </c>
      <c r="D13" s="5">
        <v>57266.659</v>
      </c>
      <c r="E13" s="5">
        <v>10082</v>
      </c>
      <c r="F13" s="5">
        <v>10548.948</v>
      </c>
      <c r="G13" s="5">
        <v>2575</v>
      </c>
      <c r="H13" s="5">
        <v>8252.05</v>
      </c>
      <c r="I13" s="5">
        <v>9923</v>
      </c>
      <c r="J13" s="5">
        <v>3182.108</v>
      </c>
      <c r="K13" s="5">
        <v>7181</v>
      </c>
      <c r="L13" s="5">
        <v>7308.382</v>
      </c>
      <c r="M13" s="5">
        <v>1433</v>
      </c>
      <c r="N13" s="5">
        <v>4825.324</v>
      </c>
    </row>
    <row r="14" spans="1:14" ht="18" customHeight="1">
      <c r="A14" s="14"/>
      <c r="B14" s="17">
        <v>22</v>
      </c>
      <c r="C14" s="44">
        <v>31399</v>
      </c>
      <c r="D14" s="2">
        <v>61880.319</v>
      </c>
      <c r="E14" s="2">
        <v>10095</v>
      </c>
      <c r="F14" s="2">
        <v>10904</v>
      </c>
      <c r="G14" s="2">
        <v>2580</v>
      </c>
      <c r="H14" s="2">
        <v>8369.158</v>
      </c>
      <c r="I14" s="2">
        <v>9503</v>
      </c>
      <c r="J14" s="3">
        <v>2051.512</v>
      </c>
      <c r="K14" s="2">
        <v>7159</v>
      </c>
      <c r="L14" s="18">
        <v>7590.679</v>
      </c>
      <c r="M14" s="2">
        <v>1346</v>
      </c>
      <c r="N14" s="3">
        <v>4536.949</v>
      </c>
    </row>
    <row r="15" spans="1:14" ht="18" customHeight="1">
      <c r="A15" s="14"/>
      <c r="B15" s="17">
        <v>23</v>
      </c>
      <c r="C15" s="45">
        <v>29196</v>
      </c>
      <c r="D15" s="5">
        <v>65082</v>
      </c>
      <c r="E15" s="5">
        <v>10793</v>
      </c>
      <c r="F15" s="5">
        <v>11489</v>
      </c>
      <c r="G15" s="5">
        <v>2549</v>
      </c>
      <c r="H15" s="5">
        <v>8671</v>
      </c>
      <c r="I15" s="5">
        <v>9527</v>
      </c>
      <c r="J15" s="5">
        <v>1692</v>
      </c>
      <c r="K15" s="5">
        <v>6964</v>
      </c>
      <c r="L15" s="5">
        <v>7354</v>
      </c>
      <c r="M15" s="5">
        <v>1283</v>
      </c>
      <c r="N15" s="5">
        <v>4206</v>
      </c>
    </row>
    <row r="16" spans="1:14" ht="18" customHeight="1">
      <c r="A16" s="14"/>
      <c r="B16" s="17">
        <v>24</v>
      </c>
      <c r="C16" s="45">
        <v>28892</v>
      </c>
      <c r="D16" s="5">
        <v>64398</v>
      </c>
      <c r="E16" s="5">
        <v>11184</v>
      </c>
      <c r="F16" s="5">
        <v>11659</v>
      </c>
      <c r="G16" s="5">
        <v>2568</v>
      </c>
      <c r="H16" s="5">
        <v>9377</v>
      </c>
      <c r="I16" s="5">
        <v>9116</v>
      </c>
      <c r="J16" s="5">
        <v>1757</v>
      </c>
      <c r="K16" s="5">
        <v>7103</v>
      </c>
      <c r="L16" s="5">
        <v>8303</v>
      </c>
      <c r="M16" s="5">
        <v>1477</v>
      </c>
      <c r="N16" s="5">
        <v>4143</v>
      </c>
    </row>
    <row r="17" spans="1:14" ht="18" customHeight="1">
      <c r="A17" s="14"/>
      <c r="B17" s="17">
        <v>25</v>
      </c>
      <c r="C17" s="45">
        <v>30292</v>
      </c>
      <c r="D17" s="5">
        <v>73243</v>
      </c>
      <c r="E17" s="5">
        <v>11961</v>
      </c>
      <c r="F17" s="5">
        <v>12140</v>
      </c>
      <c r="G17" s="5">
        <v>2564</v>
      </c>
      <c r="H17" s="5">
        <v>8533</v>
      </c>
      <c r="I17" s="5">
        <v>10545</v>
      </c>
      <c r="J17" s="5">
        <v>1838</v>
      </c>
      <c r="K17" s="5">
        <v>6964</v>
      </c>
      <c r="L17" s="5">
        <v>8298</v>
      </c>
      <c r="M17" s="5">
        <v>1385</v>
      </c>
      <c r="N17" s="5">
        <v>3847</v>
      </c>
    </row>
    <row r="18" spans="1:14" ht="18" customHeight="1">
      <c r="A18" s="14"/>
      <c r="B18" s="17">
        <v>26</v>
      </c>
      <c r="C18" s="45">
        <v>29779</v>
      </c>
      <c r="D18" s="5">
        <v>72400.321</v>
      </c>
      <c r="E18" s="5">
        <v>11616</v>
      </c>
      <c r="F18" s="5">
        <v>12710.166000000001</v>
      </c>
      <c r="G18" s="5">
        <v>2546</v>
      </c>
      <c r="H18" s="5">
        <v>9055.585</v>
      </c>
      <c r="I18" s="5">
        <v>9930</v>
      </c>
      <c r="J18" s="5">
        <v>1799.96</v>
      </c>
      <c r="K18" s="5">
        <v>6869</v>
      </c>
      <c r="L18" s="5">
        <v>8561.7</v>
      </c>
      <c r="M18" s="5">
        <v>1500</v>
      </c>
      <c r="N18" s="5">
        <v>4079.2059999999997</v>
      </c>
    </row>
    <row r="19" spans="1:14" ht="18" customHeight="1">
      <c r="A19" s="14"/>
      <c r="B19" s="17">
        <v>27</v>
      </c>
      <c r="C19" s="46">
        <v>28745</v>
      </c>
      <c r="D19" s="39">
        <f>74260155/1000</f>
        <v>74260.155</v>
      </c>
      <c r="E19" s="39">
        <v>10731</v>
      </c>
      <c r="F19" s="39">
        <f>11534700/1000</f>
        <v>11534.7</v>
      </c>
      <c r="G19" s="39">
        <v>2610</v>
      </c>
      <c r="H19" s="39">
        <f>9558314/1000</f>
        <v>9558.314</v>
      </c>
      <c r="I19" s="39">
        <v>9909</v>
      </c>
      <c r="J19" s="39">
        <f>1921941/1000</f>
        <v>1921.941</v>
      </c>
      <c r="K19" s="39">
        <v>6856</v>
      </c>
      <c r="L19" s="39">
        <f>8493935/1000</f>
        <v>8493.935</v>
      </c>
      <c r="M19" s="39">
        <v>1332</v>
      </c>
      <c r="N19" s="39">
        <f>3901536/1000</f>
        <v>3901.536</v>
      </c>
    </row>
    <row r="20" spans="1:14" s="21" customFormat="1" ht="12" customHeight="1">
      <c r="A20" s="20"/>
      <c r="B20" s="22"/>
      <c r="C20" s="47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</row>
    <row r="21" spans="1:14" s="21" customFormat="1" ht="18" customHeight="1">
      <c r="A21" s="20"/>
      <c r="B21" s="22">
        <v>28</v>
      </c>
      <c r="C21" s="48">
        <v>29119</v>
      </c>
      <c r="D21" s="40">
        <f>70303137/1000</f>
        <v>70303.137</v>
      </c>
      <c r="E21" s="40">
        <v>10656</v>
      </c>
      <c r="F21" s="40">
        <f>11136709/1000</f>
        <v>11136.709</v>
      </c>
      <c r="G21" s="40">
        <v>2625</v>
      </c>
      <c r="H21" s="40">
        <f>10200452/1000</f>
        <v>10200.452</v>
      </c>
      <c r="I21" s="40">
        <v>10030</v>
      </c>
      <c r="J21" s="40">
        <f>1792893/1000</f>
        <v>1792.893</v>
      </c>
      <c r="K21" s="40">
        <v>6827</v>
      </c>
      <c r="L21" s="40">
        <f>8943881/1000</f>
        <v>8943.881</v>
      </c>
      <c r="M21" s="40">
        <v>1274</v>
      </c>
      <c r="N21" s="40">
        <f>3763265/1000</f>
        <v>3763.265</v>
      </c>
    </row>
    <row r="22" spans="2:14" ht="7.5" customHeight="1">
      <c r="B22" s="23"/>
      <c r="C22" s="49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2" customHeight="1">
      <c r="A23" s="4" t="s">
        <v>8</v>
      </c>
      <c r="B23" s="24"/>
      <c r="C23" s="49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2:14" ht="18" customHeight="1">
      <c r="B24" s="25" t="s">
        <v>9</v>
      </c>
      <c r="C24" s="50">
        <v>2112</v>
      </c>
      <c r="D24" s="33">
        <f>51431582/1000</f>
        <v>51431.582</v>
      </c>
      <c r="E24" s="33">
        <v>63</v>
      </c>
      <c r="F24" s="33">
        <f>908738/1000</f>
        <v>908.738</v>
      </c>
      <c r="G24" s="33">
        <v>14</v>
      </c>
      <c r="H24" s="33">
        <f>1321030/1000</f>
        <v>1321.03</v>
      </c>
      <c r="I24" s="33">
        <v>50</v>
      </c>
      <c r="J24" s="33">
        <f>262064/1000</f>
        <v>262.064</v>
      </c>
      <c r="K24" s="33">
        <v>200</v>
      </c>
      <c r="L24" s="33">
        <f>3497105/1000</f>
        <v>3497.105</v>
      </c>
      <c r="M24" s="33">
        <v>12</v>
      </c>
      <c r="N24" s="42">
        <v>14.974</v>
      </c>
    </row>
    <row r="25" spans="2:14" ht="18" customHeight="1">
      <c r="B25" s="26" t="s">
        <v>10</v>
      </c>
      <c r="C25" s="33">
        <v>10</v>
      </c>
      <c r="D25" s="41">
        <v>4.977</v>
      </c>
      <c r="E25" s="33">
        <v>0</v>
      </c>
      <c r="F25" s="34">
        <v>0</v>
      </c>
      <c r="G25" s="34">
        <v>0</v>
      </c>
      <c r="H25" s="34">
        <v>0</v>
      </c>
      <c r="I25" s="34">
        <v>3</v>
      </c>
      <c r="J25" s="41">
        <v>1.365</v>
      </c>
      <c r="K25" s="34">
        <v>0</v>
      </c>
      <c r="L25" s="34">
        <v>0</v>
      </c>
      <c r="M25" s="34">
        <v>1</v>
      </c>
      <c r="N25" s="41">
        <v>0.276</v>
      </c>
    </row>
    <row r="26" spans="2:14" ht="18" customHeight="1">
      <c r="B26" s="26" t="s">
        <v>11</v>
      </c>
      <c r="C26" s="33">
        <f aca="true" t="shared" si="0" ref="C26:N26">+C24-C25</f>
        <v>2102</v>
      </c>
      <c r="D26" s="33">
        <f t="shared" si="0"/>
        <v>51426.605</v>
      </c>
      <c r="E26" s="33">
        <f t="shared" si="0"/>
        <v>63</v>
      </c>
      <c r="F26" s="33">
        <f t="shared" si="0"/>
        <v>908.738</v>
      </c>
      <c r="G26" s="33">
        <f t="shared" si="0"/>
        <v>14</v>
      </c>
      <c r="H26" s="33">
        <f t="shared" si="0"/>
        <v>1321.03</v>
      </c>
      <c r="I26" s="33">
        <f t="shared" si="0"/>
        <v>47</v>
      </c>
      <c r="J26" s="33">
        <f t="shared" si="0"/>
        <v>260.699</v>
      </c>
      <c r="K26" s="33">
        <f t="shared" si="0"/>
        <v>200</v>
      </c>
      <c r="L26" s="33">
        <f t="shared" si="0"/>
        <v>3497.105</v>
      </c>
      <c r="M26" s="33">
        <f t="shared" si="0"/>
        <v>11</v>
      </c>
      <c r="N26" s="33">
        <f t="shared" si="0"/>
        <v>14.698</v>
      </c>
    </row>
    <row r="27" spans="1:14" ht="18" customHeight="1">
      <c r="A27" s="4" t="s">
        <v>12</v>
      </c>
      <c r="B27" s="27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</row>
    <row r="28" spans="2:14" ht="18" customHeight="1">
      <c r="B28" s="26" t="s">
        <v>9</v>
      </c>
      <c r="C28" s="35">
        <f>17594+358</f>
        <v>17952</v>
      </c>
      <c r="D28" s="35">
        <f>(13750679+4001541)/1000</f>
        <v>17752.22</v>
      </c>
      <c r="E28" s="35">
        <v>10593</v>
      </c>
      <c r="F28" s="35">
        <f>10227971/1000</f>
        <v>10227.971</v>
      </c>
      <c r="G28" s="35">
        <f>6+2534</f>
        <v>2540</v>
      </c>
      <c r="H28" s="35">
        <f>+(178914+8498056)/1000</f>
        <v>8676.97</v>
      </c>
      <c r="I28" s="35">
        <f>1337+1035</f>
        <v>2372</v>
      </c>
      <c r="J28" s="35">
        <f>+(330862+1033965)/1000</f>
        <v>1364.827</v>
      </c>
      <c r="K28" s="35">
        <f>1136+5491</f>
        <v>6627</v>
      </c>
      <c r="L28" s="35">
        <f>+(796787+4649989)/1000</f>
        <v>5446.776</v>
      </c>
      <c r="M28" s="35">
        <v>1232</v>
      </c>
      <c r="N28" s="35">
        <f>3731866/1000</f>
        <v>3731.866</v>
      </c>
    </row>
    <row r="29" spans="2:14" ht="18" customHeight="1">
      <c r="B29" s="26" t="s">
        <v>10</v>
      </c>
      <c r="C29" s="35">
        <v>12370</v>
      </c>
      <c r="D29" s="35">
        <f>+(4062756+0)/1000</f>
        <v>4062.756</v>
      </c>
      <c r="E29" s="35">
        <v>7403</v>
      </c>
      <c r="F29" s="35">
        <f>2279502/1000</f>
        <v>2279.502</v>
      </c>
      <c r="G29" s="35">
        <v>0</v>
      </c>
      <c r="H29" s="35">
        <v>0</v>
      </c>
      <c r="I29" s="35">
        <v>1156</v>
      </c>
      <c r="J29" s="35">
        <f>+(77384+0)/1000</f>
        <v>77.384</v>
      </c>
      <c r="K29" s="35">
        <v>854</v>
      </c>
      <c r="L29" s="35">
        <f>321444/1000</f>
        <v>321.444</v>
      </c>
      <c r="M29" s="35">
        <v>491</v>
      </c>
      <c r="N29" s="35">
        <f>205053/1000</f>
        <v>205.053</v>
      </c>
    </row>
    <row r="30" spans="2:14" ht="18" customHeight="1">
      <c r="B30" s="26" t="s">
        <v>13</v>
      </c>
      <c r="C30" s="35">
        <f aca="true" t="shared" si="1" ref="C30:N30">+C28-C29</f>
        <v>5582</v>
      </c>
      <c r="D30" s="35">
        <f t="shared" si="1"/>
        <v>13689.464000000002</v>
      </c>
      <c r="E30" s="35">
        <f t="shared" si="1"/>
        <v>3190</v>
      </c>
      <c r="F30" s="35">
        <f t="shared" si="1"/>
        <v>7948.468999999999</v>
      </c>
      <c r="G30" s="35">
        <f t="shared" si="1"/>
        <v>2540</v>
      </c>
      <c r="H30" s="35">
        <f t="shared" si="1"/>
        <v>8676.97</v>
      </c>
      <c r="I30" s="35">
        <f t="shared" si="1"/>
        <v>1216</v>
      </c>
      <c r="J30" s="35">
        <f t="shared" si="1"/>
        <v>1287.443</v>
      </c>
      <c r="K30" s="35">
        <f t="shared" si="1"/>
        <v>5773</v>
      </c>
      <c r="L30" s="35">
        <f t="shared" si="1"/>
        <v>5125.331999999999</v>
      </c>
      <c r="M30" s="35">
        <f t="shared" si="1"/>
        <v>741</v>
      </c>
      <c r="N30" s="35">
        <f t="shared" si="1"/>
        <v>3526.813</v>
      </c>
    </row>
    <row r="31" spans="1:14" ht="18" customHeight="1">
      <c r="A31" s="28" t="s">
        <v>14</v>
      </c>
      <c r="B31" s="29"/>
      <c r="C31" s="36">
        <v>9055</v>
      </c>
      <c r="D31" s="36">
        <f>1119335/1000</f>
        <v>1119.335</v>
      </c>
      <c r="E31" s="36">
        <v>0</v>
      </c>
      <c r="F31" s="36">
        <v>0</v>
      </c>
      <c r="G31" s="36">
        <v>71</v>
      </c>
      <c r="H31" s="36">
        <f>202452/1000</f>
        <v>202.452</v>
      </c>
      <c r="I31" s="36">
        <f>7560+48</f>
        <v>7608</v>
      </c>
      <c r="J31" s="36">
        <f>+(104160+61842)/1000</f>
        <v>166.002</v>
      </c>
      <c r="K31" s="37">
        <v>0</v>
      </c>
      <c r="L31" s="37">
        <v>0</v>
      </c>
      <c r="M31" s="36">
        <v>30</v>
      </c>
      <c r="N31" s="36">
        <v>16.425</v>
      </c>
    </row>
    <row r="32" spans="1:13" s="30" customFormat="1" ht="15" customHeight="1">
      <c r="A32" s="55" t="s">
        <v>19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</row>
  </sheetData>
  <sheetProtection/>
  <mergeCells count="3">
    <mergeCell ref="A3:B3"/>
    <mergeCell ref="A4:B4"/>
    <mergeCell ref="A32:M32"/>
  </mergeCells>
  <printOptions horizontalCentered="1"/>
  <pageMargins left="0.3937007874015748" right="0.3937007874015748" top="0.5905511811023623" bottom="0.3937007874015748" header="0.4330708661417323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2018-03-22T07:39:18Z</cp:lastPrinted>
  <dcterms:created xsi:type="dcterms:W3CDTF">2008-03-26T02:45:11Z</dcterms:created>
  <dcterms:modified xsi:type="dcterms:W3CDTF">2018-12-14T06:16:59Z</dcterms:modified>
  <cp:category/>
  <cp:version/>
  <cp:contentType/>
  <cp:contentStatus/>
</cp:coreProperties>
</file>