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産業連関表関係\産業連関表関係（H27産業連関表）\作業＆資料フォルダ\①産業連関表\①H27産業連関表作成作業\1 H27年表作表作業フォルダ\⑬分析ツール追加\決裁用\②観光消費ver2（41部門）\"/>
    </mc:Choice>
  </mc:AlternateContent>
  <bookViews>
    <workbookView xWindow="-2070" yWindow="0" windowWidth="27300" windowHeight="11640" tabRatio="569"/>
  </bookViews>
  <sheets>
    <sheet name="ご利用にあたって（必ずお読みください）" sheetId="22" r:id="rId1"/>
    <sheet name="データ入力表" sheetId="8" r:id="rId2"/>
    <sheet name="与件データ作成" sheetId="37" r:id="rId3"/>
    <sheet name="①結果" sheetId="11" r:id="rId4"/>
    <sheet name="②表" sheetId="12" r:id="rId5"/>
    <sheet name="③フロー" sheetId="13" r:id="rId6"/>
    <sheet name="④グラフ" sheetId="10" r:id="rId7"/>
    <sheet name="与件データ計算" sheetId="40" r:id="rId8"/>
    <sheet name="按分データ" sheetId="38" r:id="rId9"/>
    <sheet name="宿泊" sheetId="35" r:id="rId10"/>
    <sheet name="日帰り" sheetId="36" r:id="rId11"/>
    <sheet name="T17" sheetId="34" r:id="rId12"/>
    <sheet name="部門別消費額" sheetId="29" r:id="rId13"/>
    <sheet name="計算" sheetId="9" r:id="rId14"/>
    <sheet name="価格変換" sheetId="3" r:id="rId15"/>
    <sheet name="マージン" sheetId="2" r:id="rId16"/>
    <sheet name="各種係数" sheetId="4" r:id="rId17"/>
    <sheet name="逆行列係数" sheetId="6" r:id="rId18"/>
    <sheet name="投入係数" sheetId="7" r:id="rId19"/>
    <sheet name="H27取引基本表（生産者）" sheetId="1" r:id="rId20"/>
  </sheets>
  <definedNames>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4">②表!$A$1:$V$53</definedName>
    <definedName name="_xlnm.Print_Area" localSheetId="6">④グラフ!$A$1:$N$80</definedName>
    <definedName name="_xlnm.Print_Area" localSheetId="11">'T17'!$A$1:$Y$79</definedName>
    <definedName name="_xlnm.Print_Area" localSheetId="0">'ご利用にあたって（必ずお読みください）'!$A$1:$Z$106</definedName>
    <definedName name="_xlnm.Print_Area" localSheetId="1">データ入力表!$A$1:$J$65</definedName>
    <definedName name="_xlnm.Print_Area" localSheetId="8">按分データ!#REF!</definedName>
    <definedName name="_xlnm.Print_Area" localSheetId="9">宿泊!$A$1:$AA$70</definedName>
    <definedName name="_xlnm.Print_Area" localSheetId="10">日帰り!$A$1:$AA$70</definedName>
    <definedName name="_xlnm.Print_Area" localSheetId="12">部門別消費額!$A$1:$AF$57</definedName>
    <definedName name="_xlnm.Print_Area" localSheetId="7">与件データ計算!#REF!</definedName>
    <definedName name="_xlnm.Print_Area" localSheetId="2">与件データ作成!#REF!</definedName>
    <definedName name="_xlnm.Print_Titles" localSheetId="4">②表!$A:$B</definedName>
    <definedName name="_xlnm.Print_Titles" localSheetId="11">'T17'!$A:$A,'T17'!$1:$5</definedName>
    <definedName name="_xlnm.Print_Titles" localSheetId="14">価格変換!$1:$5</definedName>
    <definedName name="_xlnm.Print_Titles" localSheetId="13">計算!$A:$B</definedName>
  </definedNames>
  <calcPr calcId="162913"/>
</workbook>
</file>

<file path=xl/calcChain.xml><?xml version="1.0" encoding="utf-8"?>
<calcChain xmlns="http://schemas.openxmlformats.org/spreadsheetml/2006/main">
  <c r="I31" i="4" l="1"/>
  <c r="G26" i="36" l="1"/>
  <c r="W35" i="36"/>
  <c r="V35" i="36"/>
  <c r="W34" i="36"/>
  <c r="V34" i="36"/>
  <c r="W35" i="35"/>
  <c r="V35" i="35"/>
  <c r="W34" i="35"/>
  <c r="V34" i="35"/>
  <c r="C45" i="4" l="1"/>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5" i="4"/>
  <c r="C44" i="4"/>
  <c r="I6" i="4"/>
  <c r="I7" i="4"/>
  <c r="I8" i="4"/>
  <c r="I9" i="4"/>
  <c r="I10" i="4"/>
  <c r="I11" i="4"/>
  <c r="I12" i="4"/>
  <c r="I13" i="4"/>
  <c r="I14" i="4"/>
  <c r="I15" i="4"/>
  <c r="I16" i="4"/>
  <c r="I17" i="4"/>
  <c r="I18" i="4"/>
  <c r="I19" i="4"/>
  <c r="I20" i="4"/>
  <c r="I21" i="4"/>
  <c r="I22" i="4"/>
  <c r="I23" i="4"/>
  <c r="I24" i="4"/>
  <c r="I25" i="4"/>
  <c r="I26" i="4"/>
  <c r="I27" i="4"/>
  <c r="I28" i="4"/>
  <c r="I29" i="4"/>
  <c r="I30" i="4"/>
  <c r="I32" i="4"/>
  <c r="I33" i="4"/>
  <c r="I34" i="4"/>
  <c r="I35" i="4"/>
  <c r="I36" i="4"/>
  <c r="I37" i="4"/>
  <c r="I38" i="4"/>
  <c r="I39" i="4"/>
  <c r="I40" i="4"/>
  <c r="I41" i="4"/>
  <c r="I42" i="4"/>
  <c r="I43" i="4"/>
  <c r="I44" i="4"/>
  <c r="I45" i="4"/>
  <c r="I5" i="4"/>
  <c r="BH48" i="1"/>
  <c r="AT48" i="1"/>
  <c r="BH47" i="1"/>
  <c r="AT47" i="1"/>
  <c r="F55" i="36" l="1"/>
  <c r="F54" i="36"/>
  <c r="F53" i="36"/>
  <c r="F52" i="36"/>
  <c r="F51" i="36"/>
  <c r="F49" i="36"/>
  <c r="F50" i="36"/>
  <c r="F48" i="36"/>
  <c r="F47" i="36"/>
  <c r="F46" i="36"/>
  <c r="F45" i="36"/>
  <c r="F41" i="36"/>
  <c r="F42" i="36"/>
  <c r="F43" i="36"/>
  <c r="F44" i="36"/>
  <c r="F40" i="36"/>
  <c r="F39" i="36"/>
  <c r="F38" i="36"/>
  <c r="F37" i="36"/>
  <c r="F36" i="36"/>
  <c r="F34" i="36"/>
  <c r="F33" i="36"/>
  <c r="F32" i="36"/>
  <c r="F31" i="36"/>
  <c r="F30" i="36"/>
  <c r="F29" i="36"/>
  <c r="F28" i="36"/>
  <c r="F27" i="36"/>
  <c r="F26" i="36"/>
  <c r="F25" i="36"/>
  <c r="F29" i="35"/>
  <c r="B67" i="34"/>
  <c r="B66" i="34"/>
  <c r="B65" i="34"/>
  <c r="F55" i="35"/>
  <c r="F54" i="35"/>
  <c r="F53" i="35"/>
  <c r="F51" i="35"/>
  <c r="F52" i="35"/>
  <c r="F50" i="35"/>
  <c r="F49" i="35"/>
  <c r="F48" i="35"/>
  <c r="F47" i="35"/>
  <c r="F46" i="35"/>
  <c r="F45" i="35"/>
  <c r="F44" i="35"/>
  <c r="F43" i="35"/>
  <c r="F42" i="35"/>
  <c r="F41" i="35"/>
  <c r="F40" i="35"/>
  <c r="F39" i="35"/>
  <c r="F38" i="35"/>
  <c r="F37" i="35"/>
  <c r="F25" i="35"/>
  <c r="AE12" i="29"/>
  <c r="AE5" i="29"/>
  <c r="AE6" i="29"/>
  <c r="AI6" i="29"/>
  <c r="AE7" i="29"/>
  <c r="AE8" i="29"/>
  <c r="AI8" i="29"/>
  <c r="AE9" i="29"/>
  <c r="AE10" i="29"/>
  <c r="AE11" i="29"/>
  <c r="AE13" i="29"/>
  <c r="S14" i="29"/>
  <c r="X14" i="29" s="1"/>
  <c r="V14" i="29"/>
  <c r="W14" i="29" s="1"/>
  <c r="W36" i="29" s="1"/>
  <c r="AE14" i="29"/>
  <c r="AE15" i="29"/>
  <c r="AI16" i="29"/>
  <c r="AE16" i="29"/>
  <c r="AI17" i="29"/>
  <c r="AI18" i="29"/>
  <c r="AE17" i="29"/>
  <c r="AI19" i="29"/>
  <c r="AI20" i="29"/>
  <c r="AE18" i="29"/>
  <c r="AE19" i="29"/>
  <c r="AI22" i="29"/>
  <c r="AE20" i="29"/>
  <c r="AI23" i="29"/>
  <c r="AE21" i="29"/>
  <c r="AE22" i="29"/>
  <c r="AI25" i="29"/>
  <c r="AI26" i="29"/>
  <c r="AI27" i="29"/>
  <c r="AE23" i="29"/>
  <c r="AI28" i="29"/>
  <c r="AI29" i="29"/>
  <c r="AI30" i="29"/>
  <c r="AI31" i="29"/>
  <c r="AE24" i="29"/>
  <c r="AE25" i="29"/>
  <c r="AE26" i="29"/>
  <c r="AI34" i="29"/>
  <c r="AE27" i="29"/>
  <c r="AE28" i="29"/>
  <c r="AE29" i="29"/>
  <c r="AE30" i="29"/>
  <c r="AI39" i="29"/>
  <c r="AE31" i="29"/>
  <c r="AE32" i="29"/>
  <c r="AE33" i="29"/>
  <c r="AI44" i="29"/>
  <c r="AI45" i="29"/>
  <c r="AE34" i="29"/>
  <c r="F34" i="35"/>
  <c r="F33" i="35"/>
  <c r="F32" i="35"/>
  <c r="F31" i="35"/>
  <c r="F30" i="35"/>
  <c r="F28" i="35"/>
  <c r="F27" i="35"/>
  <c r="F26" i="35"/>
  <c r="F36" i="35"/>
  <c r="F35" i="35"/>
  <c r="S36" i="29" l="1"/>
  <c r="V36" i="29"/>
  <c r="X36" i="29"/>
  <c r="Y14" i="29"/>
  <c r="Y36" i="29" l="1"/>
  <c r="D66" i="8" l="1"/>
  <c r="F51" i="8" l="1"/>
  <c r="G22" i="37" l="1"/>
  <c r="G21" i="37"/>
  <c r="G50" i="8" l="1"/>
  <c r="G49" i="8"/>
  <c r="G44" i="8"/>
  <c r="G39" i="8"/>
  <c r="G36" i="8"/>
  <c r="G35" i="8"/>
  <c r="G34" i="8"/>
  <c r="G33" i="8"/>
  <c r="G32" i="8"/>
  <c r="G31" i="8"/>
  <c r="G30" i="8"/>
  <c r="G28" i="8"/>
  <c r="G27" i="8"/>
  <c r="G25" i="8"/>
  <c r="G24" i="8"/>
  <c r="G23" i="8"/>
  <c r="G22" i="8"/>
  <c r="G21" i="8"/>
  <c r="G13" i="8"/>
  <c r="G11" i="8"/>
  <c r="G80" i="40"/>
  <c r="G73" i="40"/>
  <c r="G66" i="40"/>
  <c r="G58" i="40"/>
  <c r="G51" i="40"/>
  <c r="G44" i="40"/>
  <c r="G81" i="40"/>
  <c r="G79" i="40"/>
  <c r="G78" i="40"/>
  <c r="G76" i="40"/>
  <c r="G74" i="40"/>
  <c r="G72" i="40"/>
  <c r="G71" i="40"/>
  <c r="G69" i="40"/>
  <c r="G67" i="40"/>
  <c r="G65" i="40"/>
  <c r="G64" i="40"/>
  <c r="G62" i="40"/>
  <c r="G59" i="40"/>
  <c r="G57" i="40"/>
  <c r="G56" i="40"/>
  <c r="G55" i="40"/>
  <c r="G54" i="40"/>
  <c r="G52" i="40"/>
  <c r="G50" i="40"/>
  <c r="G49" i="40"/>
  <c r="G48" i="40"/>
  <c r="G47" i="40"/>
  <c r="G45" i="40"/>
  <c r="G43" i="40"/>
  <c r="G42" i="40"/>
  <c r="G41" i="40"/>
  <c r="G40" i="40"/>
  <c r="E76" i="40"/>
  <c r="H77" i="40" s="1"/>
  <c r="E69" i="40"/>
  <c r="H70" i="40" s="1"/>
  <c r="E62" i="40"/>
  <c r="E54" i="40"/>
  <c r="E47" i="40"/>
  <c r="E40" i="40"/>
  <c r="G79" i="37"/>
  <c r="G73" i="37"/>
  <c r="G67" i="37"/>
  <c r="G60" i="37"/>
  <c r="G53" i="37"/>
  <c r="G46" i="37"/>
  <c r="E80" i="37"/>
  <c r="E61" i="37"/>
  <c r="E35" i="37"/>
  <c r="E31" i="37"/>
  <c r="F34" i="40"/>
  <c r="F33" i="40"/>
  <c r="F32" i="40"/>
  <c r="F30" i="40"/>
  <c r="F29" i="40"/>
  <c r="F28" i="40"/>
  <c r="D10" i="40"/>
  <c r="F23" i="37"/>
  <c r="E23" i="37"/>
  <c r="D23" i="37"/>
  <c r="D15" i="40"/>
  <c r="D14" i="40"/>
  <c r="D16" i="37"/>
  <c r="H44" i="40" l="1"/>
  <c r="G23" i="37"/>
  <c r="H58" i="40"/>
  <c r="H72" i="40"/>
  <c r="H73" i="40"/>
  <c r="H80" i="40"/>
  <c r="H51" i="40"/>
  <c r="H66" i="40"/>
  <c r="H63" i="40"/>
  <c r="H67" i="40"/>
  <c r="H54" i="40"/>
  <c r="H65" i="40"/>
  <c r="H62" i="40"/>
  <c r="H64" i="40"/>
  <c r="D16" i="40"/>
  <c r="H57" i="40"/>
  <c r="G46" i="40"/>
  <c r="H46" i="40" s="1"/>
  <c r="G60" i="40"/>
  <c r="H60" i="40" s="1"/>
  <c r="G68" i="40"/>
  <c r="H68" i="40" s="1"/>
  <c r="G75" i="40"/>
  <c r="H75" i="40" s="1"/>
  <c r="H55" i="40"/>
  <c r="G53" i="40"/>
  <c r="H53" i="40" s="1"/>
  <c r="G82" i="40"/>
  <c r="H82" i="40" s="1"/>
  <c r="H59" i="40"/>
  <c r="H43" i="40"/>
  <c r="H49" i="40"/>
  <c r="H78" i="40"/>
  <c r="H40" i="40"/>
  <c r="H45" i="40"/>
  <c r="H69" i="40"/>
  <c r="H74" i="40"/>
  <c r="H41" i="40"/>
  <c r="H79" i="40"/>
  <c r="E61" i="40"/>
  <c r="H42" i="40"/>
  <c r="H71" i="40"/>
  <c r="H50" i="40"/>
  <c r="H47" i="40"/>
  <c r="H52" i="40"/>
  <c r="H56" i="40"/>
  <c r="H76" i="40"/>
  <c r="H81" i="40"/>
  <c r="E83" i="40"/>
  <c r="H48" i="40"/>
  <c r="K41" i="40" l="1" a="1"/>
  <c r="N41" i="40" s="1"/>
  <c r="K42" i="40" a="1"/>
  <c r="K42" i="40" s="1"/>
  <c r="K40" i="40" a="1"/>
  <c r="N42" i="40" l="1"/>
  <c r="O41" i="40"/>
  <c r="K41" i="40"/>
  <c r="P42" i="40"/>
  <c r="M42" i="40"/>
  <c r="M41" i="40"/>
  <c r="O42" i="40"/>
  <c r="P41" i="40"/>
  <c r="L42" i="40"/>
  <c r="L41" i="40"/>
  <c r="M40" i="40"/>
  <c r="K40" i="40"/>
  <c r="O40" i="40"/>
  <c r="P40" i="40"/>
  <c r="N40" i="40"/>
  <c r="L40" i="40"/>
  <c r="Q41" i="40" l="1"/>
  <c r="O43" i="40"/>
  <c r="L43" i="40"/>
  <c r="Q42" i="40"/>
  <c r="K43" i="40"/>
  <c r="Q40" i="40"/>
  <c r="N43" i="40"/>
  <c r="P43" i="40"/>
  <c r="M43" i="40"/>
  <c r="Q43" i="40" l="1"/>
  <c r="H31" i="38" l="1"/>
  <c r="G31" i="38"/>
  <c r="F31" i="38"/>
  <c r="E31" i="38"/>
  <c r="D31" i="38"/>
  <c r="H30" i="38"/>
  <c r="G30" i="38"/>
  <c r="F30" i="38"/>
  <c r="D30" i="38"/>
  <c r="E30" i="38"/>
  <c r="H15" i="38"/>
  <c r="G15" i="38"/>
  <c r="F15" i="38"/>
  <c r="E15" i="38"/>
  <c r="D15" i="38"/>
  <c r="D32" i="38" s="1"/>
  <c r="G32" i="38" l="1"/>
  <c r="H32" i="38"/>
  <c r="F22" i="38"/>
  <c r="E21" i="38"/>
  <c r="D22" i="40" s="1"/>
  <c r="E32" i="40" s="1"/>
  <c r="H21" i="38"/>
  <c r="F22" i="40" s="1"/>
  <c r="E34" i="40" s="1"/>
  <c r="G34" i="40" s="1"/>
  <c r="F20" i="38"/>
  <c r="H22" i="38"/>
  <c r="F32" i="38"/>
  <c r="E32" i="38"/>
  <c r="G20" i="38"/>
  <c r="E21" i="40" s="1"/>
  <c r="D20" i="38"/>
  <c r="F21" i="38"/>
  <c r="G22" i="38"/>
  <c r="G21" i="38"/>
  <c r="E22" i="40" s="1"/>
  <c r="E33" i="40" s="1"/>
  <c r="G33" i="40" s="1"/>
  <c r="D21" i="38"/>
  <c r="E22" i="38"/>
  <c r="E20" i="38"/>
  <c r="D21" i="40" s="1"/>
  <c r="H20" i="38"/>
  <c r="F21" i="40" s="1"/>
  <c r="D22" i="38"/>
  <c r="G32" i="40" l="1"/>
  <c r="J30" i="40" s="1"/>
  <c r="E35" i="40"/>
  <c r="E29" i="40"/>
  <c r="G29" i="40" s="1"/>
  <c r="E23" i="40"/>
  <c r="E28" i="40"/>
  <c r="D23" i="40"/>
  <c r="E30" i="40"/>
  <c r="G30" i="40" s="1"/>
  <c r="J28" i="40" s="1"/>
  <c r="F23" i="40"/>
  <c r="H54" i="36"/>
  <c r="J54" i="36" s="1"/>
  <c r="H53" i="36"/>
  <c r="H52" i="36"/>
  <c r="H51" i="36"/>
  <c r="J51" i="36" s="1"/>
  <c r="H50" i="36"/>
  <c r="H49" i="36"/>
  <c r="J49" i="36" s="1"/>
  <c r="H48" i="36"/>
  <c r="H45" i="36"/>
  <c r="H44" i="36"/>
  <c r="H43" i="36"/>
  <c r="J43" i="36" s="1"/>
  <c r="H42" i="36"/>
  <c r="H41" i="36"/>
  <c r="J41" i="36" s="1"/>
  <c r="H40" i="36"/>
  <c r="H39" i="36"/>
  <c r="J39" i="36" s="1"/>
  <c r="H38" i="36"/>
  <c r="J38" i="36" s="1"/>
  <c r="F62" i="36"/>
  <c r="H34" i="36"/>
  <c r="J34" i="36" s="1"/>
  <c r="H33" i="36"/>
  <c r="J33" i="36" s="1"/>
  <c r="H30" i="36"/>
  <c r="J30" i="36" s="1"/>
  <c r="F59" i="36"/>
  <c r="G63" i="36"/>
  <c r="H46" i="36"/>
  <c r="U5" i="36"/>
  <c r="AA6" i="36" s="1"/>
  <c r="G63" i="35"/>
  <c r="H54" i="35"/>
  <c r="J54" i="35" s="1"/>
  <c r="H53" i="35"/>
  <c r="J53" i="35" s="1"/>
  <c r="H52" i="35"/>
  <c r="H51" i="35"/>
  <c r="J51" i="35" s="1"/>
  <c r="H50" i="35"/>
  <c r="J50" i="35" s="1"/>
  <c r="H49" i="35"/>
  <c r="J49" i="35" s="1"/>
  <c r="H48" i="35"/>
  <c r="H45" i="35"/>
  <c r="H44" i="35"/>
  <c r="H43" i="35"/>
  <c r="J43" i="35" s="1"/>
  <c r="H42" i="35"/>
  <c r="H41" i="35"/>
  <c r="J41" i="35" s="1"/>
  <c r="H40" i="35"/>
  <c r="H39" i="35"/>
  <c r="J39" i="35" s="1"/>
  <c r="H38" i="35"/>
  <c r="J38" i="35" s="1"/>
  <c r="H37" i="35"/>
  <c r="F62" i="35"/>
  <c r="F61" i="35"/>
  <c r="H34" i="35"/>
  <c r="J34" i="35" s="1"/>
  <c r="H33" i="35"/>
  <c r="J33" i="35" s="1"/>
  <c r="H30" i="35"/>
  <c r="J30" i="35" s="1"/>
  <c r="G26" i="35"/>
  <c r="U5" i="35"/>
  <c r="G31" i="36" l="1"/>
  <c r="H31" i="36" s="1"/>
  <c r="J31" i="36" s="1"/>
  <c r="G32" i="36"/>
  <c r="G47" i="36"/>
  <c r="G64" i="36" s="1"/>
  <c r="G36" i="36"/>
  <c r="G62" i="36" s="1"/>
  <c r="AA6" i="35"/>
  <c r="G28" i="40"/>
  <c r="J29" i="40" s="1"/>
  <c r="J31" i="40" s="1"/>
  <c r="E31" i="40"/>
  <c r="U6" i="35"/>
  <c r="G55" i="36"/>
  <c r="G65" i="36" s="1"/>
  <c r="Z6" i="35"/>
  <c r="G27" i="36"/>
  <c r="H27" i="36" s="1"/>
  <c r="G28" i="36"/>
  <c r="H28" i="36" s="1"/>
  <c r="J28" i="36" s="1"/>
  <c r="G29" i="36"/>
  <c r="H29" i="36" s="1"/>
  <c r="J29" i="36" s="1"/>
  <c r="Y6" i="35"/>
  <c r="V6" i="35"/>
  <c r="X6" i="35"/>
  <c r="X6" i="36"/>
  <c r="Y6" i="36"/>
  <c r="U6" i="36"/>
  <c r="Z6" i="36"/>
  <c r="V6" i="36"/>
  <c r="F65" i="36"/>
  <c r="J45" i="36"/>
  <c r="H26" i="36"/>
  <c r="J40" i="36"/>
  <c r="J52" i="36"/>
  <c r="J44" i="36"/>
  <c r="J50" i="36"/>
  <c r="J46" i="36"/>
  <c r="J42" i="36"/>
  <c r="J53" i="36"/>
  <c r="W6" i="36"/>
  <c r="F60" i="36"/>
  <c r="H32" i="36"/>
  <c r="J32" i="36" s="1"/>
  <c r="F64" i="36"/>
  <c r="J48" i="36"/>
  <c r="H37" i="36"/>
  <c r="F63" i="36"/>
  <c r="J42" i="35"/>
  <c r="F59" i="35"/>
  <c r="G55" i="35"/>
  <c r="G65" i="35" s="1"/>
  <c r="G47" i="35"/>
  <c r="G64" i="35" s="1"/>
  <c r="G35" i="35"/>
  <c r="G27" i="35"/>
  <c r="H27" i="35" s="1"/>
  <c r="G29" i="35"/>
  <c r="H29" i="35" s="1"/>
  <c r="J29" i="35" s="1"/>
  <c r="G28" i="35"/>
  <c r="H28" i="35" s="1"/>
  <c r="J28" i="35" s="1"/>
  <c r="G32" i="35"/>
  <c r="H32" i="35" s="1"/>
  <c r="J32" i="35" s="1"/>
  <c r="G31" i="35"/>
  <c r="H31" i="35" s="1"/>
  <c r="J31" i="35" s="1"/>
  <c r="G36" i="35"/>
  <c r="I45" i="35"/>
  <c r="F63" i="35"/>
  <c r="J44" i="35"/>
  <c r="J52" i="35"/>
  <c r="J40" i="35"/>
  <c r="J45" i="35"/>
  <c r="J48" i="35"/>
  <c r="W6" i="35"/>
  <c r="F60" i="35"/>
  <c r="F64" i="35"/>
  <c r="H46" i="35"/>
  <c r="J37" i="35"/>
  <c r="F65" i="35"/>
  <c r="H47" i="36" l="1"/>
  <c r="L45" i="35"/>
  <c r="N45" i="35" s="1"/>
  <c r="H55" i="35"/>
  <c r="I55" i="35" s="1"/>
  <c r="H55" i="36"/>
  <c r="L44" i="35"/>
  <c r="F66" i="36"/>
  <c r="I45" i="36"/>
  <c r="J37" i="36"/>
  <c r="K45" i="36" s="1"/>
  <c r="K63" i="36" s="1"/>
  <c r="H36" i="36"/>
  <c r="G60" i="36"/>
  <c r="I34" i="36"/>
  <c r="I60" i="36" s="1"/>
  <c r="J26" i="36"/>
  <c r="F66" i="35"/>
  <c r="I63" i="35"/>
  <c r="L43" i="35"/>
  <c r="L37" i="35"/>
  <c r="L38" i="35"/>
  <c r="L39" i="35"/>
  <c r="L41" i="35"/>
  <c r="J46" i="35"/>
  <c r="G61" i="35"/>
  <c r="H35" i="35"/>
  <c r="L40" i="35"/>
  <c r="L42" i="35"/>
  <c r="H47" i="35"/>
  <c r="K45" i="35"/>
  <c r="K63" i="35" s="1"/>
  <c r="G60" i="35"/>
  <c r="H26" i="35"/>
  <c r="I34" i="35" s="1"/>
  <c r="G62" i="35"/>
  <c r="H36" i="35"/>
  <c r="I55" i="36" l="1"/>
  <c r="L54" i="36" s="1"/>
  <c r="J47" i="36"/>
  <c r="K53" i="36" s="1"/>
  <c r="K64" i="36" s="1"/>
  <c r="I53" i="36"/>
  <c r="R23" i="29"/>
  <c r="V23" i="29" s="1"/>
  <c r="W23" i="29" s="1"/>
  <c r="Q23" i="29"/>
  <c r="T23" i="29" s="1"/>
  <c r="U23" i="29" s="1"/>
  <c r="Q20" i="29"/>
  <c r="T20" i="29" s="1"/>
  <c r="U20" i="29" s="1"/>
  <c r="R20" i="29"/>
  <c r="V20" i="29" s="1"/>
  <c r="W20" i="29" s="1"/>
  <c r="Q18" i="29"/>
  <c r="T18" i="29" s="1"/>
  <c r="U18" i="29" s="1"/>
  <c r="R18" i="29"/>
  <c r="V18" i="29" s="1"/>
  <c r="W18" i="29" s="1"/>
  <c r="Q17" i="29"/>
  <c r="T17" i="29" s="1"/>
  <c r="U17" i="29" s="1"/>
  <c r="R17" i="29"/>
  <c r="V17" i="29" s="1"/>
  <c r="W17" i="29" s="1"/>
  <c r="Q24" i="29"/>
  <c r="T24" i="29" s="1"/>
  <c r="U24" i="29" s="1"/>
  <c r="R24" i="29"/>
  <c r="V24" i="29" s="1"/>
  <c r="W24" i="29" s="1"/>
  <c r="R21" i="29"/>
  <c r="V21" i="29" s="1"/>
  <c r="W21" i="29" s="1"/>
  <c r="Q21" i="29"/>
  <c r="T21" i="29" s="1"/>
  <c r="U21" i="29" s="1"/>
  <c r="Q16" i="29"/>
  <c r="R16" i="29"/>
  <c r="Q19" i="29"/>
  <c r="T19" i="29" s="1"/>
  <c r="U19" i="29" s="1"/>
  <c r="R19" i="29"/>
  <c r="V19" i="29" s="1"/>
  <c r="W19" i="29" s="1"/>
  <c r="Q22" i="29"/>
  <c r="T22" i="29" s="1"/>
  <c r="U22" i="29" s="1"/>
  <c r="R22" i="29"/>
  <c r="V22" i="29" s="1"/>
  <c r="W22" i="29" s="1"/>
  <c r="L55" i="35"/>
  <c r="L54" i="35"/>
  <c r="I65" i="35"/>
  <c r="J55" i="35"/>
  <c r="K55" i="35" s="1"/>
  <c r="K65" i="35" s="1"/>
  <c r="I65" i="36"/>
  <c r="J55" i="36"/>
  <c r="K55" i="36" s="1"/>
  <c r="K65" i="36" s="1"/>
  <c r="N39" i="35"/>
  <c r="P39" i="35" s="1"/>
  <c r="R39" i="35" s="1"/>
  <c r="N44" i="35"/>
  <c r="P44" i="35" s="1"/>
  <c r="R44" i="35" s="1"/>
  <c r="N40" i="35"/>
  <c r="P40" i="35" s="1"/>
  <c r="R40" i="35" s="1"/>
  <c r="N38" i="35"/>
  <c r="P38" i="35" s="1"/>
  <c r="R38" i="35" s="1"/>
  <c r="N43" i="35"/>
  <c r="P43" i="35" s="1"/>
  <c r="R43" i="35" s="1"/>
  <c r="N42" i="35"/>
  <c r="P42" i="35" s="1"/>
  <c r="R42" i="35" s="1"/>
  <c r="N41" i="35"/>
  <c r="P41" i="35" s="1"/>
  <c r="R41" i="35" s="1"/>
  <c r="K34" i="36"/>
  <c r="I63" i="36"/>
  <c r="L45" i="36"/>
  <c r="S24" i="29" s="1"/>
  <c r="X24" i="29" s="1"/>
  <c r="Y24" i="29" s="1"/>
  <c r="L40" i="36"/>
  <c r="S19" i="29" s="1"/>
  <c r="X19" i="29" s="1"/>
  <c r="Y19" i="29" s="1"/>
  <c r="L44" i="36"/>
  <c r="S23" i="29" s="1"/>
  <c r="X23" i="29" s="1"/>
  <c r="Y23" i="29" s="1"/>
  <c r="L42" i="36"/>
  <c r="S21" i="29" s="1"/>
  <c r="X21" i="29" s="1"/>
  <c r="Y21" i="29" s="1"/>
  <c r="L39" i="36"/>
  <c r="S18" i="29" s="1"/>
  <c r="X18" i="29" s="1"/>
  <c r="Y18" i="29" s="1"/>
  <c r="L41" i="36"/>
  <c r="S20" i="29" s="1"/>
  <c r="X20" i="29" s="1"/>
  <c r="Y20" i="29" s="1"/>
  <c r="L43" i="36"/>
  <c r="S22" i="29" s="1"/>
  <c r="X22" i="29" s="1"/>
  <c r="Y22" i="29" s="1"/>
  <c r="L38" i="36"/>
  <c r="S17" i="29" s="1"/>
  <c r="X17" i="29" s="1"/>
  <c r="Y17" i="29" s="1"/>
  <c r="I36" i="36"/>
  <c r="I62" i="36" s="1"/>
  <c r="J36" i="36"/>
  <c r="K36" i="36" s="1"/>
  <c r="K62" i="36" s="1"/>
  <c r="L37" i="36"/>
  <c r="S16" i="29" s="1"/>
  <c r="J36" i="35"/>
  <c r="K36" i="35" s="1"/>
  <c r="K62" i="35" s="1"/>
  <c r="I36" i="35"/>
  <c r="I62" i="35" s="1"/>
  <c r="J26" i="35"/>
  <c r="I60" i="35"/>
  <c r="J47" i="35"/>
  <c r="K53" i="35" s="1"/>
  <c r="K64" i="35" s="1"/>
  <c r="J35" i="35"/>
  <c r="K35" i="35" s="1"/>
  <c r="K61" i="35" s="1"/>
  <c r="I35" i="35"/>
  <c r="I61" i="35" s="1"/>
  <c r="I53" i="35"/>
  <c r="M45" i="35"/>
  <c r="M63" i="35" s="1"/>
  <c r="N37" i="35"/>
  <c r="N54" i="36" l="1"/>
  <c r="P54" i="36" s="1"/>
  <c r="R54" i="36" s="1"/>
  <c r="G33" i="29" s="1"/>
  <c r="S33" i="29"/>
  <c r="L55" i="36"/>
  <c r="M55" i="35"/>
  <c r="M65" i="35" s="1"/>
  <c r="X16" i="29"/>
  <c r="S38" i="29"/>
  <c r="I64" i="36"/>
  <c r="I66" i="36" s="1"/>
  <c r="L53" i="36"/>
  <c r="L49" i="36"/>
  <c r="L48" i="36"/>
  <c r="L51" i="36"/>
  <c r="L47" i="36"/>
  <c r="L46" i="36"/>
  <c r="L50" i="36"/>
  <c r="L52" i="36"/>
  <c r="Z23" i="29"/>
  <c r="AB23" i="29" s="1"/>
  <c r="Z20" i="29"/>
  <c r="AB20" i="29" s="1"/>
  <c r="Z18" i="29"/>
  <c r="AB18" i="29" s="1"/>
  <c r="Z17" i="29"/>
  <c r="AB17" i="29" s="1"/>
  <c r="E19" i="29"/>
  <c r="H19" i="29" s="1"/>
  <c r="I19" i="29" s="1"/>
  <c r="F19" i="29"/>
  <c r="J19" i="29" s="1"/>
  <c r="K19" i="29" s="1"/>
  <c r="T16" i="29"/>
  <c r="Q38" i="29"/>
  <c r="E17" i="29"/>
  <c r="H17" i="29" s="1"/>
  <c r="I17" i="29" s="1"/>
  <c r="F17" i="29"/>
  <c r="J17" i="29" s="1"/>
  <c r="K17" i="29" s="1"/>
  <c r="Z22" i="29"/>
  <c r="AB22" i="29" s="1"/>
  <c r="Z21" i="29"/>
  <c r="AB21" i="29" s="1"/>
  <c r="E23" i="29"/>
  <c r="H23" i="29" s="1"/>
  <c r="I23" i="29" s="1"/>
  <c r="F23" i="29"/>
  <c r="J23" i="29" s="1"/>
  <c r="K23" i="29" s="1"/>
  <c r="N54" i="35"/>
  <c r="P54" i="35" s="1"/>
  <c r="R54" i="35" s="1"/>
  <c r="Q33" i="29"/>
  <c r="T33" i="29" s="1"/>
  <c r="U33" i="29" s="1"/>
  <c r="R33" i="29"/>
  <c r="V33" i="29" s="1"/>
  <c r="W33" i="29" s="1"/>
  <c r="Z19" i="29"/>
  <c r="AB19" i="29" s="1"/>
  <c r="Z24" i="29"/>
  <c r="AB24" i="29" s="1"/>
  <c r="E21" i="29"/>
  <c r="H21" i="29" s="1"/>
  <c r="I21" i="29" s="1"/>
  <c r="F21" i="29"/>
  <c r="J21" i="29" s="1"/>
  <c r="K21" i="29" s="1"/>
  <c r="E18" i="29"/>
  <c r="H18" i="29" s="1"/>
  <c r="I18" i="29" s="1"/>
  <c r="F18" i="29"/>
  <c r="J18" i="29" s="1"/>
  <c r="K18" i="29" s="1"/>
  <c r="N55" i="35"/>
  <c r="Q34" i="29"/>
  <c r="T34" i="29" s="1"/>
  <c r="U34" i="29" s="1"/>
  <c r="R34" i="29"/>
  <c r="V34" i="29" s="1"/>
  <c r="W34" i="29" s="1"/>
  <c r="F22" i="29"/>
  <c r="J22" i="29" s="1"/>
  <c r="K22" i="29" s="1"/>
  <c r="E22" i="29"/>
  <c r="H22" i="29" s="1"/>
  <c r="I22" i="29" s="1"/>
  <c r="E20" i="29"/>
  <c r="H20" i="29" s="1"/>
  <c r="I20" i="29" s="1"/>
  <c r="F20" i="29"/>
  <c r="J20" i="29" s="1"/>
  <c r="K20" i="29" s="1"/>
  <c r="V16" i="29"/>
  <c r="R38" i="29"/>
  <c r="K34" i="35"/>
  <c r="N45" i="36"/>
  <c r="N43" i="36"/>
  <c r="P43" i="36" s="1"/>
  <c r="R43" i="36" s="1"/>
  <c r="G22" i="29" s="1"/>
  <c r="L22" i="29" s="1"/>
  <c r="M22" i="29" s="1"/>
  <c r="N41" i="36"/>
  <c r="P41" i="36" s="1"/>
  <c r="R41" i="36" s="1"/>
  <c r="G20" i="29" s="1"/>
  <c r="L20" i="29" s="1"/>
  <c r="M20" i="29" s="1"/>
  <c r="N42" i="36"/>
  <c r="P42" i="36" s="1"/>
  <c r="R42" i="36" s="1"/>
  <c r="G21" i="29" s="1"/>
  <c r="L21" i="29" s="1"/>
  <c r="M21" i="29" s="1"/>
  <c r="N38" i="36"/>
  <c r="P38" i="36" s="1"/>
  <c r="R38" i="36" s="1"/>
  <c r="G17" i="29" s="1"/>
  <c r="L17" i="29" s="1"/>
  <c r="M17" i="29" s="1"/>
  <c r="N39" i="36"/>
  <c r="P39" i="36" s="1"/>
  <c r="R39" i="36" s="1"/>
  <c r="G18" i="29" s="1"/>
  <c r="L18" i="29" s="1"/>
  <c r="M18" i="29" s="1"/>
  <c r="N44" i="36"/>
  <c r="P44" i="36" s="1"/>
  <c r="R44" i="36" s="1"/>
  <c r="G23" i="29" s="1"/>
  <c r="L23" i="29" s="1"/>
  <c r="M23" i="29" s="1"/>
  <c r="N40" i="36"/>
  <c r="P40" i="36" s="1"/>
  <c r="R40" i="36" s="1"/>
  <c r="G19" i="29" s="1"/>
  <c r="L19" i="29" s="1"/>
  <c r="M19" i="29" s="1"/>
  <c r="L35" i="35"/>
  <c r="L36" i="35"/>
  <c r="L27" i="36"/>
  <c r="S6" i="29" s="1"/>
  <c r="X6" i="29" s="1"/>
  <c r="Y6" i="29" s="1"/>
  <c r="K60" i="36"/>
  <c r="K66" i="36" s="1"/>
  <c r="L30" i="36"/>
  <c r="S9" i="29" s="1"/>
  <c r="X9" i="29" s="1"/>
  <c r="Y9" i="29" s="1"/>
  <c r="L33" i="36"/>
  <c r="S12" i="29" s="1"/>
  <c r="X12" i="29" s="1"/>
  <c r="Y12" i="29" s="1"/>
  <c r="L34" i="36"/>
  <c r="S13" i="29" s="1"/>
  <c r="X13" i="29" s="1"/>
  <c r="Y13" i="29" s="1"/>
  <c r="L28" i="36"/>
  <c r="S7" i="29" s="1"/>
  <c r="X7" i="29" s="1"/>
  <c r="Y7" i="29" s="1"/>
  <c r="L29" i="36"/>
  <c r="S8" i="29" s="1"/>
  <c r="X8" i="29" s="1"/>
  <c r="Y8" i="29" s="1"/>
  <c r="L32" i="36"/>
  <c r="S11" i="29" s="1"/>
  <c r="X11" i="29" s="1"/>
  <c r="Y11" i="29" s="1"/>
  <c r="L31" i="36"/>
  <c r="S10" i="29" s="1"/>
  <c r="X10" i="29" s="1"/>
  <c r="Y10" i="29" s="1"/>
  <c r="M45" i="36"/>
  <c r="M63" i="36" s="1"/>
  <c r="N37" i="36"/>
  <c r="L36" i="36"/>
  <c r="S15" i="29" s="1"/>
  <c r="L26" i="36"/>
  <c r="S5" i="29" s="1"/>
  <c r="I64" i="35"/>
  <c r="I66" i="35" s="1"/>
  <c r="L49" i="35"/>
  <c r="L51" i="35"/>
  <c r="L50" i="35"/>
  <c r="L52" i="35"/>
  <c r="L48" i="35"/>
  <c r="L53" i="35"/>
  <c r="L46" i="35"/>
  <c r="O45" i="35"/>
  <c r="X7" i="35" s="1"/>
  <c r="P37" i="35"/>
  <c r="L47" i="35"/>
  <c r="N55" i="36" l="1"/>
  <c r="O55" i="36" s="1"/>
  <c r="O65" i="36" s="1"/>
  <c r="S34" i="29"/>
  <c r="X34" i="29" s="1"/>
  <c r="Y34" i="29" s="1"/>
  <c r="M55" i="36"/>
  <c r="M65" i="36" s="1"/>
  <c r="X15" i="29"/>
  <c r="S37" i="29"/>
  <c r="S28" i="29"/>
  <c r="X28" i="29" s="1"/>
  <c r="Y28" i="29" s="1"/>
  <c r="N49" i="36"/>
  <c r="P49" i="36" s="1"/>
  <c r="R49" i="36" s="1"/>
  <c r="G28" i="29" s="1"/>
  <c r="L28" i="29" s="1"/>
  <c r="M28" i="29" s="1"/>
  <c r="S32" i="29"/>
  <c r="X32" i="29" s="1"/>
  <c r="Y32" i="29" s="1"/>
  <c r="N53" i="36"/>
  <c r="S31" i="29"/>
  <c r="X31" i="29" s="1"/>
  <c r="Y31" i="29" s="1"/>
  <c r="N52" i="36"/>
  <c r="P52" i="36" s="1"/>
  <c r="R52" i="36" s="1"/>
  <c r="G31" i="29" s="1"/>
  <c r="L31" i="29" s="1"/>
  <c r="M31" i="29" s="1"/>
  <c r="S29" i="29"/>
  <c r="X29" i="29" s="1"/>
  <c r="Y29" i="29" s="1"/>
  <c r="N50" i="36"/>
  <c r="P50" i="36" s="1"/>
  <c r="R50" i="36" s="1"/>
  <c r="G29" i="29" s="1"/>
  <c r="L29" i="29" s="1"/>
  <c r="M29" i="29" s="1"/>
  <c r="S25" i="29"/>
  <c r="M53" i="36"/>
  <c r="M64" i="36" s="1"/>
  <c r="N46" i="36"/>
  <c r="S26" i="29"/>
  <c r="X26" i="29" s="1"/>
  <c r="Y26" i="29" s="1"/>
  <c r="N47" i="36"/>
  <c r="P47" i="36" s="1"/>
  <c r="R47" i="36" s="1"/>
  <c r="G26" i="29" s="1"/>
  <c r="L26" i="29" s="1"/>
  <c r="M26" i="29" s="1"/>
  <c r="Y16" i="29"/>
  <c r="Y38" i="29" s="1"/>
  <c r="X38" i="29"/>
  <c r="S30" i="29"/>
  <c r="X30" i="29" s="1"/>
  <c r="Y30" i="29" s="1"/>
  <c r="N51" i="36"/>
  <c r="P51" i="36" s="1"/>
  <c r="R51" i="36" s="1"/>
  <c r="G30" i="29" s="1"/>
  <c r="L30" i="29" s="1"/>
  <c r="M30" i="29" s="1"/>
  <c r="X33" i="29"/>
  <c r="S40" i="29"/>
  <c r="X5" i="29"/>
  <c r="S35" i="29"/>
  <c r="S27" i="29"/>
  <c r="X27" i="29" s="1"/>
  <c r="Y27" i="29" s="1"/>
  <c r="N48" i="36"/>
  <c r="P48" i="36" s="1"/>
  <c r="R48" i="36" s="1"/>
  <c r="G27" i="29" s="1"/>
  <c r="L27" i="29" s="1"/>
  <c r="M27" i="29" s="1"/>
  <c r="L33" i="29"/>
  <c r="R40" i="29"/>
  <c r="Q40" i="29"/>
  <c r="O55" i="35"/>
  <c r="O65" i="35" s="1"/>
  <c r="N22" i="29"/>
  <c r="P22" i="29" s="1"/>
  <c r="AC22" i="29" s="1"/>
  <c r="AI15" i="29" s="1"/>
  <c r="AI11" i="29"/>
  <c r="N21" i="29"/>
  <c r="P21" i="29" s="1"/>
  <c r="AC21" i="29" s="1"/>
  <c r="AI21" i="29"/>
  <c r="N23" i="29"/>
  <c r="P23" i="29" s="1"/>
  <c r="AC23" i="29" s="1"/>
  <c r="AI13" i="29" s="1"/>
  <c r="N17" i="29"/>
  <c r="P17" i="29" s="1"/>
  <c r="AC17" i="29" s="1"/>
  <c r="AI7" i="29" s="1"/>
  <c r="Q30" i="29"/>
  <c r="T30" i="29" s="1"/>
  <c r="U30" i="29" s="1"/>
  <c r="R30" i="29"/>
  <c r="V30" i="29" s="1"/>
  <c r="W30" i="29" s="1"/>
  <c r="T40" i="29"/>
  <c r="Z34" i="29"/>
  <c r="W40" i="29"/>
  <c r="V40" i="29"/>
  <c r="T38" i="29"/>
  <c r="U16" i="29"/>
  <c r="R29" i="29"/>
  <c r="V29" i="29" s="1"/>
  <c r="W29" i="29" s="1"/>
  <c r="Q29" i="29"/>
  <c r="T29" i="29" s="1"/>
  <c r="U29" i="29" s="1"/>
  <c r="N20" i="29"/>
  <c r="P20" i="29" s="1"/>
  <c r="AC20" i="29" s="1"/>
  <c r="AI10" i="29" s="1"/>
  <c r="Q25" i="29"/>
  <c r="R25" i="29"/>
  <c r="Q32" i="29"/>
  <c r="T32" i="29" s="1"/>
  <c r="U32" i="29" s="1"/>
  <c r="R32" i="29"/>
  <c r="V32" i="29" s="1"/>
  <c r="W32" i="29" s="1"/>
  <c r="W16" i="29"/>
  <c r="W38" i="29" s="1"/>
  <c r="V38" i="29"/>
  <c r="N18" i="29"/>
  <c r="P18" i="29" s="1"/>
  <c r="AC18" i="29" s="1"/>
  <c r="Q28" i="29"/>
  <c r="T28" i="29" s="1"/>
  <c r="U28" i="29" s="1"/>
  <c r="R28" i="29"/>
  <c r="V28" i="29" s="1"/>
  <c r="W28" i="29" s="1"/>
  <c r="Q27" i="29"/>
  <c r="T27" i="29" s="1"/>
  <c r="U27" i="29" s="1"/>
  <c r="R27" i="29"/>
  <c r="V27" i="29" s="1"/>
  <c r="W27" i="29" s="1"/>
  <c r="N36" i="35"/>
  <c r="O36" i="35" s="1"/>
  <c r="Q15" i="29"/>
  <c r="R15" i="29"/>
  <c r="R26" i="29"/>
  <c r="V26" i="29" s="1"/>
  <c r="W26" i="29" s="1"/>
  <c r="Q26" i="29"/>
  <c r="T26" i="29" s="1"/>
  <c r="U26" i="29" s="1"/>
  <c r="Q31" i="29"/>
  <c r="T31" i="29" s="1"/>
  <c r="U31" i="29" s="1"/>
  <c r="R31" i="29"/>
  <c r="V31" i="29" s="1"/>
  <c r="W31" i="29" s="1"/>
  <c r="M35" i="35"/>
  <c r="M61" i="35" s="1"/>
  <c r="Q14" i="29"/>
  <c r="R14" i="29"/>
  <c r="R36" i="29" s="1"/>
  <c r="AI12" i="29"/>
  <c r="E33" i="29"/>
  <c r="H33" i="29" s="1"/>
  <c r="I33" i="29" s="1"/>
  <c r="F33" i="29"/>
  <c r="J33" i="29" s="1"/>
  <c r="K33" i="29" s="1"/>
  <c r="N19" i="29"/>
  <c r="P19" i="29" s="1"/>
  <c r="AC19" i="29" s="1"/>
  <c r="L30" i="35"/>
  <c r="L34" i="35"/>
  <c r="L33" i="35"/>
  <c r="L27" i="35"/>
  <c r="L28" i="35"/>
  <c r="L32" i="35"/>
  <c r="L31" i="35"/>
  <c r="L29" i="35"/>
  <c r="L26" i="35"/>
  <c r="N51" i="35"/>
  <c r="P51" i="35" s="1"/>
  <c r="R51" i="35" s="1"/>
  <c r="N33" i="36"/>
  <c r="P33" i="36" s="1"/>
  <c r="R33" i="36" s="1"/>
  <c r="G12" i="29" s="1"/>
  <c r="L12" i="29" s="1"/>
  <c r="M12" i="29" s="1"/>
  <c r="N34" i="36"/>
  <c r="N49" i="35"/>
  <c r="P49" i="35" s="1"/>
  <c r="R49" i="35" s="1"/>
  <c r="N47" i="35"/>
  <c r="P47" i="35" s="1"/>
  <c r="R47" i="35" s="1"/>
  <c r="N30" i="36"/>
  <c r="P30" i="36" s="1"/>
  <c r="R30" i="36" s="1"/>
  <c r="G9" i="29" s="1"/>
  <c r="L9" i="29" s="1"/>
  <c r="M9" i="29" s="1"/>
  <c r="R37" i="35"/>
  <c r="N53" i="35"/>
  <c r="N31" i="36"/>
  <c r="P31" i="36" s="1"/>
  <c r="R31" i="36" s="1"/>
  <c r="G10" i="29" s="1"/>
  <c r="L10" i="29" s="1"/>
  <c r="M10" i="29" s="1"/>
  <c r="N48" i="35"/>
  <c r="P48" i="35" s="1"/>
  <c r="R48" i="35" s="1"/>
  <c r="N32" i="36"/>
  <c r="P32" i="36" s="1"/>
  <c r="R32" i="36" s="1"/>
  <c r="G11" i="29" s="1"/>
  <c r="L11" i="29" s="1"/>
  <c r="M11" i="29" s="1"/>
  <c r="N52" i="35"/>
  <c r="P52" i="35" s="1"/>
  <c r="R52" i="35" s="1"/>
  <c r="N29" i="36"/>
  <c r="P29" i="36" s="1"/>
  <c r="R29" i="36" s="1"/>
  <c r="G8" i="29" s="1"/>
  <c r="L8" i="29" s="1"/>
  <c r="M8" i="29" s="1"/>
  <c r="N28" i="36"/>
  <c r="P28" i="36" s="1"/>
  <c r="R28" i="36" s="1"/>
  <c r="G7" i="29" s="1"/>
  <c r="L7" i="29" s="1"/>
  <c r="M7" i="29" s="1"/>
  <c r="M36" i="35"/>
  <c r="M62" i="35" s="1"/>
  <c r="N27" i="36"/>
  <c r="P27" i="36" s="1"/>
  <c r="R27" i="36" s="1"/>
  <c r="G6" i="29" s="1"/>
  <c r="L6" i="29" s="1"/>
  <c r="M6" i="29" s="1"/>
  <c r="N50" i="35"/>
  <c r="P50" i="35" s="1"/>
  <c r="R50" i="35" s="1"/>
  <c r="N35" i="35"/>
  <c r="O35" i="35" s="1"/>
  <c r="P37" i="36"/>
  <c r="R37" i="36" s="1"/>
  <c r="G16" i="29" s="1"/>
  <c r="O45" i="36"/>
  <c r="N26" i="36"/>
  <c r="M34" i="36"/>
  <c r="M60" i="36" s="1"/>
  <c r="W7" i="36"/>
  <c r="M36" i="36"/>
  <c r="M62" i="36" s="1"/>
  <c r="N36" i="36"/>
  <c r="O36" i="36" s="1"/>
  <c r="AA7" i="35"/>
  <c r="M53" i="35"/>
  <c r="M64" i="35" s="1"/>
  <c r="N46" i="35"/>
  <c r="O63" i="35"/>
  <c r="P45" i="35"/>
  <c r="R45" i="35" s="1"/>
  <c r="K60" i="35"/>
  <c r="K66" i="35" s="1"/>
  <c r="P55" i="35" l="1"/>
  <c r="R55" i="35" s="1"/>
  <c r="AI9" i="29"/>
  <c r="AA7" i="36"/>
  <c r="P55" i="36" s="1"/>
  <c r="R55" i="36" s="1"/>
  <c r="M34" i="35"/>
  <c r="L16" i="29"/>
  <c r="X41" i="29"/>
  <c r="X35" i="29"/>
  <c r="Y5" i="29"/>
  <c r="O53" i="36"/>
  <c r="P46" i="36"/>
  <c r="R46" i="36" s="1"/>
  <c r="G25" i="29" s="1"/>
  <c r="Y33" i="29"/>
  <c r="X40" i="29"/>
  <c r="X25" i="29"/>
  <c r="S39" i="29"/>
  <c r="S41" i="29" s="1"/>
  <c r="M33" i="29"/>
  <c r="Y15" i="29"/>
  <c r="Y37" i="29" s="1"/>
  <c r="X37" i="29"/>
  <c r="Z28" i="29"/>
  <c r="AB28" i="29" s="1"/>
  <c r="AI33" i="29"/>
  <c r="Z31" i="29"/>
  <c r="AB31" i="29" s="1"/>
  <c r="Z32" i="29"/>
  <c r="AB32" i="29" s="1"/>
  <c r="Z27" i="29"/>
  <c r="AB27" i="29" s="1"/>
  <c r="AI36" i="29"/>
  <c r="Z29" i="29"/>
  <c r="AB29" i="29" s="1"/>
  <c r="F26" i="29"/>
  <c r="J26" i="29" s="1"/>
  <c r="K26" i="29" s="1"/>
  <c r="E26" i="29"/>
  <c r="H26" i="29" s="1"/>
  <c r="I26" i="29" s="1"/>
  <c r="N31" i="35"/>
  <c r="Q10" i="29"/>
  <c r="T10" i="29" s="1"/>
  <c r="U10" i="29" s="1"/>
  <c r="R10" i="29"/>
  <c r="V10" i="29" s="1"/>
  <c r="W10" i="29" s="1"/>
  <c r="Q7" i="29"/>
  <c r="T7" i="29" s="1"/>
  <c r="U7" i="29" s="1"/>
  <c r="R7" i="29"/>
  <c r="V7" i="29" s="1"/>
  <c r="W7" i="29" s="1"/>
  <c r="Z26" i="29"/>
  <c r="AB26" i="29" s="1"/>
  <c r="T25" i="29"/>
  <c r="Q39" i="29"/>
  <c r="U40" i="29"/>
  <c r="Q6" i="29"/>
  <c r="T6" i="29" s="1"/>
  <c r="U6" i="29" s="1"/>
  <c r="R6" i="29"/>
  <c r="V6" i="29" s="1"/>
  <c r="W6" i="29" s="1"/>
  <c r="V25" i="29"/>
  <c r="R39" i="29"/>
  <c r="Z30" i="29"/>
  <c r="AB30" i="29" s="1"/>
  <c r="E34" i="29"/>
  <c r="H34" i="29" s="1"/>
  <c r="I34" i="29" s="1"/>
  <c r="F34" i="29"/>
  <c r="J34" i="29" s="1"/>
  <c r="K34" i="29" s="1"/>
  <c r="E30" i="29"/>
  <c r="H30" i="29" s="1"/>
  <c r="I30" i="29" s="1"/>
  <c r="F30" i="29"/>
  <c r="J30" i="29" s="1"/>
  <c r="K30" i="29" s="1"/>
  <c r="Q12" i="29"/>
  <c r="T12" i="29" s="1"/>
  <c r="U12" i="29" s="1"/>
  <c r="R12" i="29"/>
  <c r="V12" i="29" s="1"/>
  <c r="W12" i="29" s="1"/>
  <c r="Q13" i="29"/>
  <c r="T13" i="29" s="1"/>
  <c r="U13" i="29" s="1"/>
  <c r="R13" i="29"/>
  <c r="V13" i="29" s="1"/>
  <c r="W13" i="29" s="1"/>
  <c r="V15" i="29"/>
  <c r="R37" i="29"/>
  <c r="E28" i="29"/>
  <c r="H28" i="29" s="1"/>
  <c r="I28" i="29" s="1"/>
  <c r="F28" i="29"/>
  <c r="J28" i="29" s="1"/>
  <c r="K28" i="29" s="1"/>
  <c r="E27" i="29"/>
  <c r="H27" i="29" s="1"/>
  <c r="I27" i="29" s="1"/>
  <c r="F27" i="29"/>
  <c r="J27" i="29" s="1"/>
  <c r="K27" i="29" s="1"/>
  <c r="E16" i="29"/>
  <c r="F16" i="29"/>
  <c r="Q5" i="29"/>
  <c r="R5" i="29"/>
  <c r="T14" i="29"/>
  <c r="Q36" i="29"/>
  <c r="T15" i="29"/>
  <c r="Q37" i="29"/>
  <c r="Z16" i="29"/>
  <c r="U38" i="29"/>
  <c r="E40" i="29"/>
  <c r="E31" i="29"/>
  <c r="H31" i="29" s="1"/>
  <c r="I31" i="29" s="1"/>
  <c r="F31" i="29"/>
  <c r="J31" i="29" s="1"/>
  <c r="K31" i="29" s="1"/>
  <c r="Q11" i="29"/>
  <c r="T11" i="29" s="1"/>
  <c r="U11" i="29" s="1"/>
  <c r="R11" i="29"/>
  <c r="V11" i="29" s="1"/>
  <c r="W11" i="29" s="1"/>
  <c r="E29" i="29"/>
  <c r="H29" i="29" s="1"/>
  <c r="I29" i="29" s="1"/>
  <c r="F29" i="29"/>
  <c r="J29" i="29" s="1"/>
  <c r="K29" i="29" s="1"/>
  <c r="Q9" i="29"/>
  <c r="T9" i="29" s="1"/>
  <c r="U9" i="29" s="1"/>
  <c r="R9" i="29"/>
  <c r="V9" i="29" s="1"/>
  <c r="W9" i="29" s="1"/>
  <c r="E24" i="29"/>
  <c r="H24" i="29" s="1"/>
  <c r="I24" i="29" s="1"/>
  <c r="F24" i="29"/>
  <c r="J24" i="29" s="1"/>
  <c r="K24" i="29" s="1"/>
  <c r="Q8" i="29"/>
  <c r="T8" i="29" s="1"/>
  <c r="U8" i="29" s="1"/>
  <c r="R8" i="29"/>
  <c r="V8" i="29" s="1"/>
  <c r="W8" i="29" s="1"/>
  <c r="Q55" i="35"/>
  <c r="Q65" i="35" s="1"/>
  <c r="N27" i="35"/>
  <c r="N30" i="35"/>
  <c r="Q45" i="35"/>
  <c r="N33" i="35"/>
  <c r="N32" i="35"/>
  <c r="N28" i="35"/>
  <c r="N29" i="35"/>
  <c r="N34" i="35"/>
  <c r="W8" i="36"/>
  <c r="O63" i="36"/>
  <c r="X7" i="36"/>
  <c r="P45" i="36" s="1"/>
  <c r="R45" i="36" s="1"/>
  <c r="G24" i="29" s="1"/>
  <c r="L24" i="29" s="1"/>
  <c r="M24" i="29" s="1"/>
  <c r="M66" i="36"/>
  <c r="O34" i="36"/>
  <c r="P26" i="36"/>
  <c r="R26" i="36" s="1"/>
  <c r="G5" i="29" s="1"/>
  <c r="O62" i="36"/>
  <c r="Y7" i="36"/>
  <c r="P36" i="36"/>
  <c r="R36" i="36" s="1"/>
  <c r="G15" i="29" s="1"/>
  <c r="P36" i="35"/>
  <c r="R36" i="35" s="1"/>
  <c r="O62" i="35"/>
  <c r="Y7" i="35"/>
  <c r="P46" i="35"/>
  <c r="R46" i="35" s="1"/>
  <c r="O53" i="35"/>
  <c r="N26" i="35"/>
  <c r="M60" i="35"/>
  <c r="M66" i="35" s="1"/>
  <c r="O61" i="35"/>
  <c r="P35" i="35"/>
  <c r="R35" i="35" s="1"/>
  <c r="W7" i="35"/>
  <c r="G38" i="29" l="1"/>
  <c r="G34" i="29"/>
  <c r="R65" i="36"/>
  <c r="N33" i="29"/>
  <c r="P33" i="29" s="1"/>
  <c r="F40" i="29"/>
  <c r="Q55" i="36"/>
  <c r="P28" i="35"/>
  <c r="R28" i="35" s="1"/>
  <c r="P32" i="35"/>
  <c r="R32" i="35" s="1"/>
  <c r="P29" i="35"/>
  <c r="P33" i="35"/>
  <c r="R33" i="35" s="1"/>
  <c r="E12" i="29" s="1"/>
  <c r="H12" i="29" s="1"/>
  <c r="I12" i="29" s="1"/>
  <c r="P26" i="35"/>
  <c r="O34" i="35"/>
  <c r="P31" i="35"/>
  <c r="R31" i="35" s="1"/>
  <c r="P30" i="35"/>
  <c r="R30" i="35" s="1"/>
  <c r="P27" i="35"/>
  <c r="R27" i="35" s="1"/>
  <c r="Y40" i="29"/>
  <c r="Z33" i="29"/>
  <c r="AB33" i="29" s="1"/>
  <c r="L25" i="29"/>
  <c r="O64" i="36"/>
  <c r="Z7" i="36"/>
  <c r="P53" i="36" s="1"/>
  <c r="Y35" i="29"/>
  <c r="L5" i="29"/>
  <c r="G37" i="29"/>
  <c r="L15" i="29"/>
  <c r="Y25" i="29"/>
  <c r="Y39" i="29" s="1"/>
  <c r="X39" i="29"/>
  <c r="M16" i="29"/>
  <c r="M38" i="29" s="1"/>
  <c r="L38" i="29"/>
  <c r="N24" i="29"/>
  <c r="P24" i="29" s="1"/>
  <c r="AC24" i="29" s="1"/>
  <c r="AI24" i="29" s="1"/>
  <c r="N31" i="29"/>
  <c r="P31" i="29" s="1"/>
  <c r="AC31" i="29" s="1"/>
  <c r="AI37" i="29" s="1"/>
  <c r="N28" i="29"/>
  <c r="P28" i="29" s="1"/>
  <c r="AC28" i="29" s="1"/>
  <c r="Z12" i="29"/>
  <c r="AB12" i="29" s="1"/>
  <c r="Z7" i="29"/>
  <c r="AB7" i="29" s="1"/>
  <c r="Z8" i="29"/>
  <c r="AB8" i="29" s="1"/>
  <c r="N29" i="29"/>
  <c r="P29" i="29" s="1"/>
  <c r="AC29" i="29" s="1"/>
  <c r="Z11" i="29"/>
  <c r="AB11" i="29" s="1"/>
  <c r="N27" i="29"/>
  <c r="P27" i="29" s="1"/>
  <c r="AC27" i="29" s="1"/>
  <c r="AI35" i="29" s="1"/>
  <c r="Z13" i="29"/>
  <c r="AB13" i="29" s="1"/>
  <c r="N26" i="29"/>
  <c r="P26" i="29" s="1"/>
  <c r="AC26" i="29" s="1"/>
  <c r="Z9" i="29"/>
  <c r="AB9" i="29" s="1"/>
  <c r="W25" i="29"/>
  <c r="W39" i="29" s="1"/>
  <c r="V39" i="29"/>
  <c r="R35" i="29"/>
  <c r="R41" i="29" s="1"/>
  <c r="V5" i="29"/>
  <c r="Z6" i="29"/>
  <c r="AB6" i="29" s="1"/>
  <c r="T36" i="29"/>
  <c r="U14" i="29"/>
  <c r="H40" i="29"/>
  <c r="T5" i="29"/>
  <c r="Q35" i="29"/>
  <c r="Q41" i="29" s="1"/>
  <c r="K40" i="29"/>
  <c r="J40" i="29"/>
  <c r="N30" i="29"/>
  <c r="P30" i="29" s="1"/>
  <c r="AC30" i="29" s="1"/>
  <c r="E25" i="29"/>
  <c r="F25" i="29"/>
  <c r="J16" i="29"/>
  <c r="F38" i="29"/>
  <c r="Z10" i="29"/>
  <c r="AB10" i="29" s="1"/>
  <c r="AB16" i="29"/>
  <c r="AB38" i="29" s="1"/>
  <c r="Z38" i="29"/>
  <c r="H16" i="29"/>
  <c r="E38" i="29"/>
  <c r="W15" i="29"/>
  <c r="W37" i="29" s="1"/>
  <c r="V37" i="29"/>
  <c r="E14" i="29"/>
  <c r="F14" i="29"/>
  <c r="E15" i="29"/>
  <c r="F15" i="29"/>
  <c r="U25" i="29"/>
  <c r="T39" i="29"/>
  <c r="T37" i="29"/>
  <c r="U15" i="29"/>
  <c r="AA8" i="35"/>
  <c r="E11" i="8"/>
  <c r="E31" i="8"/>
  <c r="E49" i="8"/>
  <c r="E28" i="8"/>
  <c r="E44" i="8"/>
  <c r="E24" i="8"/>
  <c r="E32" i="8"/>
  <c r="E36" i="8"/>
  <c r="E50" i="8"/>
  <c r="E23" i="8"/>
  <c r="E35" i="8"/>
  <c r="E13" i="8"/>
  <c r="E22" i="8"/>
  <c r="E34" i="8"/>
  <c r="E21" i="8"/>
  <c r="E27" i="8"/>
  <c r="E33" i="8"/>
  <c r="E39" i="8"/>
  <c r="R63" i="36"/>
  <c r="Q45" i="36"/>
  <c r="Q36" i="36"/>
  <c r="R62" i="36"/>
  <c r="O60" i="36"/>
  <c r="V7" i="36"/>
  <c r="X8" i="35"/>
  <c r="Q63" i="35"/>
  <c r="Q35" i="35"/>
  <c r="O64" i="35"/>
  <c r="Z7" i="35"/>
  <c r="P53" i="35" s="1"/>
  <c r="R53" i="35" s="1"/>
  <c r="Q36" i="35"/>
  <c r="Y41" i="29" l="1"/>
  <c r="AI42" i="29"/>
  <c r="AC33" i="29"/>
  <c r="L34" i="29"/>
  <c r="G40" i="29"/>
  <c r="E10" i="29"/>
  <c r="H10" i="29" s="1"/>
  <c r="I10" i="29" s="1"/>
  <c r="F10" i="29"/>
  <c r="J10" i="29" s="1"/>
  <c r="K10" i="29" s="1"/>
  <c r="E6" i="29"/>
  <c r="H6" i="29" s="1"/>
  <c r="I6" i="29" s="1"/>
  <c r="F6" i="29"/>
  <c r="J6" i="29" s="1"/>
  <c r="K6" i="29" s="1"/>
  <c r="Q65" i="36"/>
  <c r="AA8" i="36"/>
  <c r="Z40" i="29"/>
  <c r="E11" i="29"/>
  <c r="H11" i="29" s="1"/>
  <c r="I11" i="29" s="1"/>
  <c r="F11" i="29"/>
  <c r="J11" i="29" s="1"/>
  <c r="K11" i="29" s="1"/>
  <c r="F9" i="29"/>
  <c r="J9" i="29" s="1"/>
  <c r="K9" i="29" s="1"/>
  <c r="E9" i="29"/>
  <c r="H9" i="29" s="1"/>
  <c r="I9" i="29" s="1"/>
  <c r="E7" i="29"/>
  <c r="H7" i="29" s="1"/>
  <c r="I7" i="29" s="1"/>
  <c r="F7" i="29"/>
  <c r="J7" i="29" s="1"/>
  <c r="K7" i="29" s="1"/>
  <c r="R29" i="35"/>
  <c r="F12" i="29"/>
  <c r="J12" i="29" s="1"/>
  <c r="K12" i="29" s="1"/>
  <c r="N12" i="29" s="1"/>
  <c r="P12" i="29" s="1"/>
  <c r="AC12" i="29" s="1"/>
  <c r="AI14" i="29" s="1"/>
  <c r="P34" i="35"/>
  <c r="R34" i="35" s="1"/>
  <c r="V7" i="35"/>
  <c r="U7" i="35" s="1"/>
  <c r="O66" i="36"/>
  <c r="U7" i="36"/>
  <c r="R53" i="36"/>
  <c r="Q53" i="36"/>
  <c r="M15" i="29"/>
  <c r="M37" i="29" s="1"/>
  <c r="L37" i="29"/>
  <c r="M25" i="29"/>
  <c r="M5" i="29"/>
  <c r="I40" i="29"/>
  <c r="T41" i="29"/>
  <c r="U5" i="29"/>
  <c r="T35" i="29"/>
  <c r="J15" i="29"/>
  <c r="F37" i="29"/>
  <c r="H25" i="29"/>
  <c r="E37" i="29"/>
  <c r="H15" i="29"/>
  <c r="K16" i="29"/>
  <c r="K38" i="29" s="1"/>
  <c r="J38" i="29"/>
  <c r="J14" i="29"/>
  <c r="F36" i="29"/>
  <c r="U36" i="29"/>
  <c r="Z14" i="29"/>
  <c r="E32" i="29"/>
  <c r="H32" i="29" s="1"/>
  <c r="I32" i="29" s="1"/>
  <c r="F32" i="29"/>
  <c r="J32" i="29" s="1"/>
  <c r="K32" i="29" s="1"/>
  <c r="H14" i="29"/>
  <c r="E36" i="29"/>
  <c r="I16" i="29"/>
  <c r="H38" i="29"/>
  <c r="V41" i="29"/>
  <c r="W5" i="29"/>
  <c r="V35" i="29"/>
  <c r="U37" i="29"/>
  <c r="Z15" i="29"/>
  <c r="Z25" i="29"/>
  <c r="U39" i="29"/>
  <c r="J25" i="29"/>
  <c r="R26" i="35"/>
  <c r="Q53" i="35"/>
  <c r="Z8" i="35" s="1"/>
  <c r="P34" i="36"/>
  <c r="Q62" i="36"/>
  <c r="Y8" i="36"/>
  <c r="Q63" i="36"/>
  <c r="X8" i="36"/>
  <c r="O60" i="35"/>
  <c r="O66" i="35" s="1"/>
  <c r="Q61" i="35"/>
  <c r="W8" i="35"/>
  <c r="R61" i="35"/>
  <c r="R64" i="35"/>
  <c r="Q62" i="35"/>
  <c r="Y8" i="35"/>
  <c r="R62" i="35"/>
  <c r="M34" i="29" l="1"/>
  <c r="L40" i="29"/>
  <c r="N9" i="29"/>
  <c r="P9" i="29" s="1"/>
  <c r="AC9" i="29" s="1"/>
  <c r="N6" i="29"/>
  <c r="P6" i="29" s="1"/>
  <c r="AC6" i="29" s="1"/>
  <c r="N10" i="29"/>
  <c r="P10" i="29" s="1"/>
  <c r="AC10" i="29" s="1"/>
  <c r="G32" i="29"/>
  <c r="R64" i="36"/>
  <c r="N11" i="29"/>
  <c r="P11" i="29" s="1"/>
  <c r="AC11" i="29" s="1"/>
  <c r="AI38" i="29" s="1"/>
  <c r="F39" i="29"/>
  <c r="E39" i="29"/>
  <c r="N7" i="29"/>
  <c r="P7" i="29" s="1"/>
  <c r="AC7" i="29" s="1"/>
  <c r="E8" i="29"/>
  <c r="H8" i="29" s="1"/>
  <c r="I8" i="29" s="1"/>
  <c r="F8" i="29"/>
  <c r="J8" i="29" s="1"/>
  <c r="K8" i="29" s="1"/>
  <c r="E13" i="29"/>
  <c r="H13" i="29" s="1"/>
  <c r="I13" i="29" s="1"/>
  <c r="F13" i="29"/>
  <c r="J13" i="29" s="1"/>
  <c r="K13" i="29" s="1"/>
  <c r="Q34" i="35"/>
  <c r="V8" i="35" s="1"/>
  <c r="Q64" i="36"/>
  <c r="Z8" i="36"/>
  <c r="H36" i="29"/>
  <c r="I14" i="29"/>
  <c r="J37" i="29"/>
  <c r="K15" i="29"/>
  <c r="K37" i="29" s="1"/>
  <c r="W41" i="29"/>
  <c r="W35" i="29"/>
  <c r="H37" i="29"/>
  <c r="I15" i="29"/>
  <c r="Z5" i="29"/>
  <c r="U35" i="29"/>
  <c r="U41" i="29"/>
  <c r="E5" i="29"/>
  <c r="F5" i="29"/>
  <c r="K25" i="29"/>
  <c r="K39" i="29" s="1"/>
  <c r="J39" i="29"/>
  <c r="AB14" i="29"/>
  <c r="AB36" i="29" s="1"/>
  <c r="Z36" i="29"/>
  <c r="I25" i="29"/>
  <c r="H39" i="29"/>
  <c r="AB25" i="29"/>
  <c r="AB39" i="29" s="1"/>
  <c r="Z39" i="29"/>
  <c r="I38" i="29"/>
  <c r="N16" i="29"/>
  <c r="K14" i="29"/>
  <c r="K36" i="29" s="1"/>
  <c r="J36" i="29"/>
  <c r="Z37" i="29"/>
  <c r="AB15" i="29"/>
  <c r="AB37" i="29" s="1"/>
  <c r="R60" i="35"/>
  <c r="Q64" i="35"/>
  <c r="R34" i="36"/>
  <c r="G13" i="29" s="1"/>
  <c r="Q34" i="36"/>
  <c r="V8" i="36" s="1"/>
  <c r="R65" i="35"/>
  <c r="R63" i="35"/>
  <c r="N34" i="29" l="1"/>
  <c r="M40" i="29"/>
  <c r="N14" i="29"/>
  <c r="L13" i="29"/>
  <c r="G35" i="29"/>
  <c r="L32" i="29"/>
  <c r="G39" i="29"/>
  <c r="U8" i="36"/>
  <c r="N8" i="29"/>
  <c r="P8" i="29" s="1"/>
  <c r="AC8" i="29" s="1"/>
  <c r="P16" i="29"/>
  <c r="N38" i="29"/>
  <c r="J5" i="29"/>
  <c r="F35" i="29"/>
  <c r="F41" i="29" s="1"/>
  <c r="H5" i="29"/>
  <c r="E35" i="29"/>
  <c r="E41" i="29" s="1"/>
  <c r="N15" i="29"/>
  <c r="I37" i="29"/>
  <c r="N25" i="29"/>
  <c r="I39" i="29"/>
  <c r="AB5" i="29"/>
  <c r="Z41" i="29"/>
  <c r="AA34" i="29" s="1"/>
  <c r="AB34" i="29" s="1"/>
  <c r="Z35" i="29"/>
  <c r="I36" i="29"/>
  <c r="Q60" i="35"/>
  <c r="Q66" i="35" s="1"/>
  <c r="R60" i="36"/>
  <c r="R66" i="36" s="1"/>
  <c r="R66" i="35"/>
  <c r="Q60" i="36"/>
  <c r="Q66" i="36" s="1"/>
  <c r="M32" i="29" l="1"/>
  <c r="L39" i="29"/>
  <c r="M13" i="29"/>
  <c r="L41" i="29"/>
  <c r="L35" i="29"/>
  <c r="N40" i="29"/>
  <c r="G41" i="29"/>
  <c r="AB40" i="29"/>
  <c r="H41" i="29"/>
  <c r="I5" i="29"/>
  <c r="H35" i="29"/>
  <c r="AB41" i="29"/>
  <c r="AB35" i="29"/>
  <c r="N36" i="29"/>
  <c r="P14" i="29"/>
  <c r="K5" i="29"/>
  <c r="J41" i="29"/>
  <c r="J35" i="29"/>
  <c r="P25" i="29"/>
  <c r="P15" i="29"/>
  <c r="N37" i="29"/>
  <c r="AC16" i="29"/>
  <c r="AI5" i="29" s="1"/>
  <c r="P38" i="29"/>
  <c r="U8" i="35"/>
  <c r="E30" i="8"/>
  <c r="E25" i="8"/>
  <c r="N32" i="29" l="1"/>
  <c r="M39" i="29"/>
  <c r="N13" i="29"/>
  <c r="P13" i="29" s="1"/>
  <c r="AC13" i="29" s="1"/>
  <c r="M35" i="29"/>
  <c r="M41" i="29"/>
  <c r="P37" i="29"/>
  <c r="AC15" i="29"/>
  <c r="AI41" i="29" s="1"/>
  <c r="AC25" i="29"/>
  <c r="K41" i="29"/>
  <c r="K35" i="29"/>
  <c r="P36" i="29"/>
  <c r="AC14" i="29"/>
  <c r="AI40" i="29" s="1"/>
  <c r="I41" i="29"/>
  <c r="I35" i="29"/>
  <c r="N5" i="29"/>
  <c r="G12" i="8"/>
  <c r="G20" i="8"/>
  <c r="G15" i="8"/>
  <c r="G26" i="8"/>
  <c r="G17" i="8"/>
  <c r="E17" i="8" s="1"/>
  <c r="G16" i="8"/>
  <c r="G41" i="8"/>
  <c r="G38" i="8"/>
  <c r="G42" i="8"/>
  <c r="G19" i="8"/>
  <c r="G43" i="8"/>
  <c r="G40" i="8"/>
  <c r="P32" i="29" l="1"/>
  <c r="N39" i="29"/>
  <c r="N41" i="29"/>
  <c r="O34" i="29" s="1"/>
  <c r="P34" i="29" s="1"/>
  <c r="P5" i="29"/>
  <c r="N35" i="29"/>
  <c r="G18" i="8"/>
  <c r="G14" i="8"/>
  <c r="G29" i="8"/>
  <c r="P40" i="29" l="1"/>
  <c r="AC34" i="29"/>
  <c r="AC32" i="29"/>
  <c r="P39" i="29"/>
  <c r="AC5" i="29"/>
  <c r="AI32" i="29" s="1"/>
  <c r="P35" i="29"/>
  <c r="P41" i="29"/>
  <c r="E29" i="8"/>
  <c r="E16" i="8"/>
  <c r="E15" i="8"/>
  <c r="E18" i="8"/>
  <c r="E41" i="8"/>
  <c r="E38" i="8"/>
  <c r="E26" i="8"/>
  <c r="E20" i="8"/>
  <c r="E42" i="8"/>
  <c r="E19" i="8"/>
  <c r="E14" i="8"/>
  <c r="E40" i="8"/>
  <c r="E12" i="8"/>
  <c r="E43" i="8"/>
  <c r="G45" i="8"/>
  <c r="AI43" i="29" l="1"/>
  <c r="AI46" i="29" s="1"/>
  <c r="E45" i="8"/>
  <c r="G10" i="8" l="1"/>
  <c r="D7" i="3"/>
  <c r="E46" i="3"/>
  <c r="D46" i="3"/>
  <c r="E45" i="3"/>
  <c r="D45" i="3"/>
  <c r="E44" i="3"/>
  <c r="D44" i="3"/>
  <c r="E43" i="3"/>
  <c r="D43" i="3"/>
  <c r="E42" i="3"/>
  <c r="D42" i="3"/>
  <c r="E41" i="3"/>
  <c r="D41" i="3"/>
  <c r="E40" i="3"/>
  <c r="D40" i="3"/>
  <c r="E39" i="3"/>
  <c r="D39" i="3"/>
  <c r="E38" i="3"/>
  <c r="D38" i="3"/>
  <c r="E37" i="3"/>
  <c r="D37" i="3"/>
  <c r="E36" i="3"/>
  <c r="D36" i="3"/>
  <c r="E35" i="3"/>
  <c r="D35" i="3"/>
  <c r="E34" i="3"/>
  <c r="D34" i="3"/>
  <c r="D33" i="3"/>
  <c r="E32" i="3"/>
  <c r="D32" i="3"/>
  <c r="E31" i="3"/>
  <c r="D31" i="3"/>
  <c r="E30" i="3"/>
  <c r="E29" i="3"/>
  <c r="D29" i="3"/>
  <c r="E28" i="3"/>
  <c r="D28" i="3"/>
  <c r="E27" i="3"/>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E6" i="3"/>
  <c r="D6" i="3"/>
  <c r="H5" i="4" a="1"/>
  <c r="H6" i="4" s="1"/>
  <c r="G5" i="4" a="1"/>
  <c r="G5" i="4" s="1"/>
  <c r="E45" i="4"/>
  <c r="F45" i="4" s="1"/>
  <c r="D45" i="4" s="1"/>
  <c r="E44" i="4"/>
  <c r="F44" i="4" s="1"/>
  <c r="D44" i="4" s="1"/>
  <c r="E43" i="4"/>
  <c r="E42" i="4"/>
  <c r="E41" i="4"/>
  <c r="E40" i="4"/>
  <c r="E39" i="4"/>
  <c r="F39" i="4" s="1"/>
  <c r="D39" i="4" s="1"/>
  <c r="E38" i="4"/>
  <c r="E37" i="4"/>
  <c r="F37" i="4" s="1"/>
  <c r="E36" i="4"/>
  <c r="E35" i="4"/>
  <c r="E34" i="4"/>
  <c r="F34" i="4" s="1"/>
  <c r="D34" i="4" s="1"/>
  <c r="E33" i="4"/>
  <c r="F33" i="4" s="1"/>
  <c r="D33" i="4" s="1"/>
  <c r="E32" i="4"/>
  <c r="E31" i="4"/>
  <c r="F31" i="4" s="1"/>
  <c r="D31" i="4" s="1"/>
  <c r="E30" i="4"/>
  <c r="F30" i="4" s="1"/>
  <c r="D30" i="4" s="1"/>
  <c r="E29" i="4"/>
  <c r="E28" i="4"/>
  <c r="F28" i="4" s="1"/>
  <c r="D28" i="4" s="1"/>
  <c r="E27" i="4"/>
  <c r="F27" i="4" s="1"/>
  <c r="D27" i="4" s="1"/>
  <c r="E26" i="4"/>
  <c r="F26" i="4" s="1"/>
  <c r="D26" i="4" s="1"/>
  <c r="E25" i="4"/>
  <c r="F25" i="4" s="1"/>
  <c r="D25" i="4" s="1"/>
  <c r="E24" i="4"/>
  <c r="F24" i="4" s="1"/>
  <c r="D24" i="4" s="1"/>
  <c r="E23" i="4"/>
  <c r="F23" i="4" s="1"/>
  <c r="D23" i="4" s="1"/>
  <c r="E22" i="4"/>
  <c r="F22" i="4" s="1"/>
  <c r="D22" i="4" s="1"/>
  <c r="E21" i="4"/>
  <c r="F21" i="4" s="1"/>
  <c r="E20" i="4"/>
  <c r="F20" i="4" s="1"/>
  <c r="D20" i="4" s="1"/>
  <c r="E19" i="4"/>
  <c r="F19" i="4" s="1"/>
  <c r="D19" i="4" s="1"/>
  <c r="E18" i="4"/>
  <c r="F18" i="4" s="1"/>
  <c r="D18" i="4" s="1"/>
  <c r="E17" i="4"/>
  <c r="F17" i="4" s="1"/>
  <c r="D17" i="4" s="1"/>
  <c r="E16" i="4"/>
  <c r="F16" i="4" s="1"/>
  <c r="D16" i="4" s="1"/>
  <c r="E15" i="4"/>
  <c r="F15" i="4" s="1"/>
  <c r="D15" i="4" s="1"/>
  <c r="E14" i="4"/>
  <c r="F14" i="4" s="1"/>
  <c r="D14" i="4" s="1"/>
  <c r="E13" i="4"/>
  <c r="F13" i="4" s="1"/>
  <c r="D13" i="4" s="1"/>
  <c r="E12" i="4"/>
  <c r="F12" i="4" s="1"/>
  <c r="D12" i="4" s="1"/>
  <c r="E11" i="4"/>
  <c r="F11" i="4" s="1"/>
  <c r="D11" i="4" s="1"/>
  <c r="E10" i="4"/>
  <c r="F10" i="4" s="1"/>
  <c r="D10" i="4" s="1"/>
  <c r="E9" i="4"/>
  <c r="F9" i="4" s="1"/>
  <c r="D9" i="4" s="1"/>
  <c r="E8" i="4"/>
  <c r="F8" i="4" s="1"/>
  <c r="D8" i="4" s="1"/>
  <c r="E7" i="4"/>
  <c r="F7" i="4" s="1"/>
  <c r="D7" i="4" s="1"/>
  <c r="E6" i="4"/>
  <c r="F6" i="4" s="1"/>
  <c r="D6" i="4" s="1"/>
  <c r="E5" i="4"/>
  <c r="F5" i="4" s="1"/>
  <c r="D5" i="4" s="1"/>
  <c r="D9" i="11"/>
  <c r="D43" i="4"/>
  <c r="D42" i="4"/>
  <c r="D41" i="4"/>
  <c r="D40" i="4"/>
  <c r="D38" i="4"/>
  <c r="D36" i="4"/>
  <c r="D35" i="4"/>
  <c r="D32" i="4"/>
  <c r="D29" i="4"/>
  <c r="H14" i="11"/>
  <c r="M4" i="10"/>
  <c r="O2" i="13"/>
  <c r="C3" i="10"/>
  <c r="D3" i="13"/>
  <c r="D12" i="11"/>
  <c r="C7" i="3"/>
  <c r="C46" i="3"/>
  <c r="G46" i="3" s="1"/>
  <c r="C45" i="3"/>
  <c r="C41" i="3"/>
  <c r="G41" i="3" s="1"/>
  <c r="C40" i="3"/>
  <c r="C39" i="3"/>
  <c r="C38" i="3"/>
  <c r="F38" i="3" s="1"/>
  <c r="C37" i="3"/>
  <c r="C36" i="3"/>
  <c r="C35" i="3"/>
  <c r="C34" i="3"/>
  <c r="F34" i="3" s="1"/>
  <c r="C32" i="3"/>
  <c r="C31" i="3"/>
  <c r="C30" i="3"/>
  <c r="G30" i="3" s="1"/>
  <c r="H30" i="3" s="1"/>
  <c r="C29" i="3"/>
  <c r="F29" i="3" s="1"/>
  <c r="C28" i="3"/>
  <c r="C27" i="3"/>
  <c r="C26" i="3"/>
  <c r="F26" i="3" s="1"/>
  <c r="C25" i="3"/>
  <c r="F25" i="3" s="1"/>
  <c r="C24" i="3"/>
  <c r="G24" i="3" s="1"/>
  <c r="C23" i="3"/>
  <c r="C22" i="3"/>
  <c r="F22" i="3" s="1"/>
  <c r="C21" i="3"/>
  <c r="F21" i="3" s="1"/>
  <c r="C20" i="3"/>
  <c r="G20" i="3" s="1"/>
  <c r="C19" i="3"/>
  <c r="C18" i="3"/>
  <c r="F18" i="3" s="1"/>
  <c r="C17" i="3"/>
  <c r="C16" i="3"/>
  <c r="G16" i="3" s="1"/>
  <c r="C15" i="3"/>
  <c r="C14" i="3"/>
  <c r="C13" i="3"/>
  <c r="F13" i="3" s="1"/>
  <c r="C12" i="3"/>
  <c r="C11" i="3"/>
  <c r="C10" i="3"/>
  <c r="F10" i="3" s="1"/>
  <c r="C9" i="3"/>
  <c r="F9" i="3" s="1"/>
  <c r="C8" i="3"/>
  <c r="M46" i="9"/>
  <c r="N6" i="4"/>
  <c r="D37" i="4"/>
  <c r="D21" i="4"/>
  <c r="F12" i="3" l="1"/>
  <c r="F28" i="3"/>
  <c r="F37" i="3"/>
  <c r="H45" i="4"/>
  <c r="G41" i="4"/>
  <c r="G9" i="4"/>
  <c r="G45" i="4"/>
  <c r="G17" i="4"/>
  <c r="G23" i="4"/>
  <c r="H36" i="4"/>
  <c r="G21" i="4"/>
  <c r="G22" i="4"/>
  <c r="H29" i="4"/>
  <c r="G32" i="4"/>
  <c r="G30" i="4"/>
  <c r="H20" i="4"/>
  <c r="G25" i="4"/>
  <c r="G18" i="4"/>
  <c r="G29" i="4"/>
  <c r="G44" i="4"/>
  <c r="G16" i="4"/>
  <c r="H13" i="4"/>
  <c r="G13" i="4"/>
  <c r="G33" i="4"/>
  <c r="G38" i="4"/>
  <c r="G8" i="4"/>
  <c r="G37" i="4"/>
  <c r="G35" i="4"/>
  <c r="G7" i="4"/>
  <c r="G40" i="4"/>
  <c r="G27" i="4"/>
  <c r="G12" i="4"/>
  <c r="H41" i="4"/>
  <c r="H25" i="4"/>
  <c r="H9" i="4"/>
  <c r="G39" i="4"/>
  <c r="G24" i="4"/>
  <c r="G11" i="4"/>
  <c r="H40" i="4"/>
  <c r="H24" i="4"/>
  <c r="H8" i="4"/>
  <c r="H37" i="4"/>
  <c r="H21" i="4"/>
  <c r="H5" i="4"/>
  <c r="G34" i="4"/>
  <c r="G19" i="4"/>
  <c r="G6" i="4"/>
  <c r="H33" i="4"/>
  <c r="H17" i="4"/>
  <c r="H32" i="4"/>
  <c r="H16" i="4"/>
  <c r="G43" i="4"/>
  <c r="G28" i="4"/>
  <c r="G14" i="4"/>
  <c r="H44" i="4"/>
  <c r="H28" i="4"/>
  <c r="H12" i="4"/>
  <c r="F45" i="3"/>
  <c r="G37" i="8"/>
  <c r="G17" i="3"/>
  <c r="F32" i="3"/>
  <c r="G45" i="3"/>
  <c r="G11" i="3"/>
  <c r="G23" i="3"/>
  <c r="G27" i="3"/>
  <c r="G40" i="3"/>
  <c r="G7" i="3"/>
  <c r="G14" i="3"/>
  <c r="F35" i="3"/>
  <c r="G39" i="3"/>
  <c r="F15" i="3"/>
  <c r="F19" i="3"/>
  <c r="G31" i="3"/>
  <c r="G29" i="3"/>
  <c r="H29" i="3" s="1"/>
  <c r="J29" i="3" s="1"/>
  <c r="C28" i="9" s="1"/>
  <c r="D28" i="9" s="1"/>
  <c r="G47" i="8"/>
  <c r="E10" i="8"/>
  <c r="G9" i="3"/>
  <c r="H9" i="3" s="1"/>
  <c r="J9" i="3" s="1"/>
  <c r="C8" i="9" s="1"/>
  <c r="D8" i="9" s="1"/>
  <c r="F27" i="3"/>
  <c r="G35" i="3"/>
  <c r="F41" i="3"/>
  <c r="H41" i="3" s="1"/>
  <c r="J41" i="3" s="1"/>
  <c r="C40" i="9" s="1"/>
  <c r="D40" i="9" s="1"/>
  <c r="C42" i="12" s="1"/>
  <c r="F17" i="3"/>
  <c r="G21" i="3"/>
  <c r="H21" i="3" s="1"/>
  <c r="J21" i="3" s="1"/>
  <c r="C20" i="9" s="1"/>
  <c r="D20" i="9" s="1"/>
  <c r="X20" i="9" s="1"/>
  <c r="G37" i="3"/>
  <c r="G13" i="3"/>
  <c r="H13" i="3" s="1"/>
  <c r="J13" i="3" s="1"/>
  <c r="C12" i="9" s="1"/>
  <c r="D12" i="9" s="1"/>
  <c r="X12" i="9" s="1"/>
  <c r="G25" i="3"/>
  <c r="H25" i="3" s="1"/>
  <c r="J25" i="3" s="1"/>
  <c r="C24" i="9" s="1"/>
  <c r="D24" i="9" s="1"/>
  <c r="X24" i="9" s="1"/>
  <c r="F40" i="3"/>
  <c r="F16" i="3"/>
  <c r="H16" i="3" s="1"/>
  <c r="J16" i="3" s="1"/>
  <c r="C15" i="9" s="1"/>
  <c r="D15" i="9" s="1"/>
  <c r="F7" i="3"/>
  <c r="F11" i="3"/>
  <c r="G15" i="3"/>
  <c r="F23" i="3"/>
  <c r="G19" i="3"/>
  <c r="G18" i="3"/>
  <c r="H18" i="3" s="1"/>
  <c r="J18" i="3" s="1"/>
  <c r="C17" i="9" s="1"/>
  <c r="G10" i="3"/>
  <c r="H10" i="3" s="1"/>
  <c r="J10" i="3" s="1"/>
  <c r="C9" i="9" s="1"/>
  <c r="D9" i="9" s="1"/>
  <c r="G26" i="3"/>
  <c r="H26" i="3" s="1"/>
  <c r="J26" i="3" s="1"/>
  <c r="C25" i="9" s="1"/>
  <c r="D25" i="9" s="1"/>
  <c r="AB25" i="9" s="1"/>
  <c r="G27" i="12" s="1"/>
  <c r="G34" i="3"/>
  <c r="H34" i="3" s="1"/>
  <c r="J34" i="3" s="1"/>
  <c r="C33" i="9" s="1"/>
  <c r="D33" i="9" s="1"/>
  <c r="F14" i="3"/>
  <c r="G38" i="3"/>
  <c r="H38" i="3" s="1"/>
  <c r="J38" i="3" s="1"/>
  <c r="C37" i="9" s="1"/>
  <c r="D37" i="9" s="1"/>
  <c r="C39" i="12" s="1"/>
  <c r="G22" i="3"/>
  <c r="H22" i="3" s="1"/>
  <c r="J22" i="3" s="1"/>
  <c r="C21" i="9" s="1"/>
  <c r="D21" i="9" s="1"/>
  <c r="X21" i="9" s="1"/>
  <c r="F23" i="12" s="1"/>
  <c r="F39" i="3"/>
  <c r="F31" i="3"/>
  <c r="F46" i="3"/>
  <c r="H46" i="3" s="1"/>
  <c r="J46" i="3" s="1"/>
  <c r="C45" i="9" s="1"/>
  <c r="D45" i="9" s="1"/>
  <c r="C47" i="12" s="1"/>
  <c r="G36" i="3"/>
  <c r="G12" i="3"/>
  <c r="G32" i="3"/>
  <c r="G8" i="3"/>
  <c r="F36" i="3"/>
  <c r="F24" i="3"/>
  <c r="H24" i="3" s="1"/>
  <c r="J24" i="3" s="1"/>
  <c r="C23" i="9" s="1"/>
  <c r="D23" i="9" s="1"/>
  <c r="G28" i="3"/>
  <c r="F20" i="3"/>
  <c r="H20" i="3" s="1"/>
  <c r="J20" i="3" s="1"/>
  <c r="C19" i="9" s="1"/>
  <c r="D19" i="9" s="1"/>
  <c r="F8" i="3"/>
  <c r="G42" i="4"/>
  <c r="G36" i="4"/>
  <c r="G31" i="4"/>
  <c r="G26" i="4"/>
  <c r="G20" i="4"/>
  <c r="G15" i="4"/>
  <c r="G10" i="4"/>
  <c r="H43" i="4"/>
  <c r="H39" i="4"/>
  <c r="H35" i="4"/>
  <c r="H31" i="4"/>
  <c r="H27" i="4"/>
  <c r="H23" i="4"/>
  <c r="H19" i="4"/>
  <c r="H15" i="4"/>
  <c r="H11" i="4"/>
  <c r="H7" i="4"/>
  <c r="H42" i="4"/>
  <c r="H38" i="4"/>
  <c r="H34" i="4"/>
  <c r="H30" i="4"/>
  <c r="H26" i="4"/>
  <c r="H22" i="4"/>
  <c r="H18" i="4"/>
  <c r="H14" i="4"/>
  <c r="H10" i="4"/>
  <c r="H28" i="3" l="1"/>
  <c r="J28" i="3" s="1"/>
  <c r="C27" i="9" s="1"/>
  <c r="D27" i="9" s="1"/>
  <c r="C29" i="12" s="1"/>
  <c r="H12" i="3"/>
  <c r="J12" i="3" s="1"/>
  <c r="C11" i="9" s="1"/>
  <c r="D11" i="9" s="1"/>
  <c r="AB11" i="9" s="1"/>
  <c r="H37" i="3"/>
  <c r="J37" i="3" s="1"/>
  <c r="C36" i="9" s="1"/>
  <c r="D36" i="9" s="1"/>
  <c r="C38" i="12" s="1"/>
  <c r="F28" i="9"/>
  <c r="E30" i="12" s="1"/>
  <c r="H45" i="3"/>
  <c r="J45" i="3" s="1"/>
  <c r="C44" i="9" s="1"/>
  <c r="D44" i="9" s="1"/>
  <c r="C46" i="12" s="1"/>
  <c r="G46" i="8"/>
  <c r="E46" i="8" s="1"/>
  <c r="C42" i="3" s="1"/>
  <c r="H11" i="3"/>
  <c r="J11" i="3" s="1"/>
  <c r="C10" i="9" s="1"/>
  <c r="D10" i="9" s="1"/>
  <c r="AB10" i="9" s="1"/>
  <c r="G12" i="12" s="1"/>
  <c r="H32" i="3"/>
  <c r="J32" i="3" s="1"/>
  <c r="C31" i="9" s="1"/>
  <c r="D31" i="9" s="1"/>
  <c r="C33" i="12" s="1"/>
  <c r="H31" i="3"/>
  <c r="J31" i="3" s="1"/>
  <c r="C30" i="9" s="1"/>
  <c r="D30" i="9" s="1"/>
  <c r="AB30" i="9" s="1"/>
  <c r="G32" i="12" s="1"/>
  <c r="H14" i="3"/>
  <c r="J14" i="3" s="1"/>
  <c r="C13" i="9" s="1"/>
  <c r="D13" i="9" s="1"/>
  <c r="E13" i="9" s="1"/>
  <c r="D15" i="12" s="1"/>
  <c r="H35" i="3"/>
  <c r="J35" i="3" s="1"/>
  <c r="C34" i="9" s="1"/>
  <c r="D34" i="9" s="1"/>
  <c r="C36" i="12" s="1"/>
  <c r="H17" i="3"/>
  <c r="J17" i="3" s="1"/>
  <c r="C16" i="9" s="1"/>
  <c r="D16" i="9" s="1"/>
  <c r="AB16" i="9" s="1"/>
  <c r="G18" i="12" s="1"/>
  <c r="H19" i="3"/>
  <c r="J19" i="3" s="1"/>
  <c r="C18" i="9" s="1"/>
  <c r="D18" i="9" s="1"/>
  <c r="F18" i="9" s="1"/>
  <c r="H23" i="3"/>
  <c r="J23" i="3" s="1"/>
  <c r="C22" i="9" s="1"/>
  <c r="D22" i="9" s="1"/>
  <c r="F22" i="9" s="1"/>
  <c r="E24" i="12" s="1"/>
  <c r="E47" i="8"/>
  <c r="C43" i="3" s="1"/>
  <c r="H27" i="3"/>
  <c r="J27" i="3" s="1"/>
  <c r="C26" i="9" s="1"/>
  <c r="D26" i="9" s="1"/>
  <c r="C28" i="12" s="1"/>
  <c r="H15" i="3"/>
  <c r="J15" i="3" s="1"/>
  <c r="C14" i="9" s="1"/>
  <c r="D14" i="9" s="1"/>
  <c r="E14" i="9" s="1"/>
  <c r="D16" i="12" s="1"/>
  <c r="H7" i="3"/>
  <c r="J7" i="3" s="1"/>
  <c r="C6" i="9" s="1"/>
  <c r="D6" i="9" s="1"/>
  <c r="X6" i="9" s="1"/>
  <c r="F8" i="12" s="1"/>
  <c r="H40" i="3"/>
  <c r="J40" i="3" s="1"/>
  <c r="C39" i="9" s="1"/>
  <c r="D39" i="9" s="1"/>
  <c r="AB39" i="9" s="1"/>
  <c r="G41" i="12" s="1"/>
  <c r="H39" i="3"/>
  <c r="J39" i="3" s="1"/>
  <c r="C38" i="9" s="1"/>
  <c r="D38" i="9" s="1"/>
  <c r="E38" i="9" s="1"/>
  <c r="D40" i="12" s="1"/>
  <c r="C6" i="3"/>
  <c r="X28" i="9"/>
  <c r="F30" i="12" s="1"/>
  <c r="E21" i="9"/>
  <c r="D23" i="12" s="1"/>
  <c r="AB28" i="9"/>
  <c r="G30" i="12" s="1"/>
  <c r="E28" i="9"/>
  <c r="D30" i="12" s="1"/>
  <c r="C30" i="12"/>
  <c r="X40" i="9"/>
  <c r="F42" i="12" s="1"/>
  <c r="AB9" i="9"/>
  <c r="G11" i="12" s="1"/>
  <c r="C11" i="12"/>
  <c r="F45" i="9"/>
  <c r="E47" i="12" s="1"/>
  <c r="AB40" i="9"/>
  <c r="G42" i="12" s="1"/>
  <c r="F40" i="9"/>
  <c r="E42" i="12" s="1"/>
  <c r="E40" i="9"/>
  <c r="D42" i="12" s="1"/>
  <c r="AB19" i="9"/>
  <c r="G21" i="12" s="1"/>
  <c r="C21" i="12"/>
  <c r="E20" i="9"/>
  <c r="D22" i="12" s="1"/>
  <c r="F20" i="9"/>
  <c r="E22" i="12" s="1"/>
  <c r="E45" i="9"/>
  <c r="D47" i="12" s="1"/>
  <c r="H8" i="3"/>
  <c r="J8" i="3" s="1"/>
  <c r="C7" i="9" s="1"/>
  <c r="D7" i="9" s="1"/>
  <c r="F7" i="9" s="1"/>
  <c r="F8" i="9"/>
  <c r="E10" i="12" s="1"/>
  <c r="AB8" i="9"/>
  <c r="G10" i="12" s="1"/>
  <c r="AB12" i="9"/>
  <c r="G14" i="12" s="1"/>
  <c r="E25" i="9"/>
  <c r="D27" i="12" s="1"/>
  <c r="H36" i="3"/>
  <c r="J36" i="3" s="1"/>
  <c r="C35" i="9" s="1"/>
  <c r="D35" i="9" s="1"/>
  <c r="F35" i="9" s="1"/>
  <c r="E37" i="12" s="1"/>
  <c r="F19" i="9"/>
  <c r="E21" i="12" s="1"/>
  <c r="AB21" i="9"/>
  <c r="G23" i="12" s="1"/>
  <c r="C23" i="12"/>
  <c r="F37" i="9"/>
  <c r="E39" i="12" s="1"/>
  <c r="F21" i="9"/>
  <c r="E23" i="12" s="1"/>
  <c r="X25" i="9"/>
  <c r="F27" i="12" s="1"/>
  <c r="E9" i="9"/>
  <c r="D11" i="12" s="1"/>
  <c r="E23" i="9"/>
  <c r="D25" i="12" s="1"/>
  <c r="X23" i="9"/>
  <c r="F25" i="12" s="1"/>
  <c r="AB23" i="9"/>
  <c r="G25" i="12" s="1"/>
  <c r="C25" i="12"/>
  <c r="AB45" i="9"/>
  <c r="G47" i="12" s="1"/>
  <c r="E8" i="9"/>
  <c r="D10" i="12" s="1"/>
  <c r="E24" i="9"/>
  <c r="D26" i="12" s="1"/>
  <c r="C26" i="12"/>
  <c r="AB24" i="9"/>
  <c r="G26" i="12" s="1"/>
  <c r="X37" i="9"/>
  <c r="F39" i="12" s="1"/>
  <c r="F25" i="9"/>
  <c r="E27" i="12" s="1"/>
  <c r="X45" i="9"/>
  <c r="F47" i="12" s="1"/>
  <c r="X19" i="9"/>
  <c r="F21" i="12" s="1"/>
  <c r="C10" i="12"/>
  <c r="AB37" i="9"/>
  <c r="G39" i="12" s="1"/>
  <c r="X9" i="9"/>
  <c r="F11" i="12" s="1"/>
  <c r="F23" i="9"/>
  <c r="E25" i="12" s="1"/>
  <c r="F12" i="9"/>
  <c r="E14" i="12" s="1"/>
  <c r="E12" i="9"/>
  <c r="D14" i="12" s="1"/>
  <c r="C14" i="12"/>
  <c r="E19" i="9"/>
  <c r="D21" i="12" s="1"/>
  <c r="E37" i="9"/>
  <c r="D39" i="12" s="1"/>
  <c r="C27" i="12"/>
  <c r="X8" i="9"/>
  <c r="F10" i="12" s="1"/>
  <c r="F24" i="9"/>
  <c r="E26" i="12" s="1"/>
  <c r="F9" i="9"/>
  <c r="E11" i="12" s="1"/>
  <c r="AB20" i="9"/>
  <c r="G22" i="12" s="1"/>
  <c r="C22" i="12"/>
  <c r="F14" i="12"/>
  <c r="F22" i="12"/>
  <c r="D17" i="9"/>
  <c r="C35" i="12"/>
  <c r="F33" i="9"/>
  <c r="E33" i="9"/>
  <c r="X33" i="9"/>
  <c r="AB33" i="9"/>
  <c r="AB15" i="9"/>
  <c r="E15" i="9"/>
  <c r="F15" i="9"/>
  <c r="C17" i="12"/>
  <c r="X15" i="9"/>
  <c r="F26" i="12"/>
  <c r="E27" i="9" l="1"/>
  <c r="D29" i="12" s="1"/>
  <c r="F27" i="9"/>
  <c r="E29" i="12" s="1"/>
  <c r="X27" i="9"/>
  <c r="F29" i="12" s="1"/>
  <c r="AB27" i="9"/>
  <c r="G29" i="12" s="1"/>
  <c r="C13" i="12"/>
  <c r="X11" i="9"/>
  <c r="F13" i="12" s="1"/>
  <c r="F11" i="9"/>
  <c r="E13" i="12" s="1"/>
  <c r="E11" i="9"/>
  <c r="D13" i="12" s="1"/>
  <c r="E36" i="9"/>
  <c r="D38" i="12" s="1"/>
  <c r="X36" i="9"/>
  <c r="F38" i="12" s="1"/>
  <c r="AB36" i="9"/>
  <c r="G38" i="12" s="1"/>
  <c r="F36" i="9"/>
  <c r="E38" i="12" s="1"/>
  <c r="AB44" i="9"/>
  <c r="G46" i="12" s="1"/>
  <c r="X44" i="9"/>
  <c r="F46" i="12" s="1"/>
  <c r="E44" i="9"/>
  <c r="D46" i="12" s="1"/>
  <c r="F44" i="9"/>
  <c r="E46" i="12" s="1"/>
  <c r="G42" i="3"/>
  <c r="F42" i="3"/>
  <c r="C12" i="12"/>
  <c r="F10" i="9"/>
  <c r="E12" i="12" s="1"/>
  <c r="F31" i="9"/>
  <c r="E33" i="12" s="1"/>
  <c r="AB13" i="9"/>
  <c r="G15" i="12" s="1"/>
  <c r="F13" i="9"/>
  <c r="E15" i="12" s="1"/>
  <c r="F16" i="9"/>
  <c r="E18" i="12" s="1"/>
  <c r="C18" i="12"/>
  <c r="C15" i="12"/>
  <c r="X38" i="9"/>
  <c r="F40" i="12" s="1"/>
  <c r="E31" i="9"/>
  <c r="D33" i="12" s="1"/>
  <c r="X31" i="9"/>
  <c r="F33" i="12" s="1"/>
  <c r="E30" i="9"/>
  <c r="D32" i="12" s="1"/>
  <c r="AB31" i="9"/>
  <c r="G33" i="12" s="1"/>
  <c r="C32" i="12"/>
  <c r="E10" i="9"/>
  <c r="D12" i="12" s="1"/>
  <c r="E34" i="9"/>
  <c r="D36" i="12" s="1"/>
  <c r="E18" i="9"/>
  <c r="D20" i="12" s="1"/>
  <c r="AB34" i="9"/>
  <c r="G36" i="12" s="1"/>
  <c r="X10" i="9"/>
  <c r="F12" i="12" s="1"/>
  <c r="X30" i="9"/>
  <c r="F32" i="12" s="1"/>
  <c r="F30" i="9"/>
  <c r="E32" i="12" s="1"/>
  <c r="AB26" i="9"/>
  <c r="G28" i="12" s="1"/>
  <c r="AB18" i="9"/>
  <c r="G20" i="12" s="1"/>
  <c r="C20" i="12"/>
  <c r="AB14" i="9"/>
  <c r="G16" i="12" s="1"/>
  <c r="X14" i="9"/>
  <c r="F16" i="12" s="1"/>
  <c r="X13" i="9"/>
  <c r="F15" i="12" s="1"/>
  <c r="F26" i="9"/>
  <c r="E28" i="12" s="1"/>
  <c r="X26" i="9"/>
  <c r="F28" i="12" s="1"/>
  <c r="X18" i="9"/>
  <c r="F20" i="12" s="1"/>
  <c r="X34" i="9"/>
  <c r="F36" i="12" s="1"/>
  <c r="F34" i="9"/>
  <c r="E36" i="12" s="1"/>
  <c r="E26" i="9"/>
  <c r="D28" i="12" s="1"/>
  <c r="F43" i="3"/>
  <c r="G43" i="3"/>
  <c r="E16" i="9"/>
  <c r="D18" i="12" s="1"/>
  <c r="X16" i="9"/>
  <c r="F18" i="12" s="1"/>
  <c r="F6" i="9"/>
  <c r="E8" i="12" s="1"/>
  <c r="E6" i="9"/>
  <c r="D8" i="12" s="1"/>
  <c r="AB6" i="9"/>
  <c r="G8" i="12" s="1"/>
  <c r="C16" i="12"/>
  <c r="F14" i="9"/>
  <c r="E16" i="12" s="1"/>
  <c r="E39" i="9"/>
  <c r="D41" i="12" s="1"/>
  <c r="C41" i="12"/>
  <c r="X39" i="9"/>
  <c r="F41" i="12" s="1"/>
  <c r="F39" i="9"/>
  <c r="E41" i="12" s="1"/>
  <c r="C8" i="12"/>
  <c r="AB38" i="9"/>
  <c r="G40" i="12" s="1"/>
  <c r="F38" i="9"/>
  <c r="E40" i="12" s="1"/>
  <c r="C40" i="12"/>
  <c r="F6" i="3"/>
  <c r="G6" i="3"/>
  <c r="X35" i="9"/>
  <c r="F37" i="12" s="1"/>
  <c r="C9" i="12"/>
  <c r="E7" i="9"/>
  <c r="D9" i="12" s="1"/>
  <c r="X7" i="9"/>
  <c r="F9" i="12" s="1"/>
  <c r="C37" i="12"/>
  <c r="AB7" i="9"/>
  <c r="G9" i="12" s="1"/>
  <c r="AB35" i="9"/>
  <c r="G37" i="12" s="1"/>
  <c r="E35" i="9"/>
  <c r="D37" i="12" s="1"/>
  <c r="AB22" i="9"/>
  <c r="G24" i="12" s="1"/>
  <c r="E22" i="9"/>
  <c r="D24" i="12" s="1"/>
  <c r="C24" i="12"/>
  <c r="X22" i="9"/>
  <c r="F24" i="12" s="1"/>
  <c r="D17" i="12"/>
  <c r="G35" i="12"/>
  <c r="F17" i="12"/>
  <c r="G17" i="12"/>
  <c r="G13" i="12"/>
  <c r="F35" i="12"/>
  <c r="E9" i="12"/>
  <c r="D35" i="12"/>
  <c r="AB17" i="9"/>
  <c r="E17" i="9"/>
  <c r="C19" i="12"/>
  <c r="F17" i="9"/>
  <c r="X17" i="9"/>
  <c r="E17" i="12"/>
  <c r="E35" i="12"/>
  <c r="E20" i="12"/>
  <c r="H42" i="3" l="1"/>
  <c r="J42" i="3" s="1"/>
  <c r="C41" i="9" s="1"/>
  <c r="D41" i="9" s="1"/>
  <c r="E41" i="9" s="1"/>
  <c r="D43" i="12" s="1"/>
  <c r="H43" i="3"/>
  <c r="J43" i="3" s="1"/>
  <c r="C42" i="9" s="1"/>
  <c r="D42" i="9" s="1"/>
  <c r="AB42" i="9" s="1"/>
  <c r="G44" i="12" s="1"/>
  <c r="H6" i="3"/>
  <c r="D19" i="12"/>
  <c r="F19" i="12"/>
  <c r="G19" i="12"/>
  <c r="E19" i="12"/>
  <c r="AB41" i="9" l="1"/>
  <c r="G43" i="12" s="1"/>
  <c r="X41" i="9"/>
  <c r="F43" i="12" s="1"/>
  <c r="F41" i="9"/>
  <c r="E43" i="12" s="1"/>
  <c r="C43" i="12"/>
  <c r="C44" i="12"/>
  <c r="F42" i="9"/>
  <c r="E44" i="12" s="1"/>
  <c r="X42" i="9"/>
  <c r="F44" i="12" s="1"/>
  <c r="E42" i="9"/>
  <c r="D44" i="12" s="1"/>
  <c r="J6" i="3"/>
  <c r="C5" i="9" l="1"/>
  <c r="D5" i="9" l="1"/>
  <c r="E5" i="9" l="1"/>
  <c r="F5" i="9"/>
  <c r="AB5" i="9"/>
  <c r="C7" i="12"/>
  <c r="X5" i="9"/>
  <c r="G7" i="12" l="1"/>
  <c r="E7" i="12"/>
  <c r="F7" i="12"/>
  <c r="D7" i="12"/>
  <c r="E37" i="8" l="1"/>
  <c r="G48" i="8" l="1"/>
  <c r="G51" i="8" s="1"/>
  <c r="C33" i="3"/>
  <c r="F33" i="3" l="1"/>
  <c r="E48" i="8" l="1"/>
  <c r="E51" i="8" s="1"/>
  <c r="H33" i="3"/>
  <c r="C44" i="3" l="1"/>
  <c r="G44" i="3" l="1"/>
  <c r="G47" i="3" s="1"/>
  <c r="I33" i="3" s="1"/>
  <c r="J33" i="3" s="1"/>
  <c r="C32" i="9" s="1"/>
  <c r="D32" i="9" s="1"/>
  <c r="E32" i="9" s="1"/>
  <c r="F44" i="3"/>
  <c r="C47" i="3"/>
  <c r="C34" i="12" l="1"/>
  <c r="X32" i="9"/>
  <c r="F34" i="12" s="1"/>
  <c r="AB32" i="9"/>
  <c r="G34" i="12" s="1"/>
  <c r="H44" i="3"/>
  <c r="F47" i="3"/>
  <c r="I30" i="3" s="1"/>
  <c r="F32" i="9"/>
  <c r="E34" i="12" s="1"/>
  <c r="D34" i="12"/>
  <c r="J44" i="3" l="1"/>
  <c r="C43" i="9" s="1"/>
  <c r="D43" i="9" s="1"/>
  <c r="H47" i="3"/>
  <c r="J30" i="3"/>
  <c r="I47" i="3"/>
  <c r="X43" i="9" l="1"/>
  <c r="F45" i="12" s="1"/>
  <c r="E43" i="9"/>
  <c r="D45" i="12" s="1"/>
  <c r="AB43" i="9"/>
  <c r="G45" i="12" s="1"/>
  <c r="C45" i="12"/>
  <c r="F43" i="9"/>
  <c r="E45" i="12" s="1"/>
  <c r="C29" i="9"/>
  <c r="J47" i="3"/>
  <c r="C46" i="9" l="1"/>
  <c r="D29" i="9"/>
  <c r="C59" i="7" s="1" a="1"/>
  <c r="AQ59" i="7" l="1"/>
  <c r="L59" i="7"/>
  <c r="F59" i="7"/>
  <c r="AE59" i="7"/>
  <c r="Q59" i="7"/>
  <c r="AH59" i="7"/>
  <c r="N59" i="7"/>
  <c r="AF59" i="7"/>
  <c r="H59" i="7"/>
  <c r="AB59" i="7"/>
  <c r="AJ59" i="7"/>
  <c r="E59" i="7"/>
  <c r="M59" i="7"/>
  <c r="U59" i="7"/>
  <c r="G59" i="7"/>
  <c r="T59" i="7"/>
  <c r="X59" i="7"/>
  <c r="S59" i="7"/>
  <c r="AM59" i="7"/>
  <c r="AP59" i="7"/>
  <c r="AG59" i="7"/>
  <c r="AO59" i="7"/>
  <c r="AN59" i="7"/>
  <c r="AC59" i="7"/>
  <c r="O59" i="7"/>
  <c r="P59" i="7"/>
  <c r="J59" i="7"/>
  <c r="AA59" i="7"/>
  <c r="Y59" i="7"/>
  <c r="D59" i="7"/>
  <c r="AD59" i="7"/>
  <c r="C59" i="7"/>
  <c r="AK59" i="7"/>
  <c r="W59" i="7"/>
  <c r="I59" i="7"/>
  <c r="Z59" i="7"/>
  <c r="AI59" i="7"/>
  <c r="V59" i="7"/>
  <c r="R59" i="7"/>
  <c r="AL59" i="7"/>
  <c r="K59" i="7"/>
  <c r="X29" i="9"/>
  <c r="AB29" i="9"/>
  <c r="E29" i="9"/>
  <c r="D46" i="9"/>
  <c r="F29" i="9"/>
  <c r="C31" i="12"/>
  <c r="C48" i="12" s="1"/>
  <c r="D20" i="11" s="1"/>
  <c r="D10" i="11"/>
  <c r="G6" i="13"/>
  <c r="AL106" i="7" l="1"/>
  <c r="AL75" i="7"/>
  <c r="AL70" i="7"/>
  <c r="AL95" i="7"/>
  <c r="AL104" i="7"/>
  <c r="AL63" i="7"/>
  <c r="AL101" i="7"/>
  <c r="AL68" i="7"/>
  <c r="AL97" i="7"/>
  <c r="AL64" i="7"/>
  <c r="AL65" i="7"/>
  <c r="AL78" i="7"/>
  <c r="AL72" i="7"/>
  <c r="AL62" i="7"/>
  <c r="AL93" i="7"/>
  <c r="AL91" i="7"/>
  <c r="AL60" i="7"/>
  <c r="AL61" i="7"/>
  <c r="AL89" i="7"/>
  <c r="AL71" i="7"/>
  <c r="AL108" i="7"/>
  <c r="AL87" i="7"/>
  <c r="AL80" i="7"/>
  <c r="AL103" i="7"/>
  <c r="AL99" i="7"/>
  <c r="AL92" i="7"/>
  <c r="AL82" i="7"/>
  <c r="AL79" i="7"/>
  <c r="AL86" i="7"/>
  <c r="AL66" i="7"/>
  <c r="AL67" i="7"/>
  <c r="AL109" i="7"/>
  <c r="AL88" i="7"/>
  <c r="AL73" i="7"/>
  <c r="AL96" i="7"/>
  <c r="AL85" i="7"/>
  <c r="AL94" i="7"/>
  <c r="AL84" i="7"/>
  <c r="AL83" i="7"/>
  <c r="AL105" i="7"/>
  <c r="AL81" i="7"/>
  <c r="AL102" i="7"/>
  <c r="AL107" i="7"/>
  <c r="AL90" i="7"/>
  <c r="AL69" i="7"/>
  <c r="AL76" i="7"/>
  <c r="AL98" i="7"/>
  <c r="AL74" i="7"/>
  <c r="AL77" i="7"/>
  <c r="AL100" i="7"/>
  <c r="C107" i="7"/>
  <c r="C98" i="7"/>
  <c r="C90" i="7"/>
  <c r="C75" i="7"/>
  <c r="C65" i="7"/>
  <c r="C71" i="7"/>
  <c r="C95" i="7"/>
  <c r="C106" i="7"/>
  <c r="C89" i="7"/>
  <c r="C80" i="7"/>
  <c r="C61" i="7"/>
  <c r="C60" i="7"/>
  <c r="C109" i="7"/>
  <c r="C94" i="7"/>
  <c r="C103" i="7"/>
  <c r="C81" i="7"/>
  <c r="C76" i="7"/>
  <c r="C82" i="7"/>
  <c r="AR59" i="7"/>
  <c r="C105" i="7"/>
  <c r="C93" i="7"/>
  <c r="C102" i="7"/>
  <c r="C77" i="7"/>
  <c r="C70" i="7"/>
  <c r="C78" i="7"/>
  <c r="C72" i="7"/>
  <c r="C108" i="7"/>
  <c r="C92" i="7"/>
  <c r="C101" i="7"/>
  <c r="C73" i="7"/>
  <c r="C66" i="7"/>
  <c r="C74" i="7"/>
  <c r="C63" i="7"/>
  <c r="C84" i="7"/>
  <c r="C62" i="7"/>
  <c r="C99" i="7"/>
  <c r="C85" i="7"/>
  <c r="C91" i="7"/>
  <c r="C69" i="7"/>
  <c r="C87" i="7"/>
  <c r="C68" i="7"/>
  <c r="C104" i="7"/>
  <c r="C97" i="7"/>
  <c r="C67" i="7"/>
  <c r="C100" i="7"/>
  <c r="C86" i="7"/>
  <c r="C64" i="7"/>
  <c r="C96" i="7"/>
  <c r="C83" i="7"/>
  <c r="C88" i="7"/>
  <c r="C79" i="7"/>
  <c r="AC104" i="7"/>
  <c r="AC98" i="7"/>
  <c r="AC94" i="7"/>
  <c r="AC76" i="7"/>
  <c r="AC65" i="7"/>
  <c r="AC81" i="7"/>
  <c r="AC107" i="7"/>
  <c r="AC97" i="7"/>
  <c r="AC90" i="7"/>
  <c r="AC72" i="7"/>
  <c r="AC61" i="7"/>
  <c r="AC71" i="7"/>
  <c r="AC103" i="7"/>
  <c r="AC102" i="7"/>
  <c r="AC86" i="7"/>
  <c r="AC85" i="7"/>
  <c r="AC79" i="7"/>
  <c r="AC67" i="7"/>
  <c r="AC99" i="7"/>
  <c r="AC101" i="7"/>
  <c r="AC105" i="7"/>
  <c r="AC84" i="7"/>
  <c r="AC75" i="7"/>
  <c r="AC66" i="7"/>
  <c r="AC95" i="7"/>
  <c r="AC100" i="7"/>
  <c r="AC106" i="7"/>
  <c r="AC91" i="7"/>
  <c r="AC89" i="7"/>
  <c r="AC78" i="7"/>
  <c r="AC64" i="7"/>
  <c r="AC73" i="7"/>
  <c r="AC92" i="7"/>
  <c r="AC87" i="7"/>
  <c r="AC96" i="7"/>
  <c r="AC74" i="7"/>
  <c r="AC60" i="7"/>
  <c r="AC62" i="7"/>
  <c r="AC83" i="7"/>
  <c r="AC77" i="7"/>
  <c r="AC93" i="7"/>
  <c r="AC63" i="7"/>
  <c r="AC80" i="7"/>
  <c r="AC82" i="7"/>
  <c r="AC69" i="7"/>
  <c r="AC68" i="7"/>
  <c r="AC108" i="7"/>
  <c r="AC109" i="7"/>
  <c r="AC88" i="7"/>
  <c r="AC70" i="7"/>
  <c r="AF94" i="7"/>
  <c r="AF90" i="7"/>
  <c r="AF84" i="7"/>
  <c r="AF67" i="7"/>
  <c r="AF80" i="7"/>
  <c r="AF77" i="7"/>
  <c r="AF106" i="7"/>
  <c r="AF104" i="7"/>
  <c r="AF92" i="7"/>
  <c r="AF63" i="7"/>
  <c r="AF69" i="7"/>
  <c r="AF61" i="7"/>
  <c r="AF60" i="7"/>
  <c r="AF102" i="7"/>
  <c r="AF100" i="7"/>
  <c r="AF82" i="7"/>
  <c r="AF72" i="7"/>
  <c r="AF65" i="7"/>
  <c r="AF101" i="7"/>
  <c r="AF98" i="7"/>
  <c r="AF86" i="7"/>
  <c r="AF78" i="7"/>
  <c r="AF87" i="7"/>
  <c r="AF68" i="7"/>
  <c r="AF89" i="7"/>
  <c r="AF109" i="7"/>
  <c r="AF95" i="7"/>
  <c r="AF74" i="7"/>
  <c r="AF81" i="7"/>
  <c r="AF91" i="7"/>
  <c r="AF83" i="7"/>
  <c r="AF105" i="7"/>
  <c r="AF93" i="7"/>
  <c r="AF88" i="7"/>
  <c r="AF71" i="7"/>
  <c r="AF64" i="7"/>
  <c r="AF107" i="7"/>
  <c r="AF70" i="7"/>
  <c r="AF103" i="7"/>
  <c r="AF97" i="7"/>
  <c r="AF85" i="7"/>
  <c r="AF79" i="7"/>
  <c r="AF66" i="7"/>
  <c r="AF76" i="7"/>
  <c r="AF99" i="7"/>
  <c r="AF108" i="7"/>
  <c r="AF96" i="7"/>
  <c r="AF75" i="7"/>
  <c r="AF73" i="7"/>
  <c r="AF62" i="7"/>
  <c r="U103" i="7"/>
  <c r="U87" i="7"/>
  <c r="U100" i="7"/>
  <c r="U88" i="7"/>
  <c r="U81" i="7"/>
  <c r="U67" i="7"/>
  <c r="U99" i="7"/>
  <c r="U83" i="7"/>
  <c r="U97" i="7"/>
  <c r="U84" i="7"/>
  <c r="U68" i="7"/>
  <c r="U95" i="7"/>
  <c r="U98" i="7"/>
  <c r="U93" i="7"/>
  <c r="U82" i="7"/>
  <c r="U64" i="7"/>
  <c r="U73" i="7"/>
  <c r="U106" i="7"/>
  <c r="U96" i="7"/>
  <c r="U89" i="7"/>
  <c r="U78" i="7"/>
  <c r="U60" i="7"/>
  <c r="U71" i="7"/>
  <c r="U92" i="7"/>
  <c r="U90" i="7"/>
  <c r="U105" i="7"/>
  <c r="U74" i="7"/>
  <c r="U77" i="7"/>
  <c r="U70" i="7"/>
  <c r="U107" i="7"/>
  <c r="U76" i="7"/>
  <c r="U66" i="7"/>
  <c r="U109" i="7"/>
  <c r="U72" i="7"/>
  <c r="U62" i="7"/>
  <c r="U94" i="7"/>
  <c r="U69" i="7"/>
  <c r="U79" i="7"/>
  <c r="U91" i="7"/>
  <c r="U65" i="7"/>
  <c r="U86" i="7"/>
  <c r="U61" i="7"/>
  <c r="U102" i="7"/>
  <c r="U85" i="7"/>
  <c r="U108" i="7"/>
  <c r="U101" i="7"/>
  <c r="U75" i="7"/>
  <c r="U104" i="7"/>
  <c r="U80" i="7"/>
  <c r="U63" i="7"/>
  <c r="R103" i="7"/>
  <c r="R94" i="7"/>
  <c r="R70" i="7"/>
  <c r="R86" i="7"/>
  <c r="R61" i="7"/>
  <c r="R105" i="7"/>
  <c r="R99" i="7"/>
  <c r="R81" i="7"/>
  <c r="R66" i="7"/>
  <c r="R68" i="7"/>
  <c r="R80" i="7"/>
  <c r="R88" i="7"/>
  <c r="R95" i="7"/>
  <c r="R71" i="7"/>
  <c r="R93" i="7"/>
  <c r="R77" i="7"/>
  <c r="R62" i="7"/>
  <c r="R72" i="7"/>
  <c r="R78" i="7"/>
  <c r="R65" i="7"/>
  <c r="R67" i="7"/>
  <c r="R106" i="7"/>
  <c r="R85" i="7"/>
  <c r="R73" i="7"/>
  <c r="R90" i="7"/>
  <c r="R74" i="7"/>
  <c r="R64" i="7"/>
  <c r="R76" i="7"/>
  <c r="R109" i="7"/>
  <c r="R92" i="7"/>
  <c r="R87" i="7"/>
  <c r="R82" i="7"/>
  <c r="R63" i="7"/>
  <c r="R60" i="7"/>
  <c r="R79" i="7"/>
  <c r="R104" i="7"/>
  <c r="R108" i="7"/>
  <c r="R96" i="7"/>
  <c r="R83" i="7"/>
  <c r="R69" i="7"/>
  <c r="R75" i="7"/>
  <c r="R101" i="7"/>
  <c r="R97" i="7"/>
  <c r="R84" i="7"/>
  <c r="R107" i="7"/>
  <c r="R98" i="7"/>
  <c r="R100" i="7"/>
  <c r="R102" i="7"/>
  <c r="R91" i="7"/>
  <c r="R89" i="7"/>
  <c r="AD100" i="7"/>
  <c r="AD107" i="7"/>
  <c r="AD105" i="7"/>
  <c r="AD86" i="7"/>
  <c r="AD76" i="7"/>
  <c r="AD81" i="7"/>
  <c r="AD61" i="7"/>
  <c r="AD108" i="7"/>
  <c r="AD103" i="7"/>
  <c r="AD101" i="7"/>
  <c r="AD93" i="7"/>
  <c r="AD68" i="7"/>
  <c r="AD77" i="7"/>
  <c r="AD89" i="7"/>
  <c r="AD78" i="7"/>
  <c r="AD99" i="7"/>
  <c r="AD97" i="7"/>
  <c r="AD85" i="7"/>
  <c r="AD64" i="7"/>
  <c r="AD70" i="7"/>
  <c r="AD73" i="7"/>
  <c r="AD72" i="7"/>
  <c r="AD102" i="7"/>
  <c r="AD65" i="7"/>
  <c r="AD95" i="7"/>
  <c r="AD91" i="7"/>
  <c r="AD92" i="7"/>
  <c r="AD60" i="7"/>
  <c r="AD66" i="7"/>
  <c r="AD63" i="7"/>
  <c r="AD75" i="7"/>
  <c r="AD106" i="7"/>
  <c r="AD87" i="7"/>
  <c r="AD79" i="7"/>
  <c r="AD82" i="7"/>
  <c r="AD74" i="7"/>
  <c r="AD83" i="7"/>
  <c r="AD62" i="7"/>
  <c r="AD104" i="7"/>
  <c r="AD98" i="7"/>
  <c r="AD94" i="7"/>
  <c r="AD84" i="7"/>
  <c r="AD67" i="7"/>
  <c r="AD71" i="7"/>
  <c r="AD96" i="7"/>
  <c r="AD109" i="7"/>
  <c r="AD90" i="7"/>
  <c r="AD80" i="7"/>
  <c r="AD88" i="7"/>
  <c r="AD69" i="7"/>
  <c r="AN99" i="7"/>
  <c r="AN97" i="7"/>
  <c r="AN89" i="7"/>
  <c r="AN74" i="7"/>
  <c r="AN63" i="7"/>
  <c r="AN61" i="7"/>
  <c r="AN106" i="7"/>
  <c r="AN108" i="7"/>
  <c r="AN85" i="7"/>
  <c r="AN84" i="7"/>
  <c r="AN79" i="7"/>
  <c r="AN75" i="7"/>
  <c r="AN102" i="7"/>
  <c r="AN104" i="7"/>
  <c r="AN95" i="7"/>
  <c r="AN77" i="7"/>
  <c r="AN70" i="7"/>
  <c r="AN81" i="7"/>
  <c r="AN98" i="7"/>
  <c r="AN100" i="7"/>
  <c r="AN92" i="7"/>
  <c r="AN80" i="7"/>
  <c r="AN66" i="7"/>
  <c r="AN68" i="7"/>
  <c r="AN94" i="7"/>
  <c r="AN96" i="7"/>
  <c r="AN83" i="7"/>
  <c r="AN73" i="7"/>
  <c r="AN91" i="7"/>
  <c r="AN64" i="7"/>
  <c r="AN109" i="7"/>
  <c r="AN90" i="7"/>
  <c r="AN88" i="7"/>
  <c r="AN87" i="7"/>
  <c r="AN69" i="7"/>
  <c r="AN60" i="7"/>
  <c r="AN107" i="7"/>
  <c r="AN105" i="7"/>
  <c r="AN86" i="7"/>
  <c r="AN82" i="7"/>
  <c r="AN76" i="7"/>
  <c r="AN65" i="7"/>
  <c r="AN71" i="7"/>
  <c r="AN62" i="7"/>
  <c r="AN103" i="7"/>
  <c r="AN101" i="7"/>
  <c r="AN93" i="7"/>
  <c r="AN78" i="7"/>
  <c r="AN67" i="7"/>
  <c r="AN72" i="7"/>
  <c r="G61" i="7"/>
  <c r="G98" i="7"/>
  <c r="G99" i="7"/>
  <c r="G96" i="7"/>
  <c r="G87" i="7"/>
  <c r="G78" i="7"/>
  <c r="G76" i="7"/>
  <c r="G65" i="7"/>
  <c r="G107" i="7"/>
  <c r="G80" i="7"/>
  <c r="G100" i="7"/>
  <c r="G94" i="7"/>
  <c r="G90" i="7"/>
  <c r="G95" i="7"/>
  <c r="G81" i="7"/>
  <c r="G74" i="7"/>
  <c r="G66" i="7"/>
  <c r="G93" i="7"/>
  <c r="G69" i="7"/>
  <c r="G84" i="7"/>
  <c r="G62" i="7"/>
  <c r="G109" i="7"/>
  <c r="G86" i="7"/>
  <c r="G92" i="7"/>
  <c r="G77" i="7"/>
  <c r="G71" i="7"/>
  <c r="G68" i="7"/>
  <c r="G105" i="7"/>
  <c r="G103" i="7"/>
  <c r="G88" i="7"/>
  <c r="G85" i="7"/>
  <c r="G67" i="7"/>
  <c r="G108" i="7"/>
  <c r="G104" i="7"/>
  <c r="G91" i="7"/>
  <c r="G97" i="7"/>
  <c r="G83" i="7"/>
  <c r="G82" i="7"/>
  <c r="G63" i="7"/>
  <c r="G79" i="7"/>
  <c r="G102" i="7"/>
  <c r="G72" i="7"/>
  <c r="G106" i="7"/>
  <c r="G101" i="7"/>
  <c r="G89" i="7"/>
  <c r="G75" i="7"/>
  <c r="G64" i="7"/>
  <c r="G73" i="7"/>
  <c r="G70" i="7"/>
  <c r="G60" i="7"/>
  <c r="N106" i="7"/>
  <c r="N91" i="7"/>
  <c r="N75" i="7"/>
  <c r="N68" i="7"/>
  <c r="N104" i="7"/>
  <c r="N98" i="7"/>
  <c r="N90" i="7"/>
  <c r="N89" i="7"/>
  <c r="N100" i="7"/>
  <c r="N109" i="7"/>
  <c r="N86" i="7"/>
  <c r="N88" i="7"/>
  <c r="N76" i="7"/>
  <c r="N107" i="7"/>
  <c r="N105" i="7"/>
  <c r="N93" i="7"/>
  <c r="N84" i="7"/>
  <c r="N71" i="7"/>
  <c r="N102" i="7"/>
  <c r="N92" i="7"/>
  <c r="N78" i="7"/>
  <c r="N81" i="7"/>
  <c r="N101" i="7"/>
  <c r="N73" i="7"/>
  <c r="N70" i="7"/>
  <c r="N85" i="7"/>
  <c r="N97" i="7"/>
  <c r="N72" i="7"/>
  <c r="N66" i="7"/>
  <c r="N65" i="7"/>
  <c r="N96" i="7"/>
  <c r="N80" i="7"/>
  <c r="N62" i="7"/>
  <c r="N69" i="7"/>
  <c r="N108" i="7"/>
  <c r="N87" i="7"/>
  <c r="N64" i="7"/>
  <c r="N61" i="7"/>
  <c r="N103" i="7"/>
  <c r="N94" i="7"/>
  <c r="N60" i="7"/>
  <c r="N77" i="7"/>
  <c r="N99" i="7"/>
  <c r="N83" i="7"/>
  <c r="N67" i="7"/>
  <c r="N74" i="7"/>
  <c r="N95" i="7"/>
  <c r="N79" i="7"/>
  <c r="N82" i="7"/>
  <c r="N63" i="7"/>
  <c r="V107" i="7"/>
  <c r="V105" i="7"/>
  <c r="V97" i="7"/>
  <c r="V78" i="7"/>
  <c r="V73" i="7"/>
  <c r="V66" i="7"/>
  <c r="V103" i="7"/>
  <c r="V101" i="7"/>
  <c r="V93" i="7"/>
  <c r="V81" i="7"/>
  <c r="V71" i="7"/>
  <c r="V63" i="7"/>
  <c r="V99" i="7"/>
  <c r="V94" i="7"/>
  <c r="V89" i="7"/>
  <c r="V74" i="7"/>
  <c r="V67" i="7"/>
  <c r="V65" i="7"/>
  <c r="V95" i="7"/>
  <c r="V91" i="7"/>
  <c r="V88" i="7"/>
  <c r="V68" i="7"/>
  <c r="V92" i="7"/>
  <c r="V62" i="7"/>
  <c r="V108" i="7"/>
  <c r="V106" i="7"/>
  <c r="V87" i="7"/>
  <c r="V84" i="7"/>
  <c r="V64" i="7"/>
  <c r="V85" i="7"/>
  <c r="V69" i="7"/>
  <c r="V104" i="7"/>
  <c r="V102" i="7"/>
  <c r="V83" i="7"/>
  <c r="V79" i="7"/>
  <c r="V60" i="7"/>
  <c r="V80" i="7"/>
  <c r="V61" i="7"/>
  <c r="V100" i="7"/>
  <c r="V98" i="7"/>
  <c r="V90" i="7"/>
  <c r="V75" i="7"/>
  <c r="V77" i="7"/>
  <c r="V76" i="7"/>
  <c r="V72" i="7"/>
  <c r="V70" i="7"/>
  <c r="V109" i="7"/>
  <c r="V96" i="7"/>
  <c r="V86" i="7"/>
  <c r="V82" i="7"/>
  <c r="D96" i="7"/>
  <c r="D88" i="7"/>
  <c r="D85" i="7"/>
  <c r="D79" i="7"/>
  <c r="D81" i="7"/>
  <c r="D62" i="7"/>
  <c r="D109" i="7"/>
  <c r="D107" i="7"/>
  <c r="D84" i="7"/>
  <c r="D80" i="7"/>
  <c r="D69" i="7"/>
  <c r="D71" i="7"/>
  <c r="D63" i="7"/>
  <c r="D105" i="7"/>
  <c r="D103" i="7"/>
  <c r="D91" i="7"/>
  <c r="D76" i="7"/>
  <c r="D65" i="7"/>
  <c r="D67" i="7"/>
  <c r="D74" i="7"/>
  <c r="D101" i="7"/>
  <c r="D99" i="7"/>
  <c r="D87" i="7"/>
  <c r="D72" i="7"/>
  <c r="D61" i="7"/>
  <c r="D77" i="7"/>
  <c r="D97" i="7"/>
  <c r="D106" i="7"/>
  <c r="D93" i="7"/>
  <c r="D95" i="7"/>
  <c r="D82" i="7"/>
  <c r="D64" i="7"/>
  <c r="D108" i="7"/>
  <c r="D102" i="7"/>
  <c r="D90" i="7"/>
  <c r="D83" i="7"/>
  <c r="D75" i="7"/>
  <c r="D66" i="7"/>
  <c r="D104" i="7"/>
  <c r="D98" i="7"/>
  <c r="D89" i="7"/>
  <c r="D73" i="7"/>
  <c r="D78" i="7"/>
  <c r="D60" i="7"/>
  <c r="D100" i="7"/>
  <c r="D92" i="7"/>
  <c r="D86" i="7"/>
  <c r="D94" i="7"/>
  <c r="D68" i="7"/>
  <c r="D70" i="7"/>
  <c r="AO101" i="7"/>
  <c r="AO85" i="7"/>
  <c r="AO102" i="7"/>
  <c r="AO87" i="7"/>
  <c r="AO66" i="7"/>
  <c r="AO61" i="7"/>
  <c r="AO97" i="7"/>
  <c r="AO95" i="7"/>
  <c r="AO91" i="7"/>
  <c r="AO84" i="7"/>
  <c r="AO62" i="7"/>
  <c r="AO77" i="7"/>
  <c r="AO93" i="7"/>
  <c r="AO94" i="7"/>
  <c r="AO96" i="7"/>
  <c r="AO80" i="7"/>
  <c r="AO75" i="7"/>
  <c r="AO65" i="7"/>
  <c r="AO108" i="7"/>
  <c r="AO92" i="7"/>
  <c r="AO86" i="7"/>
  <c r="AO76" i="7"/>
  <c r="AO72" i="7"/>
  <c r="AO69" i="7"/>
  <c r="AO104" i="7"/>
  <c r="AO88" i="7"/>
  <c r="AO82" i="7"/>
  <c r="AO67" i="7"/>
  <c r="AO71" i="7"/>
  <c r="AO68" i="7"/>
  <c r="AO106" i="7"/>
  <c r="AO90" i="7"/>
  <c r="AO100" i="7"/>
  <c r="AO78" i="7"/>
  <c r="AO63" i="7"/>
  <c r="AO83" i="7"/>
  <c r="AO64" i="7"/>
  <c r="AO109" i="7"/>
  <c r="AO107" i="7"/>
  <c r="AO99" i="7"/>
  <c r="AO74" i="7"/>
  <c r="AO79" i="7"/>
  <c r="AO81" i="7"/>
  <c r="AO60" i="7"/>
  <c r="AO105" i="7"/>
  <c r="AO89" i="7"/>
  <c r="AO98" i="7"/>
  <c r="AO103" i="7"/>
  <c r="AO70" i="7"/>
  <c r="AO73" i="7"/>
  <c r="AH98" i="7"/>
  <c r="AH107" i="7"/>
  <c r="AH96" i="7"/>
  <c r="AH90" i="7"/>
  <c r="AH62" i="7"/>
  <c r="AH68" i="7"/>
  <c r="AH109" i="7"/>
  <c r="AH103" i="7"/>
  <c r="AH92" i="7"/>
  <c r="AH87" i="7"/>
  <c r="AH86" i="7"/>
  <c r="AH64" i="7"/>
  <c r="AH105" i="7"/>
  <c r="AH99" i="7"/>
  <c r="AH88" i="7"/>
  <c r="AH82" i="7"/>
  <c r="AH74" i="7"/>
  <c r="AH60" i="7"/>
  <c r="AH101" i="7"/>
  <c r="AH95" i="7"/>
  <c r="AH84" i="7"/>
  <c r="AH72" i="7"/>
  <c r="AH69" i="7"/>
  <c r="AH63" i="7"/>
  <c r="AH97" i="7"/>
  <c r="AH94" i="7"/>
  <c r="AH91" i="7"/>
  <c r="AH78" i="7"/>
  <c r="AH65" i="7"/>
  <c r="AH67" i="7"/>
  <c r="AH108" i="7"/>
  <c r="AH93" i="7"/>
  <c r="AH81" i="7"/>
  <c r="AH71" i="7"/>
  <c r="AH80" i="7"/>
  <c r="AH79" i="7"/>
  <c r="AH106" i="7"/>
  <c r="AH70" i="7"/>
  <c r="AH102" i="7"/>
  <c r="AH66" i="7"/>
  <c r="AH104" i="7"/>
  <c r="AH83" i="7"/>
  <c r="AH100" i="7"/>
  <c r="AH76" i="7"/>
  <c r="AH89" i="7"/>
  <c r="AH61" i="7"/>
  <c r="AH85" i="7"/>
  <c r="AH75" i="7"/>
  <c r="AH77" i="7"/>
  <c r="AH73" i="7"/>
  <c r="AM107" i="7"/>
  <c r="AM91" i="7"/>
  <c r="AM108" i="7"/>
  <c r="AM83" i="7"/>
  <c r="AM68" i="7"/>
  <c r="AM82" i="7"/>
  <c r="AM69" i="7"/>
  <c r="AM103" i="7"/>
  <c r="AM96" i="7"/>
  <c r="AM97" i="7"/>
  <c r="AM79" i="7"/>
  <c r="AM64" i="7"/>
  <c r="AM78" i="7"/>
  <c r="AM74" i="7"/>
  <c r="AM106" i="7"/>
  <c r="AM104" i="7"/>
  <c r="AM101" i="7"/>
  <c r="AM75" i="7"/>
  <c r="AM60" i="7"/>
  <c r="AM72" i="7"/>
  <c r="AM102" i="7"/>
  <c r="AM90" i="7"/>
  <c r="AM100" i="7"/>
  <c r="AM71" i="7"/>
  <c r="AM80" i="7"/>
  <c r="AM62" i="7"/>
  <c r="AM98" i="7"/>
  <c r="AM86" i="7"/>
  <c r="AM99" i="7"/>
  <c r="AM87" i="7"/>
  <c r="AM84" i="7"/>
  <c r="AM61" i="7"/>
  <c r="AM94" i="7"/>
  <c r="AM93" i="7"/>
  <c r="AM95" i="7"/>
  <c r="AM81" i="7"/>
  <c r="AM89" i="7"/>
  <c r="AM63" i="7"/>
  <c r="AM85" i="7"/>
  <c r="AM66" i="7"/>
  <c r="AM92" i="7"/>
  <c r="AM65" i="7"/>
  <c r="AM88" i="7"/>
  <c r="AM70" i="7"/>
  <c r="AM77" i="7"/>
  <c r="AM73" i="7"/>
  <c r="AM109" i="7"/>
  <c r="AM76" i="7"/>
  <c r="AM105" i="7"/>
  <c r="AM67" i="7"/>
  <c r="AJ109" i="7"/>
  <c r="AJ107" i="7"/>
  <c r="AJ84" i="7"/>
  <c r="AJ72" i="7"/>
  <c r="AJ69" i="7"/>
  <c r="AJ67" i="7"/>
  <c r="AJ64" i="7"/>
  <c r="AJ105" i="7"/>
  <c r="AJ103" i="7"/>
  <c r="AJ91" i="7"/>
  <c r="AJ95" i="7"/>
  <c r="AJ65" i="7"/>
  <c r="AJ71" i="7"/>
  <c r="AJ60" i="7"/>
  <c r="AJ101" i="7"/>
  <c r="AJ99" i="7"/>
  <c r="AJ87" i="7"/>
  <c r="AJ93" i="7"/>
  <c r="AJ61" i="7"/>
  <c r="AJ63" i="7"/>
  <c r="AJ97" i="7"/>
  <c r="AJ106" i="7"/>
  <c r="AJ83" i="7"/>
  <c r="AJ90" i="7"/>
  <c r="AJ85" i="7"/>
  <c r="AJ82" i="7"/>
  <c r="AJ108" i="7"/>
  <c r="AJ102" i="7"/>
  <c r="AJ94" i="7"/>
  <c r="AJ89" i="7"/>
  <c r="AJ77" i="7"/>
  <c r="AJ62" i="7"/>
  <c r="AJ104" i="7"/>
  <c r="AJ98" i="7"/>
  <c r="AJ86" i="7"/>
  <c r="AJ78" i="7"/>
  <c r="AJ73" i="7"/>
  <c r="AJ70" i="7"/>
  <c r="AJ80" i="7"/>
  <c r="AJ76" i="7"/>
  <c r="AJ74" i="7"/>
  <c r="AJ81" i="7"/>
  <c r="AJ100" i="7"/>
  <c r="AJ68" i="7"/>
  <c r="AJ96" i="7"/>
  <c r="AJ79" i="7"/>
  <c r="AJ92" i="7"/>
  <c r="AJ75" i="7"/>
  <c r="AJ88" i="7"/>
  <c r="AJ66" i="7"/>
  <c r="F104" i="7"/>
  <c r="F98" i="7"/>
  <c r="F97" i="7"/>
  <c r="F88" i="7"/>
  <c r="F81" i="7"/>
  <c r="F73" i="7"/>
  <c r="F62" i="7"/>
  <c r="F107" i="7"/>
  <c r="F105" i="7"/>
  <c r="F93" i="7"/>
  <c r="F68" i="7"/>
  <c r="F71" i="7"/>
  <c r="F65" i="7"/>
  <c r="F103" i="7"/>
  <c r="F101" i="7"/>
  <c r="F85" i="7"/>
  <c r="F64" i="7"/>
  <c r="F67" i="7"/>
  <c r="F69" i="7"/>
  <c r="F99" i="7"/>
  <c r="F91" i="7"/>
  <c r="F83" i="7"/>
  <c r="F60" i="7"/>
  <c r="F70" i="7"/>
  <c r="F63" i="7"/>
  <c r="F109" i="7"/>
  <c r="F82" i="7"/>
  <c r="F61" i="7"/>
  <c r="F87" i="7"/>
  <c r="F89" i="7"/>
  <c r="F80" i="7"/>
  <c r="F90" i="7"/>
  <c r="F84" i="7"/>
  <c r="F76" i="7"/>
  <c r="F108" i="7"/>
  <c r="F86" i="7"/>
  <c r="F78" i="7"/>
  <c r="F72" i="7"/>
  <c r="F100" i="7"/>
  <c r="F94" i="7"/>
  <c r="F74" i="7"/>
  <c r="F95" i="7"/>
  <c r="F79" i="7"/>
  <c r="F66" i="7"/>
  <c r="F106" i="7"/>
  <c r="F75" i="7"/>
  <c r="F96" i="7"/>
  <c r="F102" i="7"/>
  <c r="F92" i="7"/>
  <c r="F77" i="7"/>
  <c r="T104" i="7"/>
  <c r="T98" i="7"/>
  <c r="T85" i="7"/>
  <c r="T79" i="7"/>
  <c r="T74" i="7"/>
  <c r="T66" i="7"/>
  <c r="T100" i="7"/>
  <c r="T92" i="7"/>
  <c r="T86" i="7"/>
  <c r="T82" i="7"/>
  <c r="T81" i="7"/>
  <c r="T77" i="7"/>
  <c r="T96" i="7"/>
  <c r="T88" i="7"/>
  <c r="T90" i="7"/>
  <c r="T75" i="7"/>
  <c r="T68" i="7"/>
  <c r="T70" i="7"/>
  <c r="T109" i="7"/>
  <c r="T107" i="7"/>
  <c r="T84" i="7"/>
  <c r="T89" i="7"/>
  <c r="T78" i="7"/>
  <c r="T73" i="7"/>
  <c r="T62" i="7"/>
  <c r="T105" i="7"/>
  <c r="T103" i="7"/>
  <c r="T95" i="7"/>
  <c r="T80" i="7"/>
  <c r="T69" i="7"/>
  <c r="T71" i="7"/>
  <c r="T64" i="7"/>
  <c r="T101" i="7"/>
  <c r="T99" i="7"/>
  <c r="T94" i="7"/>
  <c r="T76" i="7"/>
  <c r="T65" i="7"/>
  <c r="T67" i="7"/>
  <c r="T97" i="7"/>
  <c r="T106" i="7"/>
  <c r="T91" i="7"/>
  <c r="T72" i="7"/>
  <c r="T61" i="7"/>
  <c r="T60" i="7"/>
  <c r="T108" i="7"/>
  <c r="T102" i="7"/>
  <c r="T87" i="7"/>
  <c r="T83" i="7"/>
  <c r="T93" i="7"/>
  <c r="T63" i="7"/>
  <c r="AI107" i="7"/>
  <c r="AI92" i="7"/>
  <c r="AI77" i="7"/>
  <c r="AI75" i="7"/>
  <c r="AI69" i="7"/>
  <c r="AI60" i="7"/>
  <c r="AI106" i="7"/>
  <c r="AI88" i="7"/>
  <c r="AI73" i="7"/>
  <c r="AI82" i="7"/>
  <c r="AI65" i="7"/>
  <c r="AI72" i="7"/>
  <c r="AI109" i="7"/>
  <c r="AI103" i="7"/>
  <c r="AI84" i="7"/>
  <c r="AI99" i="7"/>
  <c r="AI78" i="7"/>
  <c r="AI61" i="7"/>
  <c r="AI68" i="7"/>
  <c r="AI105" i="7"/>
  <c r="AI102" i="7"/>
  <c r="AI91" i="7"/>
  <c r="AI86" i="7"/>
  <c r="AI71" i="7"/>
  <c r="AI80" i="7"/>
  <c r="AI67" i="7"/>
  <c r="AI108" i="7"/>
  <c r="AI101" i="7"/>
  <c r="AI87" i="7"/>
  <c r="AI83" i="7"/>
  <c r="AI70" i="7"/>
  <c r="AI97" i="7"/>
  <c r="AI104" i="7"/>
  <c r="AI95" i="7"/>
  <c r="AI90" i="7"/>
  <c r="AI98" i="7"/>
  <c r="AI66" i="7"/>
  <c r="AI63" i="7"/>
  <c r="AI100" i="7"/>
  <c r="AI94" i="7"/>
  <c r="AI85" i="7"/>
  <c r="AI89" i="7"/>
  <c r="AI62" i="7"/>
  <c r="AI76" i="7"/>
  <c r="AI93" i="7"/>
  <c r="AI81" i="7"/>
  <c r="AI79" i="7"/>
  <c r="AI74" i="7"/>
  <c r="AI64" i="7"/>
  <c r="AI96" i="7"/>
  <c r="Y101" i="7"/>
  <c r="Y89" i="7"/>
  <c r="Y92" i="7"/>
  <c r="Y74" i="7"/>
  <c r="Y73" i="7"/>
  <c r="Y65" i="7"/>
  <c r="Y97" i="7"/>
  <c r="Y85" i="7"/>
  <c r="Y88" i="7"/>
  <c r="Y87" i="7"/>
  <c r="Y71" i="7"/>
  <c r="Y69" i="7"/>
  <c r="Y108" i="7"/>
  <c r="Y100" i="7"/>
  <c r="Y91" i="7"/>
  <c r="Y80" i="7"/>
  <c r="Y70" i="7"/>
  <c r="Y68" i="7"/>
  <c r="Y104" i="7"/>
  <c r="Y99" i="7"/>
  <c r="Y86" i="7"/>
  <c r="Y76" i="7"/>
  <c r="Y66" i="7"/>
  <c r="Y61" i="7"/>
  <c r="Y95" i="7"/>
  <c r="Y98" i="7"/>
  <c r="Y90" i="7"/>
  <c r="Y81" i="7"/>
  <c r="Y62" i="7"/>
  <c r="Y64" i="7"/>
  <c r="Y106" i="7"/>
  <c r="Y94" i="7"/>
  <c r="Y107" i="7"/>
  <c r="Y83" i="7"/>
  <c r="Y77" i="7"/>
  <c r="Y79" i="7"/>
  <c r="Y60" i="7"/>
  <c r="Y109" i="7"/>
  <c r="Y96" i="7"/>
  <c r="Y103" i="7"/>
  <c r="Y82" i="7"/>
  <c r="Y67" i="7"/>
  <c r="Y84" i="7"/>
  <c r="Y72" i="7"/>
  <c r="Y102" i="7"/>
  <c r="Y78" i="7"/>
  <c r="Y63" i="7"/>
  <c r="Y75" i="7"/>
  <c r="Y105" i="7"/>
  <c r="Y93" i="7"/>
  <c r="AG109" i="7"/>
  <c r="AG98" i="7"/>
  <c r="AG107" i="7"/>
  <c r="AG74" i="7"/>
  <c r="AG67" i="7"/>
  <c r="AG62" i="7"/>
  <c r="AG61" i="7"/>
  <c r="AG105" i="7"/>
  <c r="AG103" i="7"/>
  <c r="AG96" i="7"/>
  <c r="AG86" i="7"/>
  <c r="AG63" i="7"/>
  <c r="AG77" i="7"/>
  <c r="AG101" i="7"/>
  <c r="AG102" i="7"/>
  <c r="AG92" i="7"/>
  <c r="AG83" i="7"/>
  <c r="AG72" i="7"/>
  <c r="AG64" i="7"/>
  <c r="AG97" i="7"/>
  <c r="AG95" i="7"/>
  <c r="AG88" i="7"/>
  <c r="AG80" i="7"/>
  <c r="AG87" i="7"/>
  <c r="AG73" i="7"/>
  <c r="AG108" i="7"/>
  <c r="AG94" i="7"/>
  <c r="AG91" i="7"/>
  <c r="AG76" i="7"/>
  <c r="AG81" i="7"/>
  <c r="AG60" i="7"/>
  <c r="AG104" i="7"/>
  <c r="AG93" i="7"/>
  <c r="AG84" i="7"/>
  <c r="AG79" i="7"/>
  <c r="AG71" i="7"/>
  <c r="AG69" i="7"/>
  <c r="AG100" i="7"/>
  <c r="AG89" i="7"/>
  <c r="AG82" i="7"/>
  <c r="AG90" i="7"/>
  <c r="AG70" i="7"/>
  <c r="AG68" i="7"/>
  <c r="AG78" i="7"/>
  <c r="AG75" i="7"/>
  <c r="AG66" i="7"/>
  <c r="AG65" i="7"/>
  <c r="AG106" i="7"/>
  <c r="AG99" i="7"/>
  <c r="AG85" i="7"/>
  <c r="M108" i="7"/>
  <c r="M102" i="7"/>
  <c r="M87" i="7"/>
  <c r="M72" i="7"/>
  <c r="M77" i="7"/>
  <c r="M60" i="7"/>
  <c r="M71" i="7"/>
  <c r="M104" i="7"/>
  <c r="M101" i="7"/>
  <c r="M109" i="7"/>
  <c r="M85" i="7"/>
  <c r="M69" i="7"/>
  <c r="M83" i="7"/>
  <c r="M70" i="7"/>
  <c r="M107" i="7"/>
  <c r="M100" i="7"/>
  <c r="M90" i="7"/>
  <c r="M98" i="7"/>
  <c r="M65" i="7"/>
  <c r="M79" i="7"/>
  <c r="M103" i="7"/>
  <c r="M94" i="7"/>
  <c r="M86" i="7"/>
  <c r="M88" i="7"/>
  <c r="M61" i="7"/>
  <c r="M62" i="7"/>
  <c r="M99" i="7"/>
  <c r="M92" i="7"/>
  <c r="M93" i="7"/>
  <c r="M82" i="7"/>
  <c r="M84" i="7"/>
  <c r="M75" i="7"/>
  <c r="M95" i="7"/>
  <c r="M97" i="7"/>
  <c r="M89" i="7"/>
  <c r="M78" i="7"/>
  <c r="M73" i="7"/>
  <c r="M67" i="7"/>
  <c r="M106" i="7"/>
  <c r="M96" i="7"/>
  <c r="M80" i="7"/>
  <c r="M74" i="7"/>
  <c r="M68" i="7"/>
  <c r="M66" i="7"/>
  <c r="M105" i="7"/>
  <c r="M64" i="7"/>
  <c r="M91" i="7"/>
  <c r="M76" i="7"/>
  <c r="M81" i="7"/>
  <c r="M63" i="7"/>
  <c r="Q109" i="7"/>
  <c r="Q85" i="7"/>
  <c r="Q95" i="7"/>
  <c r="Q102" i="7"/>
  <c r="Q79" i="7"/>
  <c r="Q77" i="7"/>
  <c r="Q68" i="7"/>
  <c r="Q105" i="7"/>
  <c r="Q92" i="7"/>
  <c r="Q94" i="7"/>
  <c r="Q80" i="7"/>
  <c r="Q83" i="7"/>
  <c r="Q72" i="7"/>
  <c r="Q101" i="7"/>
  <c r="Q88" i="7"/>
  <c r="Q91" i="7"/>
  <c r="Q76" i="7"/>
  <c r="Q75" i="7"/>
  <c r="Q61" i="7"/>
  <c r="Q97" i="7"/>
  <c r="Q107" i="7"/>
  <c r="Q82" i="7"/>
  <c r="Q84" i="7"/>
  <c r="Q70" i="7"/>
  <c r="Q64" i="7"/>
  <c r="Q108" i="7"/>
  <c r="Q100" i="7"/>
  <c r="Q78" i="7"/>
  <c r="Q103" i="7"/>
  <c r="Q66" i="7"/>
  <c r="Q60" i="7"/>
  <c r="Q104" i="7"/>
  <c r="Q99" i="7"/>
  <c r="Q74" i="7"/>
  <c r="Q71" i="7"/>
  <c r="Q62" i="7"/>
  <c r="Q65" i="7"/>
  <c r="Q93" i="7"/>
  <c r="Q98" i="7"/>
  <c r="Q90" i="7"/>
  <c r="Q67" i="7"/>
  <c r="Q81" i="7"/>
  <c r="Q73" i="7"/>
  <c r="Q87" i="7"/>
  <c r="Q69" i="7"/>
  <c r="Q106" i="7"/>
  <c r="Q89" i="7"/>
  <c r="Q96" i="7"/>
  <c r="Q86" i="7"/>
  <c r="Q63" i="7"/>
  <c r="Z105" i="7"/>
  <c r="Z99" i="7"/>
  <c r="Z91" i="7"/>
  <c r="Z95" i="7"/>
  <c r="Z69" i="7"/>
  <c r="Z67" i="7"/>
  <c r="Z101" i="7"/>
  <c r="Z96" i="7"/>
  <c r="Z90" i="7"/>
  <c r="Z71" i="7"/>
  <c r="Z65" i="7"/>
  <c r="Z61" i="7"/>
  <c r="Z97" i="7"/>
  <c r="Z93" i="7"/>
  <c r="Z83" i="7"/>
  <c r="Z80" i="7"/>
  <c r="Z86" i="7"/>
  <c r="Z64" i="7"/>
  <c r="Z108" i="7"/>
  <c r="Z89" i="7"/>
  <c r="Z94" i="7"/>
  <c r="Z70" i="7"/>
  <c r="Z82" i="7"/>
  <c r="Z60" i="7"/>
  <c r="Z106" i="7"/>
  <c r="Z104" i="7"/>
  <c r="Z85" i="7"/>
  <c r="Z87" i="7"/>
  <c r="Z66" i="7"/>
  <c r="Z68" i="7"/>
  <c r="Z63" i="7"/>
  <c r="Z102" i="7"/>
  <c r="Z100" i="7"/>
  <c r="Z92" i="7"/>
  <c r="Z81" i="7"/>
  <c r="Z62" i="7"/>
  <c r="Z78" i="7"/>
  <c r="Z72" i="7"/>
  <c r="Z88" i="7"/>
  <c r="Z84" i="7"/>
  <c r="Z77" i="7"/>
  <c r="Z73" i="7"/>
  <c r="Z98" i="7"/>
  <c r="Z76" i="7"/>
  <c r="Z109" i="7"/>
  <c r="Z79" i="7"/>
  <c r="Z107" i="7"/>
  <c r="Z75" i="7"/>
  <c r="Z103" i="7"/>
  <c r="Z74" i="7"/>
  <c r="AA108" i="7"/>
  <c r="AA98" i="7"/>
  <c r="AA91" i="7"/>
  <c r="AA73" i="7"/>
  <c r="AA62" i="7"/>
  <c r="AA72" i="7"/>
  <c r="AA104" i="7"/>
  <c r="AA97" i="7"/>
  <c r="AA87" i="7"/>
  <c r="AA85" i="7"/>
  <c r="AA76" i="7"/>
  <c r="AA74" i="7"/>
  <c r="AA100" i="7"/>
  <c r="AA92" i="7"/>
  <c r="AA95" i="7"/>
  <c r="AA79" i="7"/>
  <c r="AA69" i="7"/>
  <c r="AA68" i="7"/>
  <c r="AA96" i="7"/>
  <c r="AA88" i="7"/>
  <c r="AA94" i="7"/>
  <c r="AA75" i="7"/>
  <c r="AA65" i="7"/>
  <c r="AA67" i="7"/>
  <c r="AA107" i="7"/>
  <c r="AA84" i="7"/>
  <c r="AA90" i="7"/>
  <c r="AA83" i="7"/>
  <c r="AA61" i="7"/>
  <c r="AA71" i="7"/>
  <c r="AA93" i="7"/>
  <c r="AA103" i="7"/>
  <c r="AA89" i="7"/>
  <c r="AA80" i="7"/>
  <c r="AA86" i="7"/>
  <c r="AA64" i="7"/>
  <c r="AA106" i="7"/>
  <c r="AA82" i="7"/>
  <c r="AA99" i="7"/>
  <c r="AA78" i="7"/>
  <c r="AA102" i="7"/>
  <c r="AA60" i="7"/>
  <c r="AA101" i="7"/>
  <c r="AA63" i="7"/>
  <c r="AA81" i="7"/>
  <c r="AA77" i="7"/>
  <c r="AA109" i="7"/>
  <c r="AA70" i="7"/>
  <c r="AA105" i="7"/>
  <c r="AA66" i="7"/>
  <c r="AP98" i="7"/>
  <c r="AP100" i="7"/>
  <c r="AP94" i="7"/>
  <c r="AP73" i="7"/>
  <c r="AP62" i="7"/>
  <c r="AP78" i="7"/>
  <c r="AP75" i="7"/>
  <c r="AP89" i="7"/>
  <c r="AP109" i="7"/>
  <c r="AP96" i="7"/>
  <c r="AP92" i="7"/>
  <c r="AP90" i="7"/>
  <c r="AP74" i="7"/>
  <c r="AP79" i="7"/>
  <c r="AP105" i="7"/>
  <c r="AP107" i="7"/>
  <c r="AP88" i="7"/>
  <c r="AP80" i="7"/>
  <c r="AP72" i="7"/>
  <c r="AP68" i="7"/>
  <c r="AP76" i="7"/>
  <c r="AP64" i="7"/>
  <c r="AP99" i="7"/>
  <c r="AP86" i="7"/>
  <c r="AP61" i="7"/>
  <c r="AP82" i="7"/>
  <c r="AP101" i="7"/>
  <c r="AP103" i="7"/>
  <c r="AP84" i="7"/>
  <c r="AP71" i="7"/>
  <c r="AP83" i="7"/>
  <c r="AP93" i="7"/>
  <c r="AP97" i="7"/>
  <c r="AP91" i="7"/>
  <c r="AP106" i="7"/>
  <c r="AP108" i="7"/>
  <c r="AP85" i="7"/>
  <c r="AP81" i="7"/>
  <c r="AP70" i="7"/>
  <c r="AP69" i="7"/>
  <c r="AP67" i="7"/>
  <c r="AP60" i="7"/>
  <c r="AP102" i="7"/>
  <c r="AP104" i="7"/>
  <c r="AP95" i="7"/>
  <c r="AP77" i="7"/>
  <c r="AP66" i="7"/>
  <c r="AP65" i="7"/>
  <c r="AP63" i="7"/>
  <c r="AP87" i="7"/>
  <c r="E99" i="7"/>
  <c r="E87" i="7"/>
  <c r="E94" i="7"/>
  <c r="E84" i="7"/>
  <c r="E61" i="7"/>
  <c r="E67" i="7"/>
  <c r="E95" i="7"/>
  <c r="E102" i="7"/>
  <c r="E93" i="7"/>
  <c r="E82" i="7"/>
  <c r="E75" i="7"/>
  <c r="E66" i="7"/>
  <c r="E106" i="7"/>
  <c r="E101" i="7"/>
  <c r="E89" i="7"/>
  <c r="E78" i="7"/>
  <c r="E68" i="7"/>
  <c r="E71" i="7"/>
  <c r="E96" i="7"/>
  <c r="E100" i="7"/>
  <c r="E88" i="7"/>
  <c r="E74" i="7"/>
  <c r="E64" i="7"/>
  <c r="E108" i="7"/>
  <c r="E92" i="7"/>
  <c r="E109" i="7"/>
  <c r="E85" i="7"/>
  <c r="E83" i="7"/>
  <c r="E60" i="7"/>
  <c r="E63" i="7"/>
  <c r="E104" i="7"/>
  <c r="E105" i="7"/>
  <c r="E90" i="7"/>
  <c r="E80" i="7"/>
  <c r="E79" i="7"/>
  <c r="E81" i="7"/>
  <c r="E62" i="7"/>
  <c r="E107" i="7"/>
  <c r="E98" i="7"/>
  <c r="E86" i="7"/>
  <c r="E76" i="7"/>
  <c r="E69" i="7"/>
  <c r="E77" i="7"/>
  <c r="E72" i="7"/>
  <c r="E103" i="7"/>
  <c r="E65" i="7"/>
  <c r="E73" i="7"/>
  <c r="E70" i="7"/>
  <c r="E91" i="7"/>
  <c r="E97" i="7"/>
  <c r="AE94" i="7"/>
  <c r="AE103" i="7"/>
  <c r="AE108" i="7"/>
  <c r="AE81" i="7"/>
  <c r="AE67" i="7"/>
  <c r="AE61" i="7"/>
  <c r="AE109" i="7"/>
  <c r="AE90" i="7"/>
  <c r="AE96" i="7"/>
  <c r="AE77" i="7"/>
  <c r="AE63" i="7"/>
  <c r="AE80" i="7"/>
  <c r="AE105" i="7"/>
  <c r="AE86" i="7"/>
  <c r="AE92" i="7"/>
  <c r="AE73" i="7"/>
  <c r="AE74" i="7"/>
  <c r="AE66" i="7"/>
  <c r="AE97" i="7"/>
  <c r="AE104" i="7"/>
  <c r="AE88" i="7"/>
  <c r="AE68" i="7"/>
  <c r="AE72" i="7"/>
  <c r="AE65" i="7"/>
  <c r="AE107" i="7"/>
  <c r="AE91" i="7"/>
  <c r="AE95" i="7"/>
  <c r="AE87" i="7"/>
  <c r="AE64" i="7"/>
  <c r="AE84" i="7"/>
  <c r="AE76" i="7"/>
  <c r="AE106" i="7"/>
  <c r="AE101" i="7"/>
  <c r="AE93" i="7"/>
  <c r="AE79" i="7"/>
  <c r="AE60" i="7"/>
  <c r="AE83" i="7"/>
  <c r="AE62" i="7"/>
  <c r="AE75" i="7"/>
  <c r="AE71" i="7"/>
  <c r="AE102" i="7"/>
  <c r="AE82" i="7"/>
  <c r="AE98" i="7"/>
  <c r="AE78" i="7"/>
  <c r="AE100" i="7"/>
  <c r="AE70" i="7"/>
  <c r="AE99" i="7"/>
  <c r="AE69" i="7"/>
  <c r="AE89" i="7"/>
  <c r="AE85" i="7"/>
  <c r="I97" i="7"/>
  <c r="I93" i="7"/>
  <c r="I107" i="7"/>
  <c r="I80" i="7"/>
  <c r="I66" i="7"/>
  <c r="I60" i="7"/>
  <c r="I99" i="7"/>
  <c r="I94" i="7"/>
  <c r="I74" i="7"/>
  <c r="I70" i="7"/>
  <c r="I75" i="7"/>
  <c r="I106" i="7"/>
  <c r="I98" i="7"/>
  <c r="I92" i="7"/>
  <c r="I87" i="7"/>
  <c r="I62" i="7"/>
  <c r="I61" i="7"/>
  <c r="I108" i="7"/>
  <c r="I83" i="7"/>
  <c r="I109" i="7"/>
  <c r="I103" i="7"/>
  <c r="I88" i="7"/>
  <c r="I76" i="7"/>
  <c r="I73" i="7"/>
  <c r="I79" i="7"/>
  <c r="I85" i="7"/>
  <c r="I105" i="7"/>
  <c r="I102" i="7"/>
  <c r="I91" i="7"/>
  <c r="I71" i="7"/>
  <c r="I72" i="7"/>
  <c r="I65" i="7"/>
  <c r="I63" i="7"/>
  <c r="I101" i="7"/>
  <c r="I89" i="7"/>
  <c r="I86" i="7"/>
  <c r="I67" i="7"/>
  <c r="I90" i="7"/>
  <c r="I64" i="7"/>
  <c r="I84" i="7"/>
  <c r="I104" i="7"/>
  <c r="I96" i="7"/>
  <c r="I82" i="7"/>
  <c r="I81" i="7"/>
  <c r="I69" i="7"/>
  <c r="I100" i="7"/>
  <c r="I95" i="7"/>
  <c r="I78" i="7"/>
  <c r="I77" i="7"/>
  <c r="I68" i="7"/>
  <c r="J102" i="7"/>
  <c r="J100" i="7"/>
  <c r="J95" i="7"/>
  <c r="J77" i="7"/>
  <c r="J62" i="7"/>
  <c r="J68" i="7"/>
  <c r="J64" i="7"/>
  <c r="J98" i="7"/>
  <c r="J107" i="7"/>
  <c r="J94" i="7"/>
  <c r="J73" i="7"/>
  <c r="J72" i="7"/>
  <c r="J67" i="7"/>
  <c r="J109" i="7"/>
  <c r="J103" i="7"/>
  <c r="J92" i="7"/>
  <c r="J86" i="7"/>
  <c r="J90" i="7"/>
  <c r="J76" i="7"/>
  <c r="J105" i="7"/>
  <c r="J99" i="7"/>
  <c r="J88" i="7"/>
  <c r="J82" i="7"/>
  <c r="J80" i="7"/>
  <c r="J71" i="7"/>
  <c r="J101" i="7"/>
  <c r="J93" i="7"/>
  <c r="J84" i="7"/>
  <c r="J78" i="7"/>
  <c r="J69" i="7"/>
  <c r="J63" i="7"/>
  <c r="J97" i="7"/>
  <c r="J89" i="7"/>
  <c r="J91" i="7"/>
  <c r="J74" i="7"/>
  <c r="J65" i="7"/>
  <c r="J75" i="7"/>
  <c r="J108" i="7"/>
  <c r="J85" i="7"/>
  <c r="J87" i="7"/>
  <c r="J70" i="7"/>
  <c r="J83" i="7"/>
  <c r="J60" i="7"/>
  <c r="J66" i="7"/>
  <c r="J79" i="7"/>
  <c r="J61" i="7"/>
  <c r="J106" i="7"/>
  <c r="J104" i="7"/>
  <c r="J96" i="7"/>
  <c r="J81" i="7"/>
  <c r="W109" i="7"/>
  <c r="W104" i="7"/>
  <c r="W88" i="7"/>
  <c r="W77" i="7"/>
  <c r="W60" i="7"/>
  <c r="W82" i="7"/>
  <c r="W105" i="7"/>
  <c r="W101" i="7"/>
  <c r="W84" i="7"/>
  <c r="W73" i="7"/>
  <c r="W72" i="7"/>
  <c r="W70" i="7"/>
  <c r="W91" i="7"/>
  <c r="W100" i="7"/>
  <c r="W79" i="7"/>
  <c r="W108" i="7"/>
  <c r="W67" i="7"/>
  <c r="W69" i="7"/>
  <c r="W107" i="7"/>
  <c r="W95" i="7"/>
  <c r="W99" i="7"/>
  <c r="W75" i="7"/>
  <c r="W78" i="7"/>
  <c r="W63" i="7"/>
  <c r="W61" i="7"/>
  <c r="W106" i="7"/>
  <c r="W90" i="7"/>
  <c r="W93" i="7"/>
  <c r="W71" i="7"/>
  <c r="W83" i="7"/>
  <c r="W80" i="7"/>
  <c r="W76" i="7"/>
  <c r="W102" i="7"/>
  <c r="W86" i="7"/>
  <c r="W89" i="7"/>
  <c r="W87" i="7"/>
  <c r="W74" i="7"/>
  <c r="W66" i="7"/>
  <c r="W98" i="7"/>
  <c r="W97" i="7"/>
  <c r="W103" i="7"/>
  <c r="W85" i="7"/>
  <c r="W68" i="7"/>
  <c r="W65" i="7"/>
  <c r="W94" i="7"/>
  <c r="W96" i="7"/>
  <c r="W92" i="7"/>
  <c r="W81" i="7"/>
  <c r="W64" i="7"/>
  <c r="W62" i="7"/>
  <c r="P94" i="7"/>
  <c r="P90" i="7"/>
  <c r="P96" i="7"/>
  <c r="P71" i="7"/>
  <c r="P69" i="7"/>
  <c r="P77" i="7"/>
  <c r="P109" i="7"/>
  <c r="P86" i="7"/>
  <c r="P82" i="7"/>
  <c r="P67" i="7"/>
  <c r="P65" i="7"/>
  <c r="P73" i="7"/>
  <c r="P107" i="7"/>
  <c r="P105" i="7"/>
  <c r="P93" i="7"/>
  <c r="P78" i="7"/>
  <c r="P63" i="7"/>
  <c r="P72" i="7"/>
  <c r="P68" i="7"/>
  <c r="P103" i="7"/>
  <c r="P101" i="7"/>
  <c r="P89" i="7"/>
  <c r="P74" i="7"/>
  <c r="P79" i="7"/>
  <c r="P61" i="7"/>
  <c r="P62" i="7"/>
  <c r="P99" i="7"/>
  <c r="P97" i="7"/>
  <c r="P85" i="7"/>
  <c r="P84" i="7"/>
  <c r="P75" i="7"/>
  <c r="P88" i="7"/>
  <c r="P106" i="7"/>
  <c r="P108" i="7"/>
  <c r="P92" i="7"/>
  <c r="P95" i="7"/>
  <c r="P70" i="7"/>
  <c r="P64" i="7"/>
  <c r="P102" i="7"/>
  <c r="P66" i="7"/>
  <c r="P98" i="7"/>
  <c r="P81" i="7"/>
  <c r="P104" i="7"/>
  <c r="P87" i="7"/>
  <c r="P100" i="7"/>
  <c r="P60" i="7"/>
  <c r="P83" i="7"/>
  <c r="P91" i="7"/>
  <c r="P80" i="7"/>
  <c r="P76" i="7"/>
  <c r="S93" i="7"/>
  <c r="S87" i="7"/>
  <c r="S85" i="7"/>
  <c r="S89" i="7"/>
  <c r="S61" i="7"/>
  <c r="S68" i="7"/>
  <c r="S109" i="7"/>
  <c r="S106" i="7"/>
  <c r="S99" i="7"/>
  <c r="S81" i="7"/>
  <c r="S70" i="7"/>
  <c r="S74" i="7"/>
  <c r="S67" i="7"/>
  <c r="S105" i="7"/>
  <c r="S92" i="7"/>
  <c r="S98" i="7"/>
  <c r="S77" i="7"/>
  <c r="S66" i="7"/>
  <c r="S72" i="7"/>
  <c r="S71" i="7"/>
  <c r="S108" i="7"/>
  <c r="S88" i="7"/>
  <c r="S103" i="7"/>
  <c r="S73" i="7"/>
  <c r="S62" i="7"/>
  <c r="S80" i="7"/>
  <c r="S104" i="7"/>
  <c r="S84" i="7"/>
  <c r="S102" i="7"/>
  <c r="S86" i="7"/>
  <c r="S82" i="7"/>
  <c r="S64" i="7"/>
  <c r="S100" i="7"/>
  <c r="S95" i="7"/>
  <c r="S101" i="7"/>
  <c r="S83" i="7"/>
  <c r="S78" i="7"/>
  <c r="S76" i="7"/>
  <c r="S96" i="7"/>
  <c r="S94" i="7"/>
  <c r="S97" i="7"/>
  <c r="S79" i="7"/>
  <c r="S69" i="7"/>
  <c r="S60" i="7"/>
  <c r="S63" i="7"/>
  <c r="S107" i="7"/>
  <c r="S91" i="7"/>
  <c r="S90" i="7"/>
  <c r="S75" i="7"/>
  <c r="S65" i="7"/>
  <c r="AB101" i="7"/>
  <c r="AB99" i="7"/>
  <c r="AB87" i="7"/>
  <c r="AB86" i="7"/>
  <c r="AB79" i="7"/>
  <c r="AB78" i="7"/>
  <c r="AB62" i="7"/>
  <c r="AB97" i="7"/>
  <c r="AB106" i="7"/>
  <c r="AB83" i="7"/>
  <c r="AB89" i="7"/>
  <c r="AB85" i="7"/>
  <c r="AB63" i="7"/>
  <c r="AB60" i="7"/>
  <c r="AB96" i="7"/>
  <c r="AB76" i="7"/>
  <c r="AB108" i="7"/>
  <c r="AB102" i="7"/>
  <c r="AB95" i="7"/>
  <c r="AB77" i="7"/>
  <c r="AB82" i="7"/>
  <c r="AB88" i="7"/>
  <c r="AB67" i="7"/>
  <c r="AB71" i="7"/>
  <c r="AB104" i="7"/>
  <c r="AB98" i="7"/>
  <c r="AB94" i="7"/>
  <c r="AB73" i="7"/>
  <c r="AB75" i="7"/>
  <c r="AB81" i="7"/>
  <c r="AB69" i="7"/>
  <c r="AB64" i="7"/>
  <c r="AB100" i="7"/>
  <c r="AB92" i="7"/>
  <c r="AB80" i="7"/>
  <c r="AB90" i="7"/>
  <c r="AB68" i="7"/>
  <c r="AB66" i="7"/>
  <c r="AB109" i="7"/>
  <c r="AB107" i="7"/>
  <c r="AB84" i="7"/>
  <c r="AB72" i="7"/>
  <c r="AB65" i="7"/>
  <c r="AB74" i="7"/>
  <c r="AB70" i="7"/>
  <c r="AB105" i="7"/>
  <c r="AB103" i="7"/>
  <c r="AB91" i="7"/>
  <c r="AB93" i="7"/>
  <c r="AB61" i="7"/>
  <c r="L109" i="7"/>
  <c r="L107" i="7"/>
  <c r="L92" i="7"/>
  <c r="L83" i="7"/>
  <c r="L65" i="7"/>
  <c r="L71" i="7"/>
  <c r="L60" i="7"/>
  <c r="L96" i="7"/>
  <c r="L88" i="7"/>
  <c r="L89" i="7"/>
  <c r="L93" i="7"/>
  <c r="L62" i="7"/>
  <c r="L69" i="7"/>
  <c r="L103" i="7"/>
  <c r="L84" i="7"/>
  <c r="L86" i="7"/>
  <c r="L68" i="7"/>
  <c r="L64" i="7"/>
  <c r="L108" i="7"/>
  <c r="L105" i="7"/>
  <c r="L99" i="7"/>
  <c r="L91" i="7"/>
  <c r="L85" i="7"/>
  <c r="L79" i="7"/>
  <c r="L63" i="7"/>
  <c r="L76" i="7"/>
  <c r="L67" i="7"/>
  <c r="L101" i="7"/>
  <c r="L106" i="7"/>
  <c r="L87" i="7"/>
  <c r="L81" i="7"/>
  <c r="L82" i="7"/>
  <c r="L74" i="7"/>
  <c r="L97" i="7"/>
  <c r="L102" i="7"/>
  <c r="L80" i="7"/>
  <c r="L77" i="7"/>
  <c r="L75" i="7"/>
  <c r="L66" i="7"/>
  <c r="L98" i="7"/>
  <c r="L104" i="7"/>
  <c r="L95" i="7"/>
  <c r="L72" i="7"/>
  <c r="L61" i="7"/>
  <c r="L70" i="7"/>
  <c r="L100" i="7"/>
  <c r="L94" i="7"/>
  <c r="L90" i="7"/>
  <c r="L73" i="7"/>
  <c r="L78" i="7"/>
  <c r="K96" i="7"/>
  <c r="K97" i="7"/>
  <c r="K87" i="7"/>
  <c r="K85" i="7"/>
  <c r="K80" i="7"/>
  <c r="K86" i="7"/>
  <c r="K107" i="7"/>
  <c r="K95" i="7"/>
  <c r="K90" i="7"/>
  <c r="K78" i="7"/>
  <c r="K69" i="7"/>
  <c r="K64" i="7"/>
  <c r="K99" i="7"/>
  <c r="K94" i="7"/>
  <c r="K81" i="7"/>
  <c r="K74" i="7"/>
  <c r="K65" i="7"/>
  <c r="K60" i="7"/>
  <c r="K109" i="7"/>
  <c r="K98" i="7"/>
  <c r="K92" i="7"/>
  <c r="K77" i="7"/>
  <c r="K70" i="7"/>
  <c r="K61" i="7"/>
  <c r="K68" i="7"/>
  <c r="K105" i="7"/>
  <c r="K93" i="7"/>
  <c r="K88" i="7"/>
  <c r="K73" i="7"/>
  <c r="K66" i="7"/>
  <c r="K76" i="7"/>
  <c r="K67" i="7"/>
  <c r="K108" i="7"/>
  <c r="K103" i="7"/>
  <c r="K84" i="7"/>
  <c r="K83" i="7"/>
  <c r="K62" i="7"/>
  <c r="K71" i="7"/>
  <c r="K104" i="7"/>
  <c r="K102" i="7"/>
  <c r="K106" i="7"/>
  <c r="K79" i="7"/>
  <c r="K89" i="7"/>
  <c r="K63" i="7"/>
  <c r="K100" i="7"/>
  <c r="K101" i="7"/>
  <c r="K91" i="7"/>
  <c r="K75" i="7"/>
  <c r="K72" i="7"/>
  <c r="K82" i="7"/>
  <c r="AK109" i="7"/>
  <c r="AK105" i="7"/>
  <c r="AK80" i="7"/>
  <c r="AK81" i="7"/>
  <c r="AK68" i="7"/>
  <c r="AK67" i="7"/>
  <c r="AK108" i="7"/>
  <c r="AK92" i="7"/>
  <c r="AK98" i="7"/>
  <c r="AK76" i="7"/>
  <c r="AK69" i="7"/>
  <c r="AK64" i="7"/>
  <c r="AK66" i="7"/>
  <c r="AK104" i="7"/>
  <c r="AK96" i="7"/>
  <c r="AK97" i="7"/>
  <c r="AK72" i="7"/>
  <c r="AK65" i="7"/>
  <c r="AK60" i="7"/>
  <c r="AK70" i="7"/>
  <c r="AK107" i="7"/>
  <c r="AK91" i="7"/>
  <c r="AK94" i="7"/>
  <c r="AK102" i="7"/>
  <c r="AK61" i="7"/>
  <c r="AK79" i="7"/>
  <c r="AK103" i="7"/>
  <c r="AK87" i="7"/>
  <c r="AK93" i="7"/>
  <c r="AK88" i="7"/>
  <c r="AK101" i="7"/>
  <c r="AK75" i="7"/>
  <c r="AK99" i="7"/>
  <c r="AK83" i="7"/>
  <c r="AK89" i="7"/>
  <c r="AK82" i="7"/>
  <c r="AK85" i="7"/>
  <c r="AK62" i="7"/>
  <c r="AK95" i="7"/>
  <c r="AK90" i="7"/>
  <c r="AK100" i="7"/>
  <c r="AK78" i="7"/>
  <c r="AK77" i="7"/>
  <c r="AK71" i="7"/>
  <c r="AK73" i="7"/>
  <c r="AK63" i="7"/>
  <c r="AK106" i="7"/>
  <c r="AK86" i="7"/>
  <c r="AK84" i="7"/>
  <c r="AK74" i="7"/>
  <c r="O105" i="7"/>
  <c r="O93" i="7"/>
  <c r="O79" i="7"/>
  <c r="O68" i="7"/>
  <c r="O99" i="7"/>
  <c r="O65" i="7"/>
  <c r="O108" i="7"/>
  <c r="O89" i="7"/>
  <c r="O75" i="7"/>
  <c r="O64" i="7"/>
  <c r="O82" i="7"/>
  <c r="O70" i="7"/>
  <c r="O107" i="7"/>
  <c r="O103" i="7"/>
  <c r="O104" i="7"/>
  <c r="O85" i="7"/>
  <c r="O60" i="7"/>
  <c r="O78" i="7"/>
  <c r="O69" i="7"/>
  <c r="O106" i="7"/>
  <c r="O96" i="7"/>
  <c r="O92" i="7"/>
  <c r="O84" i="7"/>
  <c r="O76" i="7"/>
  <c r="O97" i="7"/>
  <c r="O62" i="7"/>
  <c r="O102" i="7"/>
  <c r="O95" i="7"/>
  <c r="O88" i="7"/>
  <c r="O81" i="7"/>
  <c r="O101" i="7"/>
  <c r="O74" i="7"/>
  <c r="O98" i="7"/>
  <c r="O91" i="7"/>
  <c r="O87" i="7"/>
  <c r="O77" i="7"/>
  <c r="O71" i="7"/>
  <c r="O72" i="7"/>
  <c r="O90" i="7"/>
  <c r="O61" i="7"/>
  <c r="O86" i="7"/>
  <c r="O66" i="7"/>
  <c r="O100" i="7"/>
  <c r="O83" i="7"/>
  <c r="O73" i="7"/>
  <c r="O80" i="7"/>
  <c r="O94" i="7"/>
  <c r="O67" i="7"/>
  <c r="O109" i="7"/>
  <c r="O63" i="7"/>
  <c r="X99" i="7"/>
  <c r="X97" i="7"/>
  <c r="X93" i="7"/>
  <c r="X78" i="7"/>
  <c r="X73" i="7"/>
  <c r="X65" i="7"/>
  <c r="X106" i="7"/>
  <c r="X102" i="7"/>
  <c r="X104" i="7"/>
  <c r="X85" i="7"/>
  <c r="X81" i="7"/>
  <c r="X94" i="7"/>
  <c r="X95" i="7"/>
  <c r="X91" i="7"/>
  <c r="X109" i="7"/>
  <c r="X107" i="7"/>
  <c r="X105" i="7"/>
  <c r="X86" i="7"/>
  <c r="X83" i="7"/>
  <c r="X63" i="7"/>
  <c r="X100" i="7"/>
  <c r="X72" i="7"/>
  <c r="X87" i="7"/>
  <c r="X84" i="7"/>
  <c r="X90" i="7"/>
  <c r="X77" i="7"/>
  <c r="X79" i="7"/>
  <c r="X60" i="7"/>
  <c r="X96" i="7"/>
  <c r="X67" i="7"/>
  <c r="X69" i="7"/>
  <c r="X98" i="7"/>
  <c r="X88" i="7"/>
  <c r="X76" i="7"/>
  <c r="X89" i="7"/>
  <c r="X80" i="7"/>
  <c r="X75" i="7"/>
  <c r="X68" i="7"/>
  <c r="X103" i="7"/>
  <c r="X92" i="7"/>
  <c r="X71" i="7"/>
  <c r="X62" i="7"/>
  <c r="X101" i="7"/>
  <c r="X82" i="7"/>
  <c r="X70" i="7"/>
  <c r="X61" i="7"/>
  <c r="X108" i="7"/>
  <c r="X74" i="7"/>
  <c r="X66" i="7"/>
  <c r="X64" i="7"/>
  <c r="H106" i="7"/>
  <c r="H108" i="7"/>
  <c r="H96" i="7"/>
  <c r="H88" i="7"/>
  <c r="H77" i="7"/>
  <c r="H83" i="7"/>
  <c r="H102" i="7"/>
  <c r="H104" i="7"/>
  <c r="H95" i="7"/>
  <c r="H87" i="7"/>
  <c r="H70" i="7"/>
  <c r="H68" i="7"/>
  <c r="H98" i="7"/>
  <c r="H100" i="7"/>
  <c r="H92" i="7"/>
  <c r="H79" i="7"/>
  <c r="H66" i="7"/>
  <c r="H60" i="7"/>
  <c r="H94" i="7"/>
  <c r="H90" i="7"/>
  <c r="H84" i="7"/>
  <c r="H75" i="7"/>
  <c r="H80" i="7"/>
  <c r="H72" i="7"/>
  <c r="H109" i="7"/>
  <c r="H86" i="7"/>
  <c r="H91" i="7"/>
  <c r="H71" i="7"/>
  <c r="H76" i="7"/>
  <c r="H62" i="7"/>
  <c r="H107" i="7"/>
  <c r="H105" i="7"/>
  <c r="H93" i="7"/>
  <c r="H82" i="7"/>
  <c r="H67" i="7"/>
  <c r="H69" i="7"/>
  <c r="H61" i="7"/>
  <c r="H103" i="7"/>
  <c r="H101" i="7"/>
  <c r="H89" i="7"/>
  <c r="H78" i="7"/>
  <c r="H63" i="7"/>
  <c r="H65" i="7"/>
  <c r="H73" i="7"/>
  <c r="H97" i="7"/>
  <c r="H85" i="7"/>
  <c r="H74" i="7"/>
  <c r="H81" i="7"/>
  <c r="H64" i="7"/>
  <c r="H99" i="7"/>
  <c r="AQ100" i="7"/>
  <c r="AQ88" i="7"/>
  <c r="AQ101" i="7"/>
  <c r="AQ83" i="7"/>
  <c r="AQ71" i="7"/>
  <c r="AQ60" i="7"/>
  <c r="AQ66" i="7"/>
  <c r="AQ74" i="7"/>
  <c r="AQ96" i="7"/>
  <c r="AQ84" i="7"/>
  <c r="AQ90" i="7"/>
  <c r="AQ79" i="7"/>
  <c r="AQ82" i="7"/>
  <c r="AQ68" i="7"/>
  <c r="AQ73" i="7"/>
  <c r="AQ107" i="7"/>
  <c r="AQ99" i="7"/>
  <c r="AQ106" i="7"/>
  <c r="AQ75" i="7"/>
  <c r="AQ69" i="7"/>
  <c r="AQ67" i="7"/>
  <c r="AQ91" i="7"/>
  <c r="AQ103" i="7"/>
  <c r="AQ98" i="7"/>
  <c r="AQ81" i="7"/>
  <c r="AQ86" i="7"/>
  <c r="AQ65" i="7"/>
  <c r="AQ64" i="7"/>
  <c r="AQ94" i="7"/>
  <c r="AQ78" i="7"/>
  <c r="AQ109" i="7"/>
  <c r="AQ95" i="7"/>
  <c r="AQ97" i="7"/>
  <c r="AQ77" i="7"/>
  <c r="AQ70" i="7"/>
  <c r="AQ61" i="7"/>
  <c r="AQ63" i="7"/>
  <c r="AQ105" i="7"/>
  <c r="AQ108" i="7"/>
  <c r="AQ93" i="7"/>
  <c r="AQ87" i="7"/>
  <c r="AQ89" i="7"/>
  <c r="AQ62" i="7"/>
  <c r="AQ80" i="7"/>
  <c r="AQ104" i="7"/>
  <c r="AQ92" i="7"/>
  <c r="AQ102" i="7"/>
  <c r="AQ85" i="7"/>
  <c r="AQ72" i="7"/>
  <c r="AQ76" i="7"/>
  <c r="E31" i="12"/>
  <c r="E48" i="12" s="1"/>
  <c r="F20" i="11" s="1"/>
  <c r="F46" i="9"/>
  <c r="K16" i="13" s="1"/>
  <c r="F31" i="12"/>
  <c r="F48" i="12" s="1"/>
  <c r="G20" i="11" s="1"/>
  <c r="X46" i="9"/>
  <c r="O10" i="13" s="1"/>
  <c r="D11" i="11"/>
  <c r="G11" i="13"/>
  <c r="G31" i="12"/>
  <c r="G48" i="12" s="1"/>
  <c r="H20" i="11" s="1"/>
  <c r="AB46" i="9"/>
  <c r="O11" i="13" s="1"/>
  <c r="E46" i="9"/>
  <c r="K15" i="13" s="1"/>
  <c r="D31" i="12"/>
  <c r="D48" i="12" s="1"/>
  <c r="E20" i="11" s="1"/>
  <c r="AR86" i="7" l="1"/>
  <c r="AR91" i="7"/>
  <c r="AR73" i="7"/>
  <c r="AR102" i="7"/>
  <c r="AR94" i="7"/>
  <c r="AR71" i="7"/>
  <c r="AR100" i="7"/>
  <c r="G45" i="9" s="1"/>
  <c r="AR85" i="7"/>
  <c r="AR101" i="7"/>
  <c r="AR93" i="7"/>
  <c r="AR109" i="7"/>
  <c r="AR65" i="7"/>
  <c r="AR67" i="7"/>
  <c r="AR99" i="7"/>
  <c r="AR92" i="7"/>
  <c r="G37" i="9" s="1"/>
  <c r="AR105" i="7"/>
  <c r="AR60" i="7"/>
  <c r="G5" i="9" s="1"/>
  <c r="AR75" i="7"/>
  <c r="AR79" i="7"/>
  <c r="AR97" i="7"/>
  <c r="AR62" i="7"/>
  <c r="AR108" i="7"/>
  <c r="AR61" i="7"/>
  <c r="G6" i="9" s="1"/>
  <c r="AR90" i="7"/>
  <c r="G35" i="9" s="1"/>
  <c r="AR88" i="7"/>
  <c r="AR104" i="7"/>
  <c r="AR84" i="7"/>
  <c r="AR72" i="7"/>
  <c r="AR82" i="7"/>
  <c r="AR80" i="7"/>
  <c r="G25" i="9" s="1"/>
  <c r="AR98" i="7"/>
  <c r="G43" i="9" s="1"/>
  <c r="AR83" i="7"/>
  <c r="G28" i="9" s="1"/>
  <c r="AR68" i="7"/>
  <c r="AR63" i="7"/>
  <c r="AR78" i="7"/>
  <c r="AR76" i="7"/>
  <c r="AR89" i="7"/>
  <c r="AR107" i="7"/>
  <c r="AR96" i="7"/>
  <c r="G41" i="9" s="1"/>
  <c r="AR87" i="7"/>
  <c r="G32" i="9" s="1"/>
  <c r="AR74" i="7"/>
  <c r="G19" i="9" s="1"/>
  <c r="AR70" i="7"/>
  <c r="AR81" i="7"/>
  <c r="AR106" i="7"/>
  <c r="AR64" i="7"/>
  <c r="G9" i="9" s="1"/>
  <c r="AR69" i="7"/>
  <c r="G14" i="9" s="1"/>
  <c r="AR66" i="7"/>
  <c r="G11" i="9" s="1"/>
  <c r="AR77" i="7"/>
  <c r="G22" i="9" s="1"/>
  <c r="AR103" i="7"/>
  <c r="AR95" i="7"/>
  <c r="G40" i="9" s="1"/>
  <c r="G10" i="9"/>
  <c r="G12" i="9"/>
  <c r="G39" i="9"/>
  <c r="G7" i="9"/>
  <c r="G29" i="9"/>
  <c r="G13" i="9"/>
  <c r="G15" i="9"/>
  <c r="G31" i="9"/>
  <c r="G23" i="9"/>
  <c r="G34" i="9"/>
  <c r="G21" i="9"/>
  <c r="G17" i="9"/>
  <c r="G36" i="9"/>
  <c r="G30" i="9"/>
  <c r="G26" i="9"/>
  <c r="G16" i="9"/>
  <c r="G18" i="9"/>
  <c r="G38" i="9"/>
  <c r="G44" i="9"/>
  <c r="G42" i="9"/>
  <c r="G24" i="9"/>
  <c r="G33" i="9"/>
  <c r="G20" i="9"/>
  <c r="G27" i="9"/>
  <c r="G8" i="9"/>
  <c r="I41" i="9" l="1"/>
  <c r="H41" i="9"/>
  <c r="H6" i="9"/>
  <c r="I6" i="9"/>
  <c r="H17" i="9"/>
  <c r="I17" i="9"/>
  <c r="H37" i="9"/>
  <c r="I37" i="9"/>
  <c r="H12" i="9"/>
  <c r="I12" i="9"/>
  <c r="H44" i="9"/>
  <c r="I44" i="9"/>
  <c r="I19" i="9"/>
  <c r="H19" i="9"/>
  <c r="H5" i="9"/>
  <c r="I5" i="9"/>
  <c r="G46" i="9"/>
  <c r="E16" i="13" s="1"/>
  <c r="H35" i="9"/>
  <c r="I35" i="9"/>
  <c r="H29" i="9"/>
  <c r="I29" i="9"/>
  <c r="H20" i="9"/>
  <c r="I20" i="9"/>
  <c r="H42" i="9"/>
  <c r="I42" i="9"/>
  <c r="I38" i="9"/>
  <c r="H38" i="9"/>
  <c r="H14" i="9"/>
  <c r="I14" i="9"/>
  <c r="H16" i="9"/>
  <c r="I16" i="9"/>
  <c r="H11" i="9"/>
  <c r="I11" i="9"/>
  <c r="I32" i="9"/>
  <c r="H32" i="9"/>
  <c r="I9" i="9"/>
  <c r="H9" i="9"/>
  <c r="H13" i="9"/>
  <c r="I13" i="9"/>
  <c r="I7" i="9"/>
  <c r="H7" i="9"/>
  <c r="I8" i="9"/>
  <c r="H8" i="9"/>
  <c r="H40" i="9"/>
  <c r="I40" i="9"/>
  <c r="H18" i="9"/>
  <c r="I18" i="9"/>
  <c r="H30" i="9"/>
  <c r="I30" i="9"/>
  <c r="H34" i="9"/>
  <c r="I34" i="9"/>
  <c r="I15" i="9"/>
  <c r="H15" i="9"/>
  <c r="H24" i="9"/>
  <c r="I24" i="9"/>
  <c r="I43" i="9"/>
  <c r="H43" i="9"/>
  <c r="H36" i="9"/>
  <c r="I36" i="9"/>
  <c r="H22" i="9"/>
  <c r="I22" i="9"/>
  <c r="I10" i="9"/>
  <c r="H10" i="9"/>
  <c r="I27" i="9"/>
  <c r="H27" i="9"/>
  <c r="I25" i="9"/>
  <c r="H25" i="9"/>
  <c r="I33" i="9"/>
  <c r="H33" i="9"/>
  <c r="I45" i="9"/>
  <c r="H45" i="9"/>
  <c r="H28" i="9"/>
  <c r="I28" i="9"/>
  <c r="H26" i="9"/>
  <c r="I26" i="9"/>
  <c r="H21" i="9"/>
  <c r="I21" i="9"/>
  <c r="H23" i="9"/>
  <c r="I23" i="9"/>
  <c r="H31" i="9"/>
  <c r="I31" i="9"/>
  <c r="I39" i="9"/>
  <c r="H39" i="9"/>
  <c r="I46" i="9" l="1"/>
  <c r="F22" i="13" s="1"/>
  <c r="J5" i="9" a="1"/>
  <c r="H46" i="9"/>
  <c r="D22" i="13" s="1"/>
  <c r="J39" i="9" l="1"/>
  <c r="J23" i="9"/>
  <c r="J32" i="9"/>
  <c r="J31" i="9"/>
  <c r="J10" i="9"/>
  <c r="J11" i="9"/>
  <c r="J22" i="9"/>
  <c r="J25" i="9"/>
  <c r="J36" i="9"/>
  <c r="J43" i="9"/>
  <c r="J26" i="9"/>
  <c r="J8" i="9"/>
  <c r="J34" i="9"/>
  <c r="J40" i="9"/>
  <c r="J45" i="9"/>
  <c r="J24" i="9"/>
  <c r="J35" i="9"/>
  <c r="J30" i="9"/>
  <c r="J21" i="9"/>
  <c r="J37" i="9"/>
  <c r="J9" i="9"/>
  <c r="J27" i="9"/>
  <c r="J38" i="9"/>
  <c r="J44" i="9"/>
  <c r="J42" i="9"/>
  <c r="J12" i="9"/>
  <c r="J6" i="9"/>
  <c r="J28" i="9"/>
  <c r="J29" i="9"/>
  <c r="J41" i="9"/>
  <c r="J7" i="9"/>
  <c r="J14" i="9"/>
  <c r="J13" i="9"/>
  <c r="J17" i="9"/>
  <c r="J19" i="9"/>
  <c r="J16" i="9"/>
  <c r="J33" i="9"/>
  <c r="J15" i="9"/>
  <c r="J5" i="9"/>
  <c r="J20" i="9"/>
  <c r="J18" i="9"/>
  <c r="L18" i="9" l="1"/>
  <c r="J20" i="12" s="1"/>
  <c r="Y18" i="9"/>
  <c r="K20" i="12" s="1"/>
  <c r="AC18" i="9"/>
  <c r="L20" i="12" s="1"/>
  <c r="K18" i="9"/>
  <c r="I20" i="12" s="1"/>
  <c r="H20" i="12"/>
  <c r="K33" i="9"/>
  <c r="I35" i="12" s="1"/>
  <c r="AC33" i="9"/>
  <c r="L35" i="12" s="1"/>
  <c r="H35" i="12"/>
  <c r="L33" i="9"/>
  <c r="J35" i="12" s="1"/>
  <c r="Y33" i="9"/>
  <c r="K35" i="12" s="1"/>
  <c r="AC13" i="9"/>
  <c r="L15" i="12" s="1"/>
  <c r="H15" i="12"/>
  <c r="Y13" i="9"/>
  <c r="K15" i="12" s="1"/>
  <c r="K13" i="9"/>
  <c r="I15" i="12" s="1"/>
  <c r="L13" i="9"/>
  <c r="J15" i="12" s="1"/>
  <c r="L29" i="9"/>
  <c r="J31" i="12" s="1"/>
  <c r="K29" i="9"/>
  <c r="I31" i="12" s="1"/>
  <c r="H31" i="12"/>
  <c r="Y29" i="9"/>
  <c r="K31" i="12" s="1"/>
  <c r="AC29" i="9"/>
  <c r="L31" i="12" s="1"/>
  <c r="K42" i="9"/>
  <c r="I44" i="12" s="1"/>
  <c r="Y42" i="9"/>
  <c r="K44" i="12" s="1"/>
  <c r="L42" i="9"/>
  <c r="J44" i="12" s="1"/>
  <c r="AC42" i="9"/>
  <c r="L44" i="12" s="1"/>
  <c r="H44" i="12"/>
  <c r="L9" i="9"/>
  <c r="J11" i="12" s="1"/>
  <c r="AC9" i="9"/>
  <c r="L11" i="12" s="1"/>
  <c r="Y9" i="9"/>
  <c r="K11" i="12" s="1"/>
  <c r="H11" i="12"/>
  <c r="K9" i="9"/>
  <c r="I11" i="12" s="1"/>
  <c r="K35" i="9"/>
  <c r="I37" i="12" s="1"/>
  <c r="AC35" i="9"/>
  <c r="L37" i="12" s="1"/>
  <c r="H37" i="12"/>
  <c r="L35" i="9"/>
  <c r="J37" i="12" s="1"/>
  <c r="Y35" i="9"/>
  <c r="K37" i="12" s="1"/>
  <c r="K34" i="9"/>
  <c r="I36" i="12" s="1"/>
  <c r="Y34" i="9"/>
  <c r="K36" i="12" s="1"/>
  <c r="L34" i="9"/>
  <c r="J36" i="12" s="1"/>
  <c r="H36" i="12"/>
  <c r="AC34" i="9"/>
  <c r="L36" i="12" s="1"/>
  <c r="Y36" i="9"/>
  <c r="K38" i="12" s="1"/>
  <c r="K36" i="9"/>
  <c r="I38" i="12" s="1"/>
  <c r="L36" i="9"/>
  <c r="J38" i="12" s="1"/>
  <c r="H38" i="12"/>
  <c r="AC36" i="9"/>
  <c r="L38" i="12" s="1"/>
  <c r="K10" i="9"/>
  <c r="I12" i="12" s="1"/>
  <c r="L10" i="9"/>
  <c r="J12" i="12" s="1"/>
  <c r="H12" i="12"/>
  <c r="AC10" i="9"/>
  <c r="L12" i="12" s="1"/>
  <c r="Y10" i="9"/>
  <c r="K12" i="12" s="1"/>
  <c r="AC39" i="9"/>
  <c r="L41" i="12" s="1"/>
  <c r="K39" i="9"/>
  <c r="I41" i="12" s="1"/>
  <c r="Y39" i="9"/>
  <c r="K41" i="12" s="1"/>
  <c r="H41" i="12"/>
  <c r="L39" i="9"/>
  <c r="J41" i="12" s="1"/>
  <c r="AC20" i="9"/>
  <c r="L22" i="12" s="1"/>
  <c r="L20" i="9"/>
  <c r="J22" i="12" s="1"/>
  <c r="K20" i="9"/>
  <c r="I22" i="12" s="1"/>
  <c r="H22" i="12"/>
  <c r="Y20" i="9"/>
  <c r="K22" i="12" s="1"/>
  <c r="L16" i="9"/>
  <c r="J18" i="12" s="1"/>
  <c r="K16" i="9"/>
  <c r="I18" i="12" s="1"/>
  <c r="Y16" i="9"/>
  <c r="K18" i="12" s="1"/>
  <c r="H18" i="12"/>
  <c r="AC16" i="9"/>
  <c r="L18" i="12" s="1"/>
  <c r="L14" i="9"/>
  <c r="J16" i="12" s="1"/>
  <c r="K14" i="9"/>
  <c r="I16" i="12" s="1"/>
  <c r="Y14" i="9"/>
  <c r="K16" i="12" s="1"/>
  <c r="AC14" i="9"/>
  <c r="L16" i="12" s="1"/>
  <c r="H16" i="12"/>
  <c r="K28" i="9"/>
  <c r="I30" i="12" s="1"/>
  <c r="H30" i="12"/>
  <c r="AC28" i="9"/>
  <c r="L30" i="12" s="1"/>
  <c r="L28" i="9"/>
  <c r="J30" i="12" s="1"/>
  <c r="Y28" i="9"/>
  <c r="K30" i="12" s="1"/>
  <c r="K44" i="9"/>
  <c r="I46" i="12" s="1"/>
  <c r="H46" i="12"/>
  <c r="AC44" i="9"/>
  <c r="L46" i="12" s="1"/>
  <c r="L44" i="9"/>
  <c r="J46" i="12" s="1"/>
  <c r="Y44" i="9"/>
  <c r="K46" i="12" s="1"/>
  <c r="AC37" i="9"/>
  <c r="L39" i="12" s="1"/>
  <c r="H39" i="12"/>
  <c r="K37" i="9"/>
  <c r="I39" i="12" s="1"/>
  <c r="Y37" i="9"/>
  <c r="K39" i="12" s="1"/>
  <c r="L37" i="9"/>
  <c r="J39" i="12" s="1"/>
  <c r="L24" i="9"/>
  <c r="J26" i="12" s="1"/>
  <c r="AC24" i="9"/>
  <c r="L26" i="12" s="1"/>
  <c r="Y24" i="9"/>
  <c r="K26" i="12" s="1"/>
  <c r="K24" i="9"/>
  <c r="I26" i="12" s="1"/>
  <c r="H26" i="12"/>
  <c r="K8" i="9"/>
  <c r="I10" i="12" s="1"/>
  <c r="H10" i="12"/>
  <c r="L8" i="9"/>
  <c r="J10" i="12" s="1"/>
  <c r="Y8" i="9"/>
  <c r="K10" i="12" s="1"/>
  <c r="AC8" i="9"/>
  <c r="L10" i="12" s="1"/>
  <c r="AC25" i="9"/>
  <c r="L27" i="12" s="1"/>
  <c r="Y25" i="9"/>
  <c r="K27" i="12" s="1"/>
  <c r="H27" i="12"/>
  <c r="L25" i="9"/>
  <c r="J27" i="12" s="1"/>
  <c r="K25" i="9"/>
  <c r="I27" i="12" s="1"/>
  <c r="K31" i="9"/>
  <c r="I33" i="12" s="1"/>
  <c r="AC31" i="9"/>
  <c r="L33" i="12" s="1"/>
  <c r="Y31" i="9"/>
  <c r="K33" i="12" s="1"/>
  <c r="H33" i="12"/>
  <c r="L31" i="9"/>
  <c r="J33" i="12" s="1"/>
  <c r="Y5" i="9"/>
  <c r="L5" i="9"/>
  <c r="AC5" i="9"/>
  <c r="J46" i="9"/>
  <c r="G27" i="13" s="1"/>
  <c r="K5" i="9"/>
  <c r="H7" i="12"/>
  <c r="AC19" i="9"/>
  <c r="L21" i="12" s="1"/>
  <c r="Y19" i="9"/>
  <c r="K21" i="12" s="1"/>
  <c r="K19" i="9"/>
  <c r="I21" i="12" s="1"/>
  <c r="L19" i="9"/>
  <c r="J21" i="12" s="1"/>
  <c r="H21" i="12"/>
  <c r="H9" i="12"/>
  <c r="Y7" i="9"/>
  <c r="K9" i="12" s="1"/>
  <c r="K7" i="9"/>
  <c r="I9" i="12" s="1"/>
  <c r="L7" i="9"/>
  <c r="J9" i="12" s="1"/>
  <c r="AC7" i="9"/>
  <c r="L9" i="12" s="1"/>
  <c r="H8" i="12"/>
  <c r="Y6" i="9"/>
  <c r="K8" i="12" s="1"/>
  <c r="L6" i="9"/>
  <c r="J8" i="12" s="1"/>
  <c r="K6" i="9"/>
  <c r="I8" i="12" s="1"/>
  <c r="AC6" i="9"/>
  <c r="L8" i="12" s="1"/>
  <c r="L38" i="9"/>
  <c r="J40" i="12" s="1"/>
  <c r="Y38" i="9"/>
  <c r="K40" i="12" s="1"/>
  <c r="H40" i="12"/>
  <c r="K38" i="9"/>
  <c r="I40" i="12" s="1"/>
  <c r="AC38" i="9"/>
  <c r="L40" i="12" s="1"/>
  <c r="K21" i="9"/>
  <c r="I23" i="12" s="1"/>
  <c r="L21" i="9"/>
  <c r="J23" i="12" s="1"/>
  <c r="Y21" i="9"/>
  <c r="K23" i="12" s="1"/>
  <c r="H23" i="12"/>
  <c r="AC21" i="9"/>
  <c r="L23" i="12" s="1"/>
  <c r="H47" i="12"/>
  <c r="AC45" i="9"/>
  <c r="L47" i="12" s="1"/>
  <c r="K45" i="9"/>
  <c r="I47" i="12" s="1"/>
  <c r="Y45" i="9"/>
  <c r="K47" i="12" s="1"/>
  <c r="L45" i="9"/>
  <c r="J47" i="12" s="1"/>
  <c r="AC26" i="9"/>
  <c r="L28" i="12" s="1"/>
  <c r="H28" i="12"/>
  <c r="Y26" i="9"/>
  <c r="K28" i="12" s="1"/>
  <c r="L26" i="9"/>
  <c r="J28" i="12" s="1"/>
  <c r="K26" i="9"/>
  <c r="I28" i="12" s="1"/>
  <c r="AC22" i="9"/>
  <c r="L24" i="12" s="1"/>
  <c r="H24" i="12"/>
  <c r="L22" i="9"/>
  <c r="J24" i="12" s="1"/>
  <c r="K22" i="9"/>
  <c r="I24" i="12" s="1"/>
  <c r="Y22" i="9"/>
  <c r="K24" i="12" s="1"/>
  <c r="Y32" i="9"/>
  <c r="K34" i="12" s="1"/>
  <c r="L32" i="9"/>
  <c r="J34" i="12" s="1"/>
  <c r="H34" i="12"/>
  <c r="K32" i="9"/>
  <c r="I34" i="12" s="1"/>
  <c r="AC32" i="9"/>
  <c r="L34" i="12" s="1"/>
  <c r="L15" i="9"/>
  <c r="J17" i="12" s="1"/>
  <c r="AC15" i="9"/>
  <c r="L17" i="12" s="1"/>
  <c r="Y15" i="9"/>
  <c r="K17" i="12" s="1"/>
  <c r="K15" i="9"/>
  <c r="I17" i="12" s="1"/>
  <c r="H17" i="12"/>
  <c r="L17" i="9"/>
  <c r="J19" i="12" s="1"/>
  <c r="AC17" i="9"/>
  <c r="L19" i="12" s="1"/>
  <c r="H19" i="12"/>
  <c r="Y17" i="9"/>
  <c r="K19" i="12" s="1"/>
  <c r="K17" i="9"/>
  <c r="I19" i="12" s="1"/>
  <c r="L41" i="9"/>
  <c r="J43" i="12" s="1"/>
  <c r="K41" i="9"/>
  <c r="I43" i="12" s="1"/>
  <c r="AC41" i="9"/>
  <c r="L43" i="12" s="1"/>
  <c r="Y41" i="9"/>
  <c r="K43" i="12" s="1"/>
  <c r="H43" i="12"/>
  <c r="L12" i="9"/>
  <c r="J14" i="12" s="1"/>
  <c r="AC12" i="9"/>
  <c r="L14" i="12" s="1"/>
  <c r="Y12" i="9"/>
  <c r="K14" i="12" s="1"/>
  <c r="K12" i="9"/>
  <c r="I14" i="12" s="1"/>
  <c r="H14" i="12"/>
  <c r="Y27" i="9"/>
  <c r="K29" i="12" s="1"/>
  <c r="K27" i="9"/>
  <c r="I29" i="12" s="1"/>
  <c r="H29" i="12"/>
  <c r="L27" i="9"/>
  <c r="J29" i="12" s="1"/>
  <c r="AC27" i="9"/>
  <c r="L29" i="12" s="1"/>
  <c r="K30" i="9"/>
  <c r="I32" i="12" s="1"/>
  <c r="Y30" i="9"/>
  <c r="K32" i="12" s="1"/>
  <c r="AC30" i="9"/>
  <c r="L32" i="12" s="1"/>
  <c r="H32" i="12"/>
  <c r="L30" i="9"/>
  <c r="J32" i="12" s="1"/>
  <c r="AC40" i="9"/>
  <c r="L42" i="12" s="1"/>
  <c r="H42" i="12"/>
  <c r="Y40" i="9"/>
  <c r="K42" i="12" s="1"/>
  <c r="L40" i="9"/>
  <c r="J42" i="12" s="1"/>
  <c r="K40" i="9"/>
  <c r="I42" i="12" s="1"/>
  <c r="H45" i="12"/>
  <c r="Y43" i="9"/>
  <c r="K45" i="12" s="1"/>
  <c r="L43" i="9"/>
  <c r="J45" i="12" s="1"/>
  <c r="AC43" i="9"/>
  <c r="L45" i="12" s="1"/>
  <c r="K43" i="9"/>
  <c r="I45" i="12" s="1"/>
  <c r="Y11" i="9"/>
  <c r="K13" i="12" s="1"/>
  <c r="AC11" i="9"/>
  <c r="L13" i="12" s="1"/>
  <c r="L11" i="9"/>
  <c r="J13" i="12" s="1"/>
  <c r="H13" i="12"/>
  <c r="K11" i="9"/>
  <c r="I13" i="12" s="1"/>
  <c r="Y23" i="9"/>
  <c r="K25" i="12" s="1"/>
  <c r="AC23" i="9"/>
  <c r="L25" i="12" s="1"/>
  <c r="L23" i="9"/>
  <c r="J25" i="12" s="1"/>
  <c r="K23" i="9"/>
  <c r="I25" i="12" s="1"/>
  <c r="H25" i="12"/>
  <c r="L7" i="12" l="1"/>
  <c r="L48" i="12" s="1"/>
  <c r="H21" i="11" s="1"/>
  <c r="AC46" i="9"/>
  <c r="O27" i="13" s="1"/>
  <c r="H48" i="12"/>
  <c r="D21" i="11" s="1"/>
  <c r="J7" i="12"/>
  <c r="J48" i="12" s="1"/>
  <c r="F21" i="11" s="1"/>
  <c r="L46" i="9"/>
  <c r="K46" i="9"/>
  <c r="F32" i="13" s="1"/>
  <c r="I7" i="12"/>
  <c r="I48" i="12" s="1"/>
  <c r="E21" i="11" s="1"/>
  <c r="K7" i="12"/>
  <c r="K48" i="12" s="1"/>
  <c r="G21" i="11" s="1"/>
  <c r="Y46" i="9"/>
  <c r="O26" i="13" s="1"/>
  <c r="F33" i="13" l="1"/>
  <c r="G38" i="13" s="1"/>
  <c r="N46" i="9"/>
  <c r="O20" i="9" l="1"/>
  <c r="O16" i="9"/>
  <c r="O18" i="9"/>
  <c r="O13" i="9"/>
  <c r="O30" i="9"/>
  <c r="O44" i="9"/>
  <c r="O29" i="9"/>
  <c r="O21" i="9"/>
  <c r="O22" i="9"/>
  <c r="O12" i="9"/>
  <c r="O19" i="9"/>
  <c r="O33" i="9"/>
  <c r="O34" i="9"/>
  <c r="O39" i="9"/>
  <c r="O45" i="9"/>
  <c r="O36" i="9"/>
  <c r="O27" i="9"/>
  <c r="O38" i="9"/>
  <c r="O37" i="9"/>
  <c r="O28" i="9"/>
  <c r="O43" i="9"/>
  <c r="O26" i="9"/>
  <c r="O40" i="9"/>
  <c r="O6" i="9"/>
  <c r="O24" i="9"/>
  <c r="O41" i="9"/>
  <c r="O23" i="9"/>
  <c r="O15" i="9"/>
  <c r="O17" i="9"/>
  <c r="O31" i="9"/>
  <c r="O35" i="9"/>
  <c r="O8" i="9"/>
  <c r="O5" i="9"/>
  <c r="O32" i="9"/>
  <c r="O42" i="9"/>
  <c r="O25" i="9"/>
  <c r="O10" i="9"/>
  <c r="O9" i="9"/>
  <c r="O7" i="9"/>
  <c r="O14" i="9"/>
  <c r="O11" i="9"/>
  <c r="Q11" i="9" l="1"/>
  <c r="P11" i="9"/>
  <c r="P10" i="9"/>
  <c r="Q10" i="9"/>
  <c r="P5" i="9"/>
  <c r="Q5" i="9"/>
  <c r="O46" i="9"/>
  <c r="F43" i="13" s="1"/>
  <c r="P24" i="9"/>
  <c r="Q24" i="9"/>
  <c r="P43" i="9"/>
  <c r="Q43" i="9"/>
  <c r="P34" i="9"/>
  <c r="Q34" i="9"/>
  <c r="P22" i="9"/>
  <c r="Q22" i="9"/>
  <c r="Q14" i="9"/>
  <c r="P14" i="9"/>
  <c r="Q25" i="9"/>
  <c r="P25" i="9"/>
  <c r="P8" i="9"/>
  <c r="Q8" i="9"/>
  <c r="Q15" i="9"/>
  <c r="P15" i="9"/>
  <c r="P6" i="9"/>
  <c r="Q6" i="9"/>
  <c r="P28" i="9"/>
  <c r="Q28" i="9"/>
  <c r="Q36" i="9"/>
  <c r="P36" i="9"/>
  <c r="P33" i="9"/>
  <c r="Q33" i="9"/>
  <c r="P21" i="9"/>
  <c r="Q21" i="9"/>
  <c r="Q13" i="9"/>
  <c r="P13" i="9"/>
  <c r="P7" i="9"/>
  <c r="Q7" i="9"/>
  <c r="P42" i="9"/>
  <c r="Q42" i="9"/>
  <c r="Q35" i="9"/>
  <c r="P35" i="9"/>
  <c r="P23" i="9"/>
  <c r="Q23" i="9"/>
  <c r="P40" i="9"/>
  <c r="Q40" i="9"/>
  <c r="P37" i="9"/>
  <c r="Q37" i="9"/>
  <c r="Q45" i="9"/>
  <c r="P45" i="9"/>
  <c r="P19" i="9"/>
  <c r="Q19" i="9"/>
  <c r="Q29" i="9"/>
  <c r="P29" i="9"/>
  <c r="P18" i="9"/>
  <c r="Q18" i="9"/>
  <c r="P9" i="9"/>
  <c r="Q9" i="9"/>
  <c r="Q32" i="9"/>
  <c r="P32" i="9"/>
  <c r="Q31" i="9"/>
  <c r="P31" i="9"/>
  <c r="P41" i="9"/>
  <c r="Q41" i="9"/>
  <c r="Q26" i="9"/>
  <c r="P26" i="9"/>
  <c r="P38" i="9"/>
  <c r="Q38" i="9"/>
  <c r="Q39" i="9"/>
  <c r="P39" i="9"/>
  <c r="Q12" i="9"/>
  <c r="P12" i="9"/>
  <c r="P44" i="9"/>
  <c r="Q44" i="9"/>
  <c r="Q16" i="9"/>
  <c r="P16" i="9"/>
  <c r="Q17" i="9"/>
  <c r="P17" i="9"/>
  <c r="P27" i="9"/>
  <c r="Q27" i="9"/>
  <c r="Q30" i="9"/>
  <c r="P30" i="9"/>
  <c r="P20" i="9"/>
  <c r="Q20" i="9"/>
  <c r="Q46" i="9" l="1"/>
  <c r="F48" i="13" s="1"/>
  <c r="P46" i="9"/>
  <c r="D48" i="13" s="1"/>
  <c r="R5" i="9" a="1"/>
  <c r="R37" i="9" l="1"/>
  <c r="R16" i="9"/>
  <c r="R24" i="9"/>
  <c r="R12" i="9"/>
  <c r="R33" i="9"/>
  <c r="R23" i="9"/>
  <c r="R26" i="9"/>
  <c r="R14" i="9"/>
  <c r="R42" i="9"/>
  <c r="R18" i="9"/>
  <c r="R28" i="9"/>
  <c r="R43" i="9"/>
  <c r="R27" i="9"/>
  <c r="R35" i="9"/>
  <c r="R38" i="9"/>
  <c r="R15" i="9"/>
  <c r="R5" i="9"/>
  <c r="R22" i="9"/>
  <c r="R20" i="9"/>
  <c r="R19" i="9"/>
  <c r="R30" i="9"/>
  <c r="R36" i="9"/>
  <c r="R21" i="9"/>
  <c r="R34" i="9"/>
  <c r="R45" i="9"/>
  <c r="R25" i="9"/>
  <c r="R41" i="9"/>
  <c r="R9" i="9"/>
  <c r="R40" i="9"/>
  <c r="R10" i="9"/>
  <c r="R7" i="9"/>
  <c r="R11" i="9"/>
  <c r="R32" i="9"/>
  <c r="R39" i="9"/>
  <c r="R44" i="9"/>
  <c r="R8" i="9"/>
  <c r="R29" i="9"/>
  <c r="R17" i="9"/>
  <c r="R6" i="9"/>
  <c r="R31" i="9"/>
  <c r="R13" i="9"/>
  <c r="AD6" i="9" l="1"/>
  <c r="Z6" i="9"/>
  <c r="S6" i="9"/>
  <c r="T6" i="9"/>
  <c r="U6" i="9"/>
  <c r="M8" i="12"/>
  <c r="R8" i="12" s="1"/>
  <c r="T44" i="9"/>
  <c r="S44" i="9"/>
  <c r="M46" i="12"/>
  <c r="R46" i="12" s="1"/>
  <c r="Z44" i="9"/>
  <c r="AD44" i="9"/>
  <c r="U44" i="9"/>
  <c r="Z41" i="9"/>
  <c r="M43" i="12"/>
  <c r="R43" i="12" s="1"/>
  <c r="S41" i="9"/>
  <c r="T41" i="9"/>
  <c r="AD41" i="9"/>
  <c r="U41" i="9"/>
  <c r="S20" i="9"/>
  <c r="AD20" i="9"/>
  <c r="Z20" i="9"/>
  <c r="T20" i="9"/>
  <c r="M22" i="12"/>
  <c r="R22" i="12" s="1"/>
  <c r="U20" i="9"/>
  <c r="M28" i="12"/>
  <c r="R28" i="12" s="1"/>
  <c r="S26" i="9"/>
  <c r="AD26" i="9"/>
  <c r="U26" i="9"/>
  <c r="Z26" i="9"/>
  <c r="T26" i="9"/>
  <c r="Z17" i="9"/>
  <c r="S17" i="9"/>
  <c r="U17" i="9"/>
  <c r="AD17" i="9"/>
  <c r="M19" i="12"/>
  <c r="R19" i="12" s="1"/>
  <c r="T17" i="9"/>
  <c r="U39" i="9"/>
  <c r="T39" i="9"/>
  <c r="S39" i="9"/>
  <c r="AD39" i="9"/>
  <c r="M41" i="12"/>
  <c r="R41" i="12" s="1"/>
  <c r="Z39" i="9"/>
  <c r="U10" i="9"/>
  <c r="T10" i="9"/>
  <c r="Z10" i="9"/>
  <c r="S10" i="9"/>
  <c r="AD10" i="9"/>
  <c r="M12" i="12"/>
  <c r="R12" i="12" s="1"/>
  <c r="M38" i="12"/>
  <c r="R38" i="12" s="1"/>
  <c r="Z36" i="9"/>
  <c r="AD36" i="9"/>
  <c r="T36" i="9"/>
  <c r="S36" i="9"/>
  <c r="U36" i="9"/>
  <c r="U22" i="9"/>
  <c r="M24" i="12"/>
  <c r="R24" i="12" s="1"/>
  <c r="T22" i="9"/>
  <c r="AD22" i="9"/>
  <c r="S22" i="9"/>
  <c r="Z22" i="9"/>
  <c r="M37" i="12"/>
  <c r="R37" i="12" s="1"/>
  <c r="T35" i="9"/>
  <c r="S35" i="9"/>
  <c r="AD35" i="9"/>
  <c r="U35" i="9"/>
  <c r="Z35" i="9"/>
  <c r="Z18" i="9"/>
  <c r="U18" i="9"/>
  <c r="S18" i="9"/>
  <c r="M20" i="12"/>
  <c r="R20" i="12" s="1"/>
  <c r="T18" i="9"/>
  <c r="AD18" i="9"/>
  <c r="U23" i="9"/>
  <c r="AD23" i="9"/>
  <c r="Z23" i="9"/>
  <c r="T23" i="9"/>
  <c r="M25" i="12"/>
  <c r="R25" i="12" s="1"/>
  <c r="S23" i="9"/>
  <c r="S31" i="9"/>
  <c r="Z31" i="9"/>
  <c r="M33" i="12"/>
  <c r="R33" i="12" s="1"/>
  <c r="AD31" i="9"/>
  <c r="T31" i="9"/>
  <c r="U31" i="9"/>
  <c r="AD8" i="9"/>
  <c r="S8" i="9"/>
  <c r="U8" i="9"/>
  <c r="M10" i="12"/>
  <c r="R10" i="12" s="1"/>
  <c r="T8" i="9"/>
  <c r="Z8" i="9"/>
  <c r="U11" i="9"/>
  <c r="Z11" i="9"/>
  <c r="AD11" i="9"/>
  <c r="M13" i="12"/>
  <c r="R13" i="12" s="1"/>
  <c r="T11" i="9"/>
  <c r="S11" i="9"/>
  <c r="U9" i="9"/>
  <c r="S9" i="9"/>
  <c r="AD9" i="9"/>
  <c r="T9" i="9"/>
  <c r="Z9" i="9"/>
  <c r="M11" i="12"/>
  <c r="R11" i="12" s="1"/>
  <c r="AD34" i="9"/>
  <c r="M36" i="12"/>
  <c r="R36" i="12" s="1"/>
  <c r="T34" i="9"/>
  <c r="U34" i="9"/>
  <c r="S34" i="9"/>
  <c r="Z34" i="9"/>
  <c r="Z19" i="9"/>
  <c r="T19" i="9"/>
  <c r="S19" i="9"/>
  <c r="M21" i="12"/>
  <c r="R21" i="12" s="1"/>
  <c r="U19" i="9"/>
  <c r="AD19" i="9"/>
  <c r="T15" i="9"/>
  <c r="S15" i="9"/>
  <c r="Z15" i="9"/>
  <c r="M17" i="12"/>
  <c r="R17" i="12" s="1"/>
  <c r="AD15" i="9"/>
  <c r="U15" i="9"/>
  <c r="U43" i="9"/>
  <c r="M45" i="12"/>
  <c r="R45" i="12" s="1"/>
  <c r="S43" i="9"/>
  <c r="Z43" i="9"/>
  <c r="AD43" i="9"/>
  <c r="T43" i="9"/>
  <c r="T14" i="9"/>
  <c r="U14" i="9"/>
  <c r="Z14" i="9"/>
  <c r="AD14" i="9"/>
  <c r="M16" i="12"/>
  <c r="R16" i="12" s="1"/>
  <c r="S14" i="9"/>
  <c r="M14" i="12"/>
  <c r="R14" i="12" s="1"/>
  <c r="Z12" i="9"/>
  <c r="S12" i="9"/>
  <c r="T12" i="9"/>
  <c r="AD12" i="9"/>
  <c r="U12" i="9"/>
  <c r="M9" i="12"/>
  <c r="R9" i="12" s="1"/>
  <c r="AD7" i="9"/>
  <c r="Z7" i="9"/>
  <c r="S7" i="9"/>
  <c r="T7" i="9"/>
  <c r="U7" i="9"/>
  <c r="AD21" i="9"/>
  <c r="T21" i="9"/>
  <c r="S21" i="9"/>
  <c r="Z21" i="9"/>
  <c r="M23" i="12"/>
  <c r="R23" i="12" s="1"/>
  <c r="U21" i="9"/>
  <c r="S38" i="9"/>
  <c r="T38" i="9"/>
  <c r="M40" i="12"/>
  <c r="R40" i="12" s="1"/>
  <c r="Z38" i="9"/>
  <c r="U38" i="9"/>
  <c r="AD38" i="9"/>
  <c r="Z28" i="9"/>
  <c r="S28" i="9"/>
  <c r="U28" i="9"/>
  <c r="T28" i="9"/>
  <c r="AD28" i="9"/>
  <c r="M30" i="12"/>
  <c r="R30" i="12" s="1"/>
  <c r="S24" i="9"/>
  <c r="T24" i="9"/>
  <c r="AD24" i="9"/>
  <c r="U24" i="9"/>
  <c r="M26" i="12"/>
  <c r="R26" i="12" s="1"/>
  <c r="Z24" i="9"/>
  <c r="U25" i="9"/>
  <c r="Z25" i="9"/>
  <c r="S25" i="9"/>
  <c r="AD25" i="9"/>
  <c r="M27" i="12"/>
  <c r="R27" i="12" s="1"/>
  <c r="T25" i="9"/>
  <c r="S16" i="9"/>
  <c r="U16" i="9"/>
  <c r="T16" i="9"/>
  <c r="AD16" i="9"/>
  <c r="M18" i="12"/>
  <c r="R18" i="12" s="1"/>
  <c r="Z16" i="9"/>
  <c r="M15" i="12"/>
  <c r="R15" i="12" s="1"/>
  <c r="U13" i="9"/>
  <c r="S13" i="9"/>
  <c r="AD13" i="9"/>
  <c r="T13" i="9"/>
  <c r="Z13" i="9"/>
  <c r="T29" i="9"/>
  <c r="U29" i="9"/>
  <c r="AD29" i="9"/>
  <c r="S29" i="9"/>
  <c r="Z29" i="9"/>
  <c r="M31" i="12"/>
  <c r="R31" i="12" s="1"/>
  <c r="T32" i="9"/>
  <c r="U32" i="9"/>
  <c r="S32" i="9"/>
  <c r="AD32" i="9"/>
  <c r="M34" i="12"/>
  <c r="R34" i="12" s="1"/>
  <c r="Z32" i="9"/>
  <c r="Z40" i="9"/>
  <c r="U40" i="9"/>
  <c r="AD40" i="9"/>
  <c r="T40" i="9"/>
  <c r="M42" i="12"/>
  <c r="R42" i="12" s="1"/>
  <c r="S40" i="9"/>
  <c r="Z45" i="9"/>
  <c r="U45" i="9"/>
  <c r="S45" i="9"/>
  <c r="T45" i="9"/>
  <c r="AD45" i="9"/>
  <c r="M47" i="12"/>
  <c r="R47" i="12" s="1"/>
  <c r="Z30" i="9"/>
  <c r="S30" i="9"/>
  <c r="U30" i="9"/>
  <c r="T30" i="9"/>
  <c r="AD30" i="9"/>
  <c r="M32" i="12"/>
  <c r="R32" i="12" s="1"/>
  <c r="Z5" i="9"/>
  <c r="M7" i="12"/>
  <c r="U5" i="9"/>
  <c r="R46" i="9"/>
  <c r="G53" i="13" s="1"/>
  <c r="S5" i="9"/>
  <c r="T5" i="9"/>
  <c r="AD5" i="9"/>
  <c r="M29" i="12"/>
  <c r="R29" i="12" s="1"/>
  <c r="Z27" i="9"/>
  <c r="AD27" i="9"/>
  <c r="U27" i="9"/>
  <c r="T27" i="9"/>
  <c r="S27" i="9"/>
  <c r="Z42" i="9"/>
  <c r="S42" i="9"/>
  <c r="U42" i="9"/>
  <c r="M44" i="12"/>
  <c r="R44" i="12" s="1"/>
  <c r="T42" i="9"/>
  <c r="AD42" i="9"/>
  <c r="S33" i="9"/>
  <c r="M35" i="12"/>
  <c r="R35" i="12" s="1"/>
  <c r="U33" i="9"/>
  <c r="AD33" i="9"/>
  <c r="Z33" i="9"/>
  <c r="T33" i="9"/>
  <c r="S37" i="9"/>
  <c r="M39" i="12"/>
  <c r="R39" i="12" s="1"/>
  <c r="AD37" i="9"/>
  <c r="Z37" i="9"/>
  <c r="U37" i="9"/>
  <c r="T37" i="9"/>
  <c r="W37" i="9" l="1"/>
  <c r="O39" i="12"/>
  <c r="T39" i="12" s="1"/>
  <c r="AE33" i="9"/>
  <c r="Q35" i="12"/>
  <c r="V35" i="12" s="1"/>
  <c r="AE42" i="9"/>
  <c r="Q44" i="12"/>
  <c r="V44" i="12" s="1"/>
  <c r="V42" i="9"/>
  <c r="N44" i="12"/>
  <c r="S44" i="12" s="1"/>
  <c r="AD46" i="9"/>
  <c r="O53" i="13" s="1"/>
  <c r="AE5" i="9"/>
  <c r="Q7" i="12"/>
  <c r="U46" i="9"/>
  <c r="Q32" i="12"/>
  <c r="V32" i="12" s="1"/>
  <c r="AE30" i="9"/>
  <c r="AA30" i="9"/>
  <c r="P32" i="12"/>
  <c r="U32" i="12" s="1"/>
  <c r="N47" i="12"/>
  <c r="S47" i="12" s="1"/>
  <c r="V45" i="9"/>
  <c r="AA40" i="9"/>
  <c r="P42" i="12"/>
  <c r="U42" i="12" s="1"/>
  <c r="N34" i="12"/>
  <c r="S34" i="12" s="1"/>
  <c r="V32" i="9"/>
  <c r="P31" i="12"/>
  <c r="U31" i="12" s="1"/>
  <c r="AA29" i="9"/>
  <c r="O31" i="12"/>
  <c r="T31" i="12" s="1"/>
  <c r="W29" i="9"/>
  <c r="V13" i="9"/>
  <c r="N15" i="12"/>
  <c r="S15" i="12" s="1"/>
  <c r="V16" i="9"/>
  <c r="N18" i="12"/>
  <c r="S18" i="12" s="1"/>
  <c r="V25" i="9"/>
  <c r="N27" i="12"/>
  <c r="S27" i="12" s="1"/>
  <c r="N26" i="12"/>
  <c r="S26" i="12" s="1"/>
  <c r="V24" i="9"/>
  <c r="N40" i="12"/>
  <c r="S40" i="12" s="1"/>
  <c r="V38" i="9"/>
  <c r="V21" i="9"/>
  <c r="N23" i="12"/>
  <c r="S23" i="12" s="1"/>
  <c r="W7" i="9"/>
  <c r="O9" i="12"/>
  <c r="T9" i="12" s="1"/>
  <c r="N14" i="12"/>
  <c r="S14" i="12" s="1"/>
  <c r="V12" i="9"/>
  <c r="W14" i="9"/>
  <c r="O16" i="12"/>
  <c r="T16" i="12" s="1"/>
  <c r="V43" i="9"/>
  <c r="N45" i="12"/>
  <c r="S45" i="12" s="1"/>
  <c r="AE15" i="9"/>
  <c r="Q17" i="12"/>
  <c r="V17" i="12" s="1"/>
  <c r="W15" i="9"/>
  <c r="O17" i="12"/>
  <c r="T17" i="12" s="1"/>
  <c r="N21" i="12"/>
  <c r="S21" i="12" s="1"/>
  <c r="V19" i="9"/>
  <c r="V34" i="9"/>
  <c r="N36" i="12"/>
  <c r="S36" i="12" s="1"/>
  <c r="Q36" i="12"/>
  <c r="V36" i="12" s="1"/>
  <c r="AE34" i="9"/>
  <c r="Q11" i="12"/>
  <c r="V11" i="12" s="1"/>
  <c r="AE9" i="9"/>
  <c r="O13" i="12"/>
  <c r="T13" i="12" s="1"/>
  <c r="W11" i="9"/>
  <c r="W31" i="9"/>
  <c r="O33" i="12"/>
  <c r="T33" i="12" s="1"/>
  <c r="V31" i="9"/>
  <c r="N33" i="12"/>
  <c r="S33" i="12" s="1"/>
  <c r="AA23" i="9"/>
  <c r="P25" i="12"/>
  <c r="U25" i="12" s="1"/>
  <c r="W18" i="9"/>
  <c r="O20" i="12"/>
  <c r="T20" i="12" s="1"/>
  <c r="AA18" i="9"/>
  <c r="P20" i="12"/>
  <c r="U20" i="12" s="1"/>
  <c r="V35" i="9"/>
  <c r="N37" i="12"/>
  <c r="S37" i="12" s="1"/>
  <c r="V22" i="9"/>
  <c r="N24" i="12"/>
  <c r="S24" i="12" s="1"/>
  <c r="Q38" i="12"/>
  <c r="V38" i="12" s="1"/>
  <c r="AE36" i="9"/>
  <c r="AE10" i="9"/>
  <c r="Q12" i="12"/>
  <c r="V12" i="12" s="1"/>
  <c r="V39" i="9"/>
  <c r="N41" i="12"/>
  <c r="S41" i="12" s="1"/>
  <c r="P19" i="12"/>
  <c r="U19" i="12" s="1"/>
  <c r="AA17" i="9"/>
  <c r="Q28" i="12"/>
  <c r="V28" i="12" s="1"/>
  <c r="AE26" i="9"/>
  <c r="N22" i="12"/>
  <c r="S22" i="12" s="1"/>
  <c r="V20" i="9"/>
  <c r="N43" i="12"/>
  <c r="S43" i="12" s="1"/>
  <c r="V41" i="9"/>
  <c r="AE44" i="9"/>
  <c r="Q46" i="12"/>
  <c r="V46" i="12" s="1"/>
  <c r="W44" i="9"/>
  <c r="O46" i="12"/>
  <c r="T46" i="12" s="1"/>
  <c r="N8" i="12"/>
  <c r="S8" i="12" s="1"/>
  <c r="V6" i="9"/>
  <c r="V37" i="9"/>
  <c r="N39" i="12"/>
  <c r="S39" i="12" s="1"/>
  <c r="O44" i="12"/>
  <c r="T44" i="12" s="1"/>
  <c r="W42" i="9"/>
  <c r="P44" i="12"/>
  <c r="U44" i="12" s="1"/>
  <c r="AA42" i="9"/>
  <c r="Q29" i="12"/>
  <c r="V29" i="12" s="1"/>
  <c r="AE27" i="9"/>
  <c r="W5" i="9"/>
  <c r="T46" i="9"/>
  <c r="F59" i="13" s="1"/>
  <c r="O7" i="12"/>
  <c r="M48" i="12"/>
  <c r="D22" i="11" s="1"/>
  <c r="R7" i="12"/>
  <c r="R48" i="12" s="1"/>
  <c r="D19" i="11" s="1"/>
  <c r="D23" i="11" s="1"/>
  <c r="O32" i="12"/>
  <c r="T32" i="12" s="1"/>
  <c r="W30" i="9"/>
  <c r="W40" i="9"/>
  <c r="O42" i="12"/>
  <c r="T42" i="12" s="1"/>
  <c r="P34" i="12"/>
  <c r="U34" i="12" s="1"/>
  <c r="AA32" i="9"/>
  <c r="N31" i="12"/>
  <c r="S31" i="12" s="1"/>
  <c r="V29" i="9"/>
  <c r="AA13" i="9"/>
  <c r="P15" i="12"/>
  <c r="U15" i="12" s="1"/>
  <c r="Q18" i="12"/>
  <c r="V18" i="12" s="1"/>
  <c r="AE16" i="9"/>
  <c r="W25" i="9"/>
  <c r="O27" i="12"/>
  <c r="T27" i="12" s="1"/>
  <c r="AA25" i="9"/>
  <c r="P27" i="12"/>
  <c r="U27" i="12" s="1"/>
  <c r="N30" i="12"/>
  <c r="S30" i="12" s="1"/>
  <c r="V28" i="9"/>
  <c r="P40" i="12"/>
  <c r="U40" i="12" s="1"/>
  <c r="AA38" i="9"/>
  <c r="W21" i="9"/>
  <c r="O23" i="12"/>
  <c r="T23" i="12" s="1"/>
  <c r="V7" i="9"/>
  <c r="N9" i="12"/>
  <c r="S9" i="12" s="1"/>
  <c r="AA12" i="9"/>
  <c r="P14" i="12"/>
  <c r="U14" i="12" s="1"/>
  <c r="AE14" i="9"/>
  <c r="Q16" i="12"/>
  <c r="V16" i="12" s="1"/>
  <c r="W43" i="9"/>
  <c r="O45" i="12"/>
  <c r="T45" i="12" s="1"/>
  <c r="AE19" i="9"/>
  <c r="Q21" i="12"/>
  <c r="V21" i="12" s="1"/>
  <c r="O21" i="12"/>
  <c r="T21" i="12" s="1"/>
  <c r="W19" i="9"/>
  <c r="N11" i="12"/>
  <c r="S11" i="12" s="1"/>
  <c r="V9" i="9"/>
  <c r="P10" i="12"/>
  <c r="U10" i="12" s="1"/>
  <c r="AA8" i="9"/>
  <c r="V8" i="9"/>
  <c r="N10" i="12"/>
  <c r="S10" i="12" s="1"/>
  <c r="Q33" i="12"/>
  <c r="V33" i="12" s="1"/>
  <c r="AE31" i="9"/>
  <c r="V23" i="9"/>
  <c r="N25" i="12"/>
  <c r="S25" i="12" s="1"/>
  <c r="AE23" i="9"/>
  <c r="Q25" i="12"/>
  <c r="V25" i="12" s="1"/>
  <c r="P37" i="12"/>
  <c r="U37" i="12" s="1"/>
  <c r="AA35" i="9"/>
  <c r="O37" i="12"/>
  <c r="T37" i="12" s="1"/>
  <c r="W35" i="9"/>
  <c r="Q24" i="12"/>
  <c r="V24" i="12" s="1"/>
  <c r="AE22" i="9"/>
  <c r="P38" i="12"/>
  <c r="U38" i="12" s="1"/>
  <c r="AA36" i="9"/>
  <c r="N12" i="12"/>
  <c r="S12" i="12" s="1"/>
  <c r="V10" i="9"/>
  <c r="P41" i="12"/>
  <c r="U41" i="12" s="1"/>
  <c r="AA39" i="9"/>
  <c r="W39" i="9"/>
  <c r="O41" i="12"/>
  <c r="T41" i="12" s="1"/>
  <c r="Q19" i="12"/>
  <c r="V19" i="12" s="1"/>
  <c r="AE17" i="9"/>
  <c r="O28" i="12"/>
  <c r="T28" i="12" s="1"/>
  <c r="W26" i="9"/>
  <c r="V26" i="9"/>
  <c r="N28" i="12"/>
  <c r="S28" i="12" s="1"/>
  <c r="W20" i="9"/>
  <c r="O22" i="12"/>
  <c r="T22" i="12" s="1"/>
  <c r="P46" i="12"/>
  <c r="U46" i="12" s="1"/>
  <c r="AA44" i="9"/>
  <c r="AA6" i="9"/>
  <c r="P8" i="12"/>
  <c r="U8" i="12" s="1"/>
  <c r="P39" i="12"/>
  <c r="U39" i="12" s="1"/>
  <c r="AA37" i="9"/>
  <c r="W33" i="9"/>
  <c r="O35" i="12"/>
  <c r="T35" i="12" s="1"/>
  <c r="V27" i="9"/>
  <c r="N29" i="12"/>
  <c r="S29" i="12" s="1"/>
  <c r="AA27" i="9"/>
  <c r="P29" i="12"/>
  <c r="U29" i="12" s="1"/>
  <c r="N7" i="12"/>
  <c r="V5" i="9"/>
  <c r="S46" i="9"/>
  <c r="F58" i="13" s="1"/>
  <c r="AA5" i="9"/>
  <c r="P7" i="12"/>
  <c r="Z46" i="9"/>
  <c r="O52" i="13" s="1"/>
  <c r="Q47" i="12"/>
  <c r="V47" i="12" s="1"/>
  <c r="AE45" i="9"/>
  <c r="AA45" i="9"/>
  <c r="P47" i="12"/>
  <c r="U47" i="12" s="1"/>
  <c r="Q42" i="12"/>
  <c r="V42" i="12" s="1"/>
  <c r="AE40" i="9"/>
  <c r="W32" i="9"/>
  <c r="O34" i="12"/>
  <c r="T34" i="12" s="1"/>
  <c r="AE29" i="9"/>
  <c r="Q31" i="12"/>
  <c r="V31" i="12" s="1"/>
  <c r="O15" i="12"/>
  <c r="T15" i="12" s="1"/>
  <c r="W13" i="9"/>
  <c r="O18" i="12"/>
  <c r="T18" i="12" s="1"/>
  <c r="W16" i="9"/>
  <c r="Q26" i="12"/>
  <c r="V26" i="12" s="1"/>
  <c r="AE24" i="9"/>
  <c r="AE28" i="9"/>
  <c r="Q30" i="12"/>
  <c r="V30" i="12" s="1"/>
  <c r="P30" i="12"/>
  <c r="U30" i="12" s="1"/>
  <c r="AA28" i="9"/>
  <c r="AE21" i="9"/>
  <c r="Q23" i="12"/>
  <c r="V23" i="12" s="1"/>
  <c r="P9" i="12"/>
  <c r="U9" i="12" s="1"/>
  <c r="AA7" i="9"/>
  <c r="AE12" i="9"/>
  <c r="Q14" i="12"/>
  <c r="V14" i="12" s="1"/>
  <c r="P16" i="12"/>
  <c r="U16" i="12" s="1"/>
  <c r="AA14" i="9"/>
  <c r="AE43" i="9"/>
  <c r="Q45" i="12"/>
  <c r="V45" i="12" s="1"/>
  <c r="AA15" i="9"/>
  <c r="P17" i="12"/>
  <c r="U17" i="12" s="1"/>
  <c r="AA19" i="9"/>
  <c r="P21" i="12"/>
  <c r="U21" i="12" s="1"/>
  <c r="O36" i="12"/>
  <c r="T36" i="12" s="1"/>
  <c r="W34" i="9"/>
  <c r="P11" i="12"/>
  <c r="U11" i="12" s="1"/>
  <c r="AA9" i="9"/>
  <c r="Q13" i="12"/>
  <c r="V13" i="12" s="1"/>
  <c r="AE11" i="9"/>
  <c r="W8" i="9"/>
  <c r="O10" i="12"/>
  <c r="T10" i="12" s="1"/>
  <c r="AE8" i="9"/>
  <c r="Q10" i="12"/>
  <c r="V10" i="12" s="1"/>
  <c r="V18" i="9"/>
  <c r="N20" i="12"/>
  <c r="S20" i="12" s="1"/>
  <c r="O24" i="12"/>
  <c r="T24" i="12" s="1"/>
  <c r="W22" i="9"/>
  <c r="V36" i="9"/>
  <c r="N38" i="12"/>
  <c r="S38" i="12" s="1"/>
  <c r="AA10" i="9"/>
  <c r="P12" i="12"/>
  <c r="U12" i="12" s="1"/>
  <c r="AA26" i="9"/>
  <c r="P28" i="12"/>
  <c r="U28" i="12" s="1"/>
  <c r="AA20" i="9"/>
  <c r="P22" i="12"/>
  <c r="U22" i="12" s="1"/>
  <c r="AE41" i="9"/>
  <c r="Q43" i="12"/>
  <c r="V43" i="12" s="1"/>
  <c r="AA41" i="9"/>
  <c r="P43" i="12"/>
  <c r="U43" i="12" s="1"/>
  <c r="AE6" i="9"/>
  <c r="Q8" i="12"/>
  <c r="V8" i="12" s="1"/>
  <c r="Q39" i="12"/>
  <c r="V39" i="12" s="1"/>
  <c r="AE37" i="9"/>
  <c r="AA33" i="9"/>
  <c r="P35" i="12"/>
  <c r="U35" i="12" s="1"/>
  <c r="N35" i="12"/>
  <c r="S35" i="12" s="1"/>
  <c r="V33" i="9"/>
  <c r="W27" i="9"/>
  <c r="O29" i="12"/>
  <c r="T29" i="12" s="1"/>
  <c r="V30" i="9"/>
  <c r="N32" i="12"/>
  <c r="S32" i="12" s="1"/>
  <c r="W45" i="9"/>
  <c r="O47" i="12"/>
  <c r="T47" i="12" s="1"/>
  <c r="N42" i="12"/>
  <c r="S42" i="12" s="1"/>
  <c r="V40" i="9"/>
  <c r="AE32" i="9"/>
  <c r="Q34" i="12"/>
  <c r="V34" i="12" s="1"/>
  <c r="Q15" i="12"/>
  <c r="V15" i="12" s="1"/>
  <c r="AE13" i="9"/>
  <c r="AA16" i="9"/>
  <c r="P18" i="12"/>
  <c r="U18" i="12" s="1"/>
  <c r="Q27" i="12"/>
  <c r="V27" i="12" s="1"/>
  <c r="AE25" i="9"/>
  <c r="AA24" i="9"/>
  <c r="P26" i="12"/>
  <c r="U26" i="12" s="1"/>
  <c r="O26" i="12"/>
  <c r="T26" i="12" s="1"/>
  <c r="W24" i="9"/>
  <c r="W28" i="9"/>
  <c r="O30" i="12"/>
  <c r="T30" i="12" s="1"/>
  <c r="AE38" i="9"/>
  <c r="Q40" i="12"/>
  <c r="V40" i="12" s="1"/>
  <c r="W38" i="9"/>
  <c r="O40" i="12"/>
  <c r="T40" i="12" s="1"/>
  <c r="P23" i="12"/>
  <c r="U23" i="12" s="1"/>
  <c r="AA21" i="9"/>
  <c r="AE7" i="9"/>
  <c r="Q9" i="12"/>
  <c r="V9" i="12" s="1"/>
  <c r="W12" i="9"/>
  <c r="O14" i="12"/>
  <c r="T14" i="12" s="1"/>
  <c r="N16" i="12"/>
  <c r="S16" i="12" s="1"/>
  <c r="V14" i="9"/>
  <c r="P45" i="12"/>
  <c r="U45" i="12" s="1"/>
  <c r="AA43" i="9"/>
  <c r="V15" i="9"/>
  <c r="N17" i="12"/>
  <c r="S17" i="12" s="1"/>
  <c r="AA34" i="9"/>
  <c r="P36" i="12"/>
  <c r="U36" i="12" s="1"/>
  <c r="O11" i="12"/>
  <c r="T11" i="12" s="1"/>
  <c r="W9" i="9"/>
  <c r="V11" i="9"/>
  <c r="N13" i="12"/>
  <c r="S13" i="12" s="1"/>
  <c r="AA11" i="9"/>
  <c r="P13" i="12"/>
  <c r="U13" i="12" s="1"/>
  <c r="AA31" i="9"/>
  <c r="P33" i="12"/>
  <c r="U33" i="12" s="1"/>
  <c r="O25" i="12"/>
  <c r="T25" i="12" s="1"/>
  <c r="W23" i="9"/>
  <c r="AE18" i="9"/>
  <c r="Q20" i="12"/>
  <c r="V20" i="12" s="1"/>
  <c r="AE35" i="9"/>
  <c r="Q37" i="12"/>
  <c r="V37" i="12" s="1"/>
  <c r="AA22" i="9"/>
  <c r="P24" i="12"/>
  <c r="U24" i="12" s="1"/>
  <c r="O38" i="12"/>
  <c r="T38" i="12" s="1"/>
  <c r="W36" i="9"/>
  <c r="W10" i="9"/>
  <c r="O12" i="12"/>
  <c r="T12" i="12" s="1"/>
  <c r="Q41" i="12"/>
  <c r="V41" i="12" s="1"/>
  <c r="AE39" i="9"/>
  <c r="W17" i="9"/>
  <c r="O19" i="12"/>
  <c r="T19" i="12" s="1"/>
  <c r="N19" i="12"/>
  <c r="S19" i="12" s="1"/>
  <c r="V17" i="9"/>
  <c r="AE20" i="9"/>
  <c r="Q22" i="12"/>
  <c r="V22" i="12" s="1"/>
  <c r="W41" i="9"/>
  <c r="O43" i="12"/>
  <c r="T43" i="12" s="1"/>
  <c r="V44" i="9"/>
  <c r="N46" i="12"/>
  <c r="S46" i="12" s="1"/>
  <c r="W6" i="9"/>
  <c r="O8" i="12"/>
  <c r="T8" i="12" s="1"/>
  <c r="AE46" i="9" l="1"/>
  <c r="V46" i="9"/>
  <c r="O48" i="12"/>
  <c r="F22" i="11" s="1"/>
  <c r="T7" i="12"/>
  <c r="T48" i="12" s="1"/>
  <c r="F19" i="11" s="1"/>
  <c r="P48" i="12"/>
  <c r="G22" i="11" s="1"/>
  <c r="U7" i="12"/>
  <c r="U48" i="12" s="1"/>
  <c r="G19" i="11" s="1"/>
  <c r="S7" i="12"/>
  <c r="S48" i="12" s="1"/>
  <c r="E19" i="11" s="1"/>
  <c r="N48" i="12"/>
  <c r="E22" i="11" s="1"/>
  <c r="AA46" i="9"/>
  <c r="W46" i="9"/>
  <c r="V7" i="12"/>
  <c r="V48" i="12" s="1"/>
  <c r="H19" i="11" s="1"/>
  <c r="Q48" i="12"/>
  <c r="H22" i="11" s="1"/>
</calcChain>
</file>

<file path=xl/sharedStrings.xml><?xml version="1.0" encoding="utf-8"?>
<sst xmlns="http://schemas.openxmlformats.org/spreadsheetml/2006/main" count="1863" uniqueCount="685">
  <si>
    <t>農業　　　　　</t>
  </si>
  <si>
    <t>林業</t>
  </si>
  <si>
    <t>漁業</t>
  </si>
  <si>
    <t>鉱業  　　　　　　　</t>
  </si>
  <si>
    <t>飲食料品　　　　　　　</t>
    <rPh sb="0" eb="1">
      <t>イン</t>
    </rPh>
    <rPh sb="1" eb="4">
      <t>ショクリョウヒン</t>
    </rPh>
    <phoneticPr fontId="6"/>
  </si>
  <si>
    <t>繊維製品　　　　　　</t>
  </si>
  <si>
    <t>パルプ・紙・木製品</t>
  </si>
  <si>
    <t>印刷・製版・製本</t>
  </si>
  <si>
    <t>化学製品  　　　  　</t>
  </si>
  <si>
    <t>石油・石炭製品　　　</t>
  </si>
  <si>
    <t>窯業・土石製品　　</t>
  </si>
  <si>
    <t>鉄鋼　　　　　　　　</t>
  </si>
  <si>
    <t>非鉄金属　　　　　　</t>
  </si>
  <si>
    <t>金属製品　　　　　　</t>
  </si>
  <si>
    <t>一般機械　　  　　　</t>
  </si>
  <si>
    <t>電気機械　　　　　　</t>
  </si>
  <si>
    <t>情報・通信機器</t>
    <rPh sb="0" eb="2">
      <t>ジョウホウ</t>
    </rPh>
    <rPh sb="3" eb="5">
      <t>ツウシン</t>
    </rPh>
    <rPh sb="5" eb="7">
      <t>キキ</t>
    </rPh>
    <phoneticPr fontId="6"/>
  </si>
  <si>
    <t>電子部品</t>
    <rPh sb="0" eb="2">
      <t>デンシ</t>
    </rPh>
    <rPh sb="2" eb="4">
      <t>ブヒン</t>
    </rPh>
    <phoneticPr fontId="6"/>
  </si>
  <si>
    <t>輸送機械  　　　　　</t>
  </si>
  <si>
    <t>精密機械　　　　　　</t>
  </si>
  <si>
    <t>その他の製造工業製品</t>
    <rPh sb="8" eb="9">
      <t>セイ</t>
    </rPh>
    <phoneticPr fontId="2"/>
  </si>
  <si>
    <t>建設　　　　　　　　</t>
  </si>
  <si>
    <t>電力・ガス・熱供給　</t>
  </si>
  <si>
    <t>水道・廃棄物処理　　</t>
  </si>
  <si>
    <t>商業　　　　　　　　</t>
  </si>
  <si>
    <t>金融・保険　　　　　</t>
  </si>
  <si>
    <t>不動産　　　　　　　</t>
  </si>
  <si>
    <t>運輸　　　　　　　　</t>
  </si>
  <si>
    <t>情報通信</t>
    <rPh sb="0" eb="2">
      <t>ジョウホウ</t>
    </rPh>
    <rPh sb="2" eb="4">
      <t>ツウシン</t>
    </rPh>
    <phoneticPr fontId="6"/>
  </si>
  <si>
    <t>公務　　　　　　　　</t>
  </si>
  <si>
    <t>教育・研究　　　　　</t>
  </si>
  <si>
    <t>医療・保健・社会保障・介護</t>
  </si>
  <si>
    <t>その他の公共サービス</t>
  </si>
  <si>
    <t>物品賃貸サービス</t>
  </si>
  <si>
    <t>その他の対事業所サービス</t>
    <rPh sb="2" eb="3">
      <t>タ</t>
    </rPh>
    <phoneticPr fontId="2"/>
  </si>
  <si>
    <t>娯楽サービス</t>
    <rPh sb="0" eb="2">
      <t>ゴラク</t>
    </rPh>
    <phoneticPr fontId="6"/>
  </si>
  <si>
    <t>飲食店</t>
    <rPh sb="0" eb="3">
      <t>インショクテン</t>
    </rPh>
    <phoneticPr fontId="2"/>
  </si>
  <si>
    <t>宿泊業</t>
    <rPh sb="0" eb="2">
      <t>シュクハク</t>
    </rPh>
    <rPh sb="2" eb="3">
      <t>ギョウ</t>
    </rPh>
    <phoneticPr fontId="2"/>
  </si>
  <si>
    <t>その他の対個人サービス</t>
    <rPh sb="2" eb="3">
      <t>タ</t>
    </rPh>
    <rPh sb="4" eb="5">
      <t>タイ</t>
    </rPh>
    <rPh sb="5" eb="7">
      <t>コジン</t>
    </rPh>
    <phoneticPr fontId="6"/>
  </si>
  <si>
    <t>事務用品　　　　　　</t>
  </si>
  <si>
    <t>分類不明　　　　　　</t>
  </si>
  <si>
    <t>内生部門計</t>
    <rPh sb="0" eb="2">
      <t>ナイセイ</t>
    </rPh>
    <rPh sb="2" eb="4">
      <t>ブモン</t>
    </rPh>
    <rPh sb="4" eb="5">
      <t>ケイ</t>
    </rPh>
    <phoneticPr fontId="5"/>
  </si>
  <si>
    <t>在庫純増</t>
  </si>
  <si>
    <t>移輸出</t>
  </si>
  <si>
    <t>最終需要計</t>
    <rPh sb="0" eb="2">
      <t>サイシュウ</t>
    </rPh>
    <rPh sb="2" eb="4">
      <t>ジュヨウ</t>
    </rPh>
    <rPh sb="4" eb="5">
      <t>ケイ</t>
    </rPh>
    <phoneticPr fontId="5"/>
  </si>
  <si>
    <t>需要合計</t>
    <rPh sb="0" eb="2">
      <t>ジュヨウ</t>
    </rPh>
    <rPh sb="2" eb="4">
      <t>ゴウケイ</t>
    </rPh>
    <phoneticPr fontId="5"/>
  </si>
  <si>
    <t>県内生産額</t>
  </si>
  <si>
    <t>家計外消費支出（行）</t>
  </si>
  <si>
    <t>雇用者所得</t>
  </si>
  <si>
    <t>営業余剰</t>
  </si>
  <si>
    <t>資本減耗引当</t>
  </si>
  <si>
    <t>間接税（除関税・輸入品商品税）</t>
  </si>
  <si>
    <t>（控除）経常補助金</t>
  </si>
  <si>
    <t>粗付加価値部門計</t>
    <rPh sb="0" eb="3">
      <t>ソフカ</t>
    </rPh>
    <rPh sb="3" eb="5">
      <t>カチ</t>
    </rPh>
    <rPh sb="5" eb="7">
      <t>ブモン</t>
    </rPh>
    <rPh sb="7" eb="8">
      <t>ケイ</t>
    </rPh>
    <phoneticPr fontId="5"/>
  </si>
  <si>
    <t>マージン率表</t>
    <rPh sb="4" eb="5">
      <t>リツ</t>
    </rPh>
    <rPh sb="5" eb="6">
      <t>ヒョウ</t>
    </rPh>
    <phoneticPr fontId="4"/>
  </si>
  <si>
    <t>コード</t>
  </si>
  <si>
    <t>飲食料品　　　　　　　</t>
    <rPh sb="0" eb="1">
      <t>イン</t>
    </rPh>
    <rPh sb="1" eb="4">
      <t>ショクリョウヒン</t>
    </rPh>
    <phoneticPr fontId="11"/>
  </si>
  <si>
    <t>情報・通信機器</t>
    <rPh sb="0" eb="2">
      <t>ジョウホウ</t>
    </rPh>
    <rPh sb="3" eb="5">
      <t>ツウシン</t>
    </rPh>
    <rPh sb="5" eb="7">
      <t>キキ</t>
    </rPh>
    <phoneticPr fontId="11"/>
  </si>
  <si>
    <t>電子部品</t>
    <rPh sb="0" eb="2">
      <t>デンシ</t>
    </rPh>
    <rPh sb="2" eb="4">
      <t>ブヒン</t>
    </rPh>
    <phoneticPr fontId="11"/>
  </si>
  <si>
    <t>その他の製造工業製品</t>
    <rPh sb="8" eb="9">
      <t>セイ</t>
    </rPh>
    <phoneticPr fontId="5"/>
  </si>
  <si>
    <t>情報通信</t>
    <rPh sb="0" eb="2">
      <t>ジョウホウ</t>
    </rPh>
    <rPh sb="2" eb="4">
      <t>ツウシン</t>
    </rPh>
    <phoneticPr fontId="11"/>
  </si>
  <si>
    <t>その他の対事業所サービス</t>
    <rPh sb="2" eb="3">
      <t>タ</t>
    </rPh>
    <phoneticPr fontId="5"/>
  </si>
  <si>
    <t>宿泊業</t>
    <rPh sb="0" eb="2">
      <t>シュクハク</t>
    </rPh>
    <rPh sb="2" eb="3">
      <t>ギョウ</t>
    </rPh>
    <phoneticPr fontId="5"/>
  </si>
  <si>
    <t>その他の対個人サービス</t>
    <rPh sb="2" eb="3">
      <t>タ</t>
    </rPh>
    <rPh sb="4" eb="5">
      <t>タイ</t>
    </rPh>
    <rPh sb="5" eb="7">
      <t>コジン</t>
    </rPh>
    <phoneticPr fontId="11"/>
  </si>
  <si>
    <t>部門名</t>
    <phoneticPr fontId="5"/>
  </si>
  <si>
    <t>各種係数表</t>
    <rPh sb="0" eb="2">
      <t>カクシュ</t>
    </rPh>
    <rPh sb="2" eb="4">
      <t>ケイスウ</t>
    </rPh>
    <rPh sb="4" eb="5">
      <t>ヒョウ</t>
    </rPh>
    <phoneticPr fontId="4"/>
  </si>
  <si>
    <t>雇用者所得率</t>
    <rPh sb="0" eb="3">
      <t>コヨウシャ</t>
    </rPh>
    <rPh sb="3" eb="6">
      <t>ショトクリツ</t>
    </rPh>
    <phoneticPr fontId="4"/>
  </si>
  <si>
    <t>消費支出構成比</t>
    <rPh sb="0" eb="2">
      <t>ショウヒ</t>
    </rPh>
    <rPh sb="2" eb="4">
      <t>シシュツ</t>
    </rPh>
    <rPh sb="4" eb="7">
      <t>コウセイヒ</t>
    </rPh>
    <phoneticPr fontId="4"/>
  </si>
  <si>
    <t>従業係数</t>
    <rPh sb="0" eb="2">
      <t>ジュウギョウ</t>
    </rPh>
    <rPh sb="2" eb="4">
      <t>ケイスウ</t>
    </rPh>
    <phoneticPr fontId="4"/>
  </si>
  <si>
    <t>印刷・製版・製本</t>
    <phoneticPr fontId="5"/>
  </si>
  <si>
    <t>医療・保健・社会保障・介護</t>
    <phoneticPr fontId="5"/>
  </si>
  <si>
    <t>その他の公共サービス</t>
    <phoneticPr fontId="5"/>
  </si>
  <si>
    <t>物品賃貸サービス</t>
    <phoneticPr fontId="5"/>
  </si>
  <si>
    <t>逆行列係数表（観光分析用41部門表）</t>
    <rPh sb="0" eb="3">
      <t>ギャクギョウレツ</t>
    </rPh>
    <rPh sb="3" eb="5">
      <t>ケイスウ</t>
    </rPh>
    <rPh sb="5" eb="6">
      <t>ヒョウ</t>
    </rPh>
    <rPh sb="7" eb="9">
      <t>カンコウ</t>
    </rPh>
    <rPh sb="9" eb="11">
      <t>ブンセキ</t>
    </rPh>
    <rPh sb="11" eb="12">
      <t>ヨウ</t>
    </rPh>
    <rPh sb="14" eb="17">
      <t>ブモンヒョウ</t>
    </rPh>
    <phoneticPr fontId="4"/>
  </si>
  <si>
    <t>投入係数表（観光分析用41部門表）</t>
    <rPh sb="0" eb="2">
      <t>トウニュウ</t>
    </rPh>
    <rPh sb="2" eb="4">
      <t>ケイスウ</t>
    </rPh>
    <rPh sb="4" eb="5">
      <t>ヒョウ</t>
    </rPh>
    <rPh sb="6" eb="8">
      <t>カンコウ</t>
    </rPh>
    <rPh sb="8" eb="10">
      <t>ブンセキ</t>
    </rPh>
    <rPh sb="10" eb="11">
      <t>ヨウ</t>
    </rPh>
    <rPh sb="13" eb="16">
      <t>ブモンヒョウ</t>
    </rPh>
    <phoneticPr fontId="4"/>
  </si>
  <si>
    <t>購入者価格から生産者価格への変換</t>
    <rPh sb="0" eb="3">
      <t>コウニュウシャ</t>
    </rPh>
    <rPh sb="3" eb="5">
      <t>カカク</t>
    </rPh>
    <rPh sb="7" eb="10">
      <t>セイサンシャ</t>
    </rPh>
    <rPh sb="10" eb="12">
      <t>カカク</t>
    </rPh>
    <rPh sb="14" eb="16">
      <t>ヘンカン</t>
    </rPh>
    <phoneticPr fontId="4"/>
  </si>
  <si>
    <t>計</t>
    <rPh sb="0" eb="1">
      <t>ケイ</t>
    </rPh>
    <phoneticPr fontId="4"/>
  </si>
  <si>
    <t>最終需要額</t>
    <rPh sb="0" eb="2">
      <t>サイシュウ</t>
    </rPh>
    <rPh sb="2" eb="5">
      <t>ジュヨウガク</t>
    </rPh>
    <phoneticPr fontId="4"/>
  </si>
  <si>
    <t>（購入者価格）</t>
    <rPh sb="1" eb="4">
      <t>コウニュウシャ</t>
    </rPh>
    <rPh sb="4" eb="6">
      <t>カカク</t>
    </rPh>
    <phoneticPr fontId="4"/>
  </si>
  <si>
    <t>マージン率</t>
    <rPh sb="4" eb="5">
      <t>リツ</t>
    </rPh>
    <phoneticPr fontId="4"/>
  </si>
  <si>
    <t>商業</t>
    <rPh sb="0" eb="2">
      <t>ショウギョウ</t>
    </rPh>
    <phoneticPr fontId="4"/>
  </si>
  <si>
    <t>運輸</t>
    <rPh sb="0" eb="2">
      <t>ウンユ</t>
    </rPh>
    <phoneticPr fontId="4"/>
  </si>
  <si>
    <t>マージン額</t>
    <rPh sb="4" eb="5">
      <t>ガク</t>
    </rPh>
    <phoneticPr fontId="4"/>
  </si>
  <si>
    <t>振り分け</t>
    <rPh sb="0" eb="1">
      <t>フ</t>
    </rPh>
    <rPh sb="2" eb="3">
      <t>ワ</t>
    </rPh>
    <phoneticPr fontId="4"/>
  </si>
  <si>
    <t>（生産者価格）</t>
    <rPh sb="1" eb="4">
      <t>セイサンシャ</t>
    </rPh>
    <rPh sb="4" eb="6">
      <t>カカク</t>
    </rPh>
    <phoneticPr fontId="4"/>
  </si>
  <si>
    <t>a</t>
    <phoneticPr fontId="4"/>
  </si>
  <si>
    <t>b</t>
    <phoneticPr fontId="4"/>
  </si>
  <si>
    <t>c</t>
    <phoneticPr fontId="4"/>
  </si>
  <si>
    <t>d=a*b</t>
    <phoneticPr fontId="4"/>
  </si>
  <si>
    <t>e=a*c</t>
    <phoneticPr fontId="4"/>
  </si>
  <si>
    <t>f=d+e</t>
    <phoneticPr fontId="4"/>
  </si>
  <si>
    <t>f</t>
    <phoneticPr fontId="4"/>
  </si>
  <si>
    <t>g</t>
    <phoneticPr fontId="4"/>
  </si>
  <si>
    <t>A</t>
    <phoneticPr fontId="4"/>
  </si>
  <si>
    <t>直　接　効　果</t>
    <rPh sb="0" eb="1">
      <t>チョク</t>
    </rPh>
    <rPh sb="2" eb="3">
      <t>セツ</t>
    </rPh>
    <rPh sb="4" eb="5">
      <t>コウ</t>
    </rPh>
    <rPh sb="6" eb="7">
      <t>カ</t>
    </rPh>
    <phoneticPr fontId="14"/>
  </si>
  <si>
    <t>(直接)</t>
    <rPh sb="1" eb="3">
      <t>チョクセツ</t>
    </rPh>
    <phoneticPr fontId="14"/>
  </si>
  <si>
    <t>第１次間接波及効果</t>
    <rPh sb="5" eb="7">
      <t>ハキュウ</t>
    </rPh>
    <phoneticPr fontId="15"/>
  </si>
  <si>
    <t>第２次間接波及効果</t>
    <rPh sb="3" eb="5">
      <t>カンセツ</t>
    </rPh>
    <phoneticPr fontId="15"/>
  </si>
  <si>
    <t>総合効果</t>
    <rPh sb="0" eb="2">
      <t>ソウゴウ</t>
    </rPh>
    <rPh sb="2" eb="4">
      <t>コウカ</t>
    </rPh>
    <phoneticPr fontId="14"/>
  </si>
  <si>
    <t>(第1次)</t>
    <rPh sb="1" eb="2">
      <t>ダイ</t>
    </rPh>
    <rPh sb="3" eb="4">
      <t>ジ</t>
    </rPh>
    <phoneticPr fontId="14"/>
  </si>
  <si>
    <t>(第2次)</t>
    <rPh sb="1" eb="2">
      <t>ダイ</t>
    </rPh>
    <rPh sb="3" eb="4">
      <t>ジ</t>
    </rPh>
    <phoneticPr fontId="14"/>
  </si>
  <si>
    <t>県内需要
増加額</t>
    <rPh sb="0" eb="1">
      <t>ケン</t>
    </rPh>
    <rPh sb="1" eb="2">
      <t>ナイ</t>
    </rPh>
    <rPh sb="2" eb="4">
      <t>ジュヨウ</t>
    </rPh>
    <rPh sb="5" eb="7">
      <t>ゾウカ</t>
    </rPh>
    <rPh sb="7" eb="8">
      <t>ガク</t>
    </rPh>
    <phoneticPr fontId="14"/>
  </si>
  <si>
    <t>粗付加価値額</t>
    <rPh sb="0" eb="5">
      <t>ソフカカチ</t>
    </rPh>
    <rPh sb="5" eb="6">
      <t>ガク</t>
    </rPh>
    <phoneticPr fontId="14"/>
  </si>
  <si>
    <t>雇用者
所得額</t>
    <rPh sb="0" eb="3">
      <t>コヨウシャ</t>
    </rPh>
    <rPh sb="4" eb="6">
      <t>ショトク</t>
    </rPh>
    <rPh sb="6" eb="7">
      <t>ガク</t>
    </rPh>
    <phoneticPr fontId="14"/>
  </si>
  <si>
    <t>原材料
投入額</t>
    <rPh sb="0" eb="3">
      <t>ゲンザイリョウ</t>
    </rPh>
    <rPh sb="4" eb="6">
      <t>トウニュウ</t>
    </rPh>
    <rPh sb="6" eb="7">
      <t>ガク</t>
    </rPh>
    <phoneticPr fontId="14"/>
  </si>
  <si>
    <t>県内
需要額</t>
    <rPh sb="1" eb="2">
      <t>ナイ</t>
    </rPh>
    <phoneticPr fontId="14"/>
  </si>
  <si>
    <t>移輸入額</t>
    <rPh sb="0" eb="1">
      <t>イ</t>
    </rPh>
    <rPh sb="1" eb="3">
      <t>ユニュウ</t>
    </rPh>
    <phoneticPr fontId="14"/>
  </si>
  <si>
    <t>第１次生産誘発額</t>
    <rPh sb="0" eb="1">
      <t>ダイ</t>
    </rPh>
    <rPh sb="2" eb="3">
      <t>ジ</t>
    </rPh>
    <rPh sb="3" eb="5">
      <t>セイサン</t>
    </rPh>
    <rPh sb="5" eb="7">
      <t>ユウハツ</t>
    </rPh>
    <rPh sb="7" eb="8">
      <t>ガク</t>
    </rPh>
    <phoneticPr fontId="14"/>
  </si>
  <si>
    <t>粗付加価値誘発額</t>
    <rPh sb="0" eb="5">
      <t>ソフカカチ</t>
    </rPh>
    <rPh sb="5" eb="7">
      <t>ユウハツ</t>
    </rPh>
    <rPh sb="7" eb="8">
      <t>ガク</t>
    </rPh>
    <phoneticPr fontId="14"/>
  </si>
  <si>
    <t>雇用者所得誘発額</t>
    <rPh sb="0" eb="3">
      <t>コヨウシャ</t>
    </rPh>
    <rPh sb="3" eb="5">
      <t>ショトク</t>
    </rPh>
    <rPh sb="5" eb="7">
      <t>ユウハツ</t>
    </rPh>
    <rPh sb="7" eb="8">
      <t>ガク</t>
    </rPh>
    <phoneticPr fontId="14"/>
  </si>
  <si>
    <t>消費転換係数</t>
    <rPh sb="0" eb="2">
      <t>ショウヒ</t>
    </rPh>
    <rPh sb="2" eb="4">
      <t>テンカン</t>
    </rPh>
    <rPh sb="4" eb="6">
      <t>ケイスウ</t>
    </rPh>
    <phoneticPr fontId="14"/>
  </si>
  <si>
    <t>消費支
出総額</t>
    <rPh sb="0" eb="2">
      <t>ショウヒ</t>
    </rPh>
    <rPh sb="2" eb="5">
      <t>シシュツ</t>
    </rPh>
    <rPh sb="5" eb="7">
      <t>ソウガク</t>
    </rPh>
    <phoneticPr fontId="14"/>
  </si>
  <si>
    <t>部門別
消費支出</t>
    <rPh sb="0" eb="3">
      <t>ブモンベツ</t>
    </rPh>
    <rPh sb="4" eb="8">
      <t>ショウヒシシュツ</t>
    </rPh>
    <phoneticPr fontId="14"/>
  </si>
  <si>
    <t>県  内
需要額</t>
    <rPh sb="0" eb="4">
      <t>ケンナイ</t>
    </rPh>
    <rPh sb="5" eb="8">
      <t>ジュヨウガク</t>
    </rPh>
    <phoneticPr fontId="14"/>
  </si>
  <si>
    <t>移輸入額</t>
    <rPh sb="0" eb="1">
      <t>イ</t>
    </rPh>
    <rPh sb="1" eb="4">
      <t>ユニュウガク</t>
    </rPh>
    <phoneticPr fontId="14"/>
  </si>
  <si>
    <t>第２次生産誘発額</t>
    <rPh sb="0" eb="1">
      <t>ダイ</t>
    </rPh>
    <rPh sb="2" eb="3">
      <t>ジ</t>
    </rPh>
    <rPh sb="3" eb="5">
      <t>セイサン</t>
    </rPh>
    <rPh sb="5" eb="7">
      <t>ユウハツ</t>
    </rPh>
    <rPh sb="7" eb="8">
      <t>ガク</t>
    </rPh>
    <phoneticPr fontId="14"/>
  </si>
  <si>
    <t>粗付加価値誘発額</t>
    <rPh sb="0" eb="1">
      <t>ホボ</t>
    </rPh>
    <rPh sb="1" eb="3">
      <t>フカ</t>
    </rPh>
    <rPh sb="3" eb="5">
      <t>カチ</t>
    </rPh>
    <rPh sb="5" eb="7">
      <t>ユウハツ</t>
    </rPh>
    <rPh sb="7" eb="8">
      <t>ガク</t>
    </rPh>
    <phoneticPr fontId="14"/>
  </si>
  <si>
    <t>雇用者所得誘発額</t>
    <rPh sb="0" eb="3">
      <t>コヨウシャ</t>
    </rPh>
    <rPh sb="3" eb="5">
      <t>ショトク</t>
    </rPh>
    <rPh sb="5" eb="8">
      <t>ユウハツガク</t>
    </rPh>
    <phoneticPr fontId="14"/>
  </si>
  <si>
    <t>生産誘発額</t>
    <rPh sb="0" eb="2">
      <t>セイサン</t>
    </rPh>
    <rPh sb="2" eb="4">
      <t>ユウハツ</t>
    </rPh>
    <rPh sb="4" eb="5">
      <t>ガク</t>
    </rPh>
    <phoneticPr fontId="14"/>
  </si>
  <si>
    <t>就業誘
発者数</t>
    <phoneticPr fontId="14"/>
  </si>
  <si>
    <t>従業誘発者数計</t>
    <rPh sb="0" eb="1">
      <t>ジュウ</t>
    </rPh>
    <rPh sb="6" eb="7">
      <t>ケイ</t>
    </rPh>
    <phoneticPr fontId="14"/>
  </si>
  <si>
    <t>雇用誘
発者数</t>
    <phoneticPr fontId="14"/>
  </si>
  <si>
    <t>雇用誘発者数計</t>
    <rPh sb="6" eb="7">
      <t>ケイ</t>
    </rPh>
    <phoneticPr fontId="14"/>
  </si>
  <si>
    <t>B=A×自給率</t>
    <rPh sb="4" eb="7">
      <t>ジキュウリツ</t>
    </rPh>
    <phoneticPr fontId="15"/>
  </si>
  <si>
    <t>C=B×粗付加価値率</t>
    <rPh sb="4" eb="7">
      <t>ソフカ</t>
    </rPh>
    <rPh sb="7" eb="9">
      <t>カチ</t>
    </rPh>
    <rPh sb="9" eb="10">
      <t>リツ</t>
    </rPh>
    <phoneticPr fontId="14"/>
  </si>
  <si>
    <t>D=B×雇用者所得率</t>
    <rPh sb="4" eb="7">
      <t>コヨウシャ</t>
    </rPh>
    <rPh sb="7" eb="10">
      <t>ショトクリツ</t>
    </rPh>
    <phoneticPr fontId="14"/>
  </si>
  <si>
    <t>E=B×投入係数</t>
    <rPh sb="4" eb="6">
      <t>トウニュウ</t>
    </rPh>
    <rPh sb="6" eb="8">
      <t>ケイスウ</t>
    </rPh>
    <phoneticPr fontId="14"/>
  </si>
  <si>
    <t>F=E×自給率</t>
    <rPh sb="4" eb="7">
      <t>ジキュウリツ</t>
    </rPh>
    <phoneticPr fontId="14"/>
  </si>
  <si>
    <t>G=E×移輸入率</t>
    <rPh sb="4" eb="5">
      <t>イ</t>
    </rPh>
    <rPh sb="5" eb="7">
      <t>ユニュウ</t>
    </rPh>
    <phoneticPr fontId="14"/>
  </si>
  <si>
    <t>H=逆行列係数×F</t>
    <rPh sb="2" eb="5">
      <t>ギャクギョウレツ</t>
    </rPh>
    <rPh sb="5" eb="7">
      <t>ケイスウ</t>
    </rPh>
    <phoneticPr fontId="14"/>
  </si>
  <si>
    <t>I=H×粗付加価値率</t>
    <rPh sb="4" eb="7">
      <t>ソフカ</t>
    </rPh>
    <rPh sb="7" eb="9">
      <t>カチ</t>
    </rPh>
    <rPh sb="9" eb="10">
      <t>リツ</t>
    </rPh>
    <phoneticPr fontId="14"/>
  </si>
  <si>
    <t>J=H×雇用者所得率</t>
    <rPh sb="4" eb="7">
      <t>コヨウシャ</t>
    </rPh>
    <rPh sb="7" eb="10">
      <t>ショトクリツ</t>
    </rPh>
    <phoneticPr fontId="14"/>
  </si>
  <si>
    <t>K</t>
    <phoneticPr fontId="14"/>
  </si>
  <si>
    <t>L=(D+J)×K</t>
    <phoneticPr fontId="14"/>
  </si>
  <si>
    <t>M=L×消費支出構成</t>
    <rPh sb="4" eb="6">
      <t>ショウヒ</t>
    </rPh>
    <rPh sb="6" eb="8">
      <t>シシュツ</t>
    </rPh>
    <rPh sb="8" eb="10">
      <t>コウセイ</t>
    </rPh>
    <phoneticPr fontId="14"/>
  </si>
  <si>
    <t>N=M×自給率</t>
    <rPh sb="4" eb="7">
      <t>ジキュウリツ</t>
    </rPh>
    <phoneticPr fontId="14"/>
  </si>
  <si>
    <t>O=M×移輸入率</t>
    <rPh sb="4" eb="5">
      <t>イ</t>
    </rPh>
    <rPh sb="5" eb="7">
      <t>ユニュウ</t>
    </rPh>
    <rPh sb="7" eb="8">
      <t>リツ</t>
    </rPh>
    <phoneticPr fontId="14"/>
  </si>
  <si>
    <t>P=逆行列係数×N</t>
    <rPh sb="2" eb="5">
      <t>ギャクギョウレツ</t>
    </rPh>
    <rPh sb="5" eb="7">
      <t>ケイスウ</t>
    </rPh>
    <phoneticPr fontId="14"/>
  </si>
  <si>
    <t>Q=P×粗付加価値率</t>
    <rPh sb="4" eb="7">
      <t>ソフカ</t>
    </rPh>
    <rPh sb="7" eb="9">
      <t>カチ</t>
    </rPh>
    <rPh sb="9" eb="10">
      <t>リツ</t>
    </rPh>
    <phoneticPr fontId="14"/>
  </si>
  <si>
    <t>R=P×雇用者所得率</t>
    <rPh sb="4" eb="7">
      <t>コヨウシャ</t>
    </rPh>
    <rPh sb="7" eb="10">
      <t>ショトクリツ</t>
    </rPh>
    <phoneticPr fontId="14"/>
  </si>
  <si>
    <t>B+H+P</t>
    <phoneticPr fontId="14"/>
  </si>
  <si>
    <t>C+I+Q</t>
    <phoneticPr fontId="14"/>
  </si>
  <si>
    <t>D+J+R</t>
    <phoneticPr fontId="14"/>
  </si>
  <si>
    <t>B×従業係数</t>
    <rPh sb="2" eb="4">
      <t>ジュウギョウ</t>
    </rPh>
    <rPh sb="4" eb="6">
      <t>ケイスウ</t>
    </rPh>
    <phoneticPr fontId="14"/>
  </si>
  <si>
    <t>H×従業係数</t>
    <rPh sb="2" eb="4">
      <t>ジュウギョウ</t>
    </rPh>
    <rPh sb="4" eb="6">
      <t>ケイスウ</t>
    </rPh>
    <phoneticPr fontId="14"/>
  </si>
  <si>
    <t>P×従業係数</t>
    <rPh sb="2" eb="4">
      <t>ジュウギョウ</t>
    </rPh>
    <rPh sb="4" eb="6">
      <t>ケイスウ</t>
    </rPh>
    <phoneticPr fontId="14"/>
  </si>
  <si>
    <t>B×雇用係数</t>
    <rPh sb="2" eb="4">
      <t>コヨウ</t>
    </rPh>
    <rPh sb="4" eb="6">
      <t>ケイスウ</t>
    </rPh>
    <phoneticPr fontId="14"/>
  </si>
  <si>
    <t>H×雇用係数</t>
    <rPh sb="2" eb="4">
      <t>コヨウ</t>
    </rPh>
    <rPh sb="4" eb="6">
      <t>ケイスウ</t>
    </rPh>
    <phoneticPr fontId="14"/>
  </si>
  <si>
    <t>P×雇用係数</t>
    <rPh sb="2" eb="4">
      <t>コヨウ</t>
    </rPh>
    <rPh sb="4" eb="6">
      <t>ケイスウ</t>
    </rPh>
    <phoneticPr fontId="14"/>
  </si>
  <si>
    <t>生産者価格</t>
    <rPh sb="0" eb="3">
      <t>セイサンシャ</t>
    </rPh>
    <rPh sb="3" eb="5">
      <t>カカク</t>
    </rPh>
    <phoneticPr fontId="5"/>
  </si>
  <si>
    <t>購入者価格</t>
    <rPh sb="0" eb="2">
      <t>コウニュウ</t>
    </rPh>
    <rPh sb="2" eb="3">
      <t>シャ</t>
    </rPh>
    <rPh sb="3" eb="5">
      <t>カカク</t>
    </rPh>
    <phoneticPr fontId="5"/>
  </si>
  <si>
    <t>： 店頭で販売するときの価格</t>
    <rPh sb="2" eb="4">
      <t>テントウ</t>
    </rPh>
    <rPh sb="5" eb="7">
      <t>ハンバイ</t>
    </rPh>
    <phoneticPr fontId="16"/>
  </si>
  <si>
    <t>県内需要増加額</t>
    <rPh sb="0" eb="2">
      <t>ケンナイ</t>
    </rPh>
    <rPh sb="2" eb="4">
      <t>ジュヨウ</t>
    </rPh>
    <rPh sb="4" eb="7">
      <t>ゾウカガク</t>
    </rPh>
    <phoneticPr fontId="4"/>
  </si>
  <si>
    <t>第一次生産誘発額</t>
    <rPh sb="0" eb="3">
      <t>ダイイチジ</t>
    </rPh>
    <rPh sb="3" eb="5">
      <t>セイサン</t>
    </rPh>
    <rPh sb="5" eb="8">
      <t>ユウハツガク</t>
    </rPh>
    <phoneticPr fontId="4"/>
  </si>
  <si>
    <t>従業係数、雇用係数</t>
    <rPh sb="0" eb="2">
      <t>ジュウギョウ</t>
    </rPh>
    <rPh sb="2" eb="4">
      <t>ケイスウ</t>
    </rPh>
    <rPh sb="5" eb="7">
      <t>コヨウ</t>
    </rPh>
    <rPh sb="7" eb="9">
      <t>ケイスウ</t>
    </rPh>
    <phoneticPr fontId="17"/>
  </si>
  <si>
    <t>（単位：百万円／人）</t>
    <rPh sb="1" eb="3">
      <t>タンイ</t>
    </rPh>
    <rPh sb="4" eb="5">
      <t>ヒャク</t>
    </rPh>
    <rPh sb="5" eb="7">
      <t>マンエン</t>
    </rPh>
    <rPh sb="8" eb="9">
      <t>ニン</t>
    </rPh>
    <phoneticPr fontId="17"/>
  </si>
  <si>
    <t>係数単位調整</t>
    <rPh sb="0" eb="2">
      <t>ケイスウ</t>
    </rPh>
    <phoneticPr fontId="17"/>
  </si>
  <si>
    <t>億円</t>
  </si>
  <si>
    <t>百万円</t>
  </si>
  <si>
    <t>万円</t>
  </si>
  <si>
    <t>千円</t>
  </si>
  <si>
    <t>円</t>
  </si>
  <si>
    <t>雇用係数</t>
    <rPh sb="0" eb="2">
      <t>コヨウ</t>
    </rPh>
    <rPh sb="2" eb="4">
      <t>ケイスウ</t>
    </rPh>
    <phoneticPr fontId="4"/>
  </si>
  <si>
    <t>価格の種類</t>
    <rPh sb="0" eb="2">
      <t>カカク</t>
    </rPh>
    <rPh sb="3" eb="5">
      <t>シュルイ</t>
    </rPh>
    <phoneticPr fontId="4"/>
  </si>
  <si>
    <t>消費転換係数</t>
    <rPh sb="0" eb="2">
      <t>ショウヒ</t>
    </rPh>
    <rPh sb="2" eb="4">
      <t>テンカン</t>
    </rPh>
    <rPh sb="4" eb="6">
      <t>ケイスウ</t>
    </rPh>
    <phoneticPr fontId="4"/>
  </si>
  <si>
    <t>農業</t>
  </si>
  <si>
    <t>鉱業</t>
  </si>
  <si>
    <t>飲食料品</t>
  </si>
  <si>
    <t>繊維製品</t>
  </si>
  <si>
    <t>化学製品</t>
  </si>
  <si>
    <t>石油・石炭製品</t>
  </si>
  <si>
    <t>窯業・土石製品</t>
  </si>
  <si>
    <t>鉄鋼</t>
  </si>
  <si>
    <t>非鉄金属</t>
  </si>
  <si>
    <t>金属製品</t>
  </si>
  <si>
    <t>一般機械</t>
  </si>
  <si>
    <t>電気機械</t>
  </si>
  <si>
    <t>電子部品</t>
  </si>
  <si>
    <t>輸送機械</t>
  </si>
  <si>
    <t>その他の製造工業製品</t>
  </si>
  <si>
    <t>建設</t>
  </si>
  <si>
    <t>電力・ガス・熱供給</t>
  </si>
  <si>
    <t>商業</t>
  </si>
  <si>
    <t>金融・保険</t>
  </si>
  <si>
    <t>不動産</t>
  </si>
  <si>
    <t>情報通信</t>
  </si>
  <si>
    <t>公務</t>
  </si>
  <si>
    <t>教育・研究</t>
  </si>
  <si>
    <t>その他の対事業所サービス</t>
  </si>
  <si>
    <t>娯楽サービス</t>
  </si>
  <si>
    <t>飲食店</t>
  </si>
  <si>
    <t>宿泊業</t>
  </si>
  <si>
    <t>その他の対個人サービス</t>
  </si>
  <si>
    <t>事務用品</t>
  </si>
  <si>
    <t>分類不明</t>
  </si>
  <si>
    <t>計</t>
  </si>
  <si>
    <t>産業連関分析結果</t>
    <rPh sb="0" eb="2">
      <t>サンギョウ</t>
    </rPh>
    <rPh sb="2" eb="4">
      <t>レンカン</t>
    </rPh>
    <rPh sb="4" eb="6">
      <t>ブンセキ</t>
    </rPh>
    <rPh sb="6" eb="8">
      <t>ケッカ</t>
    </rPh>
    <phoneticPr fontId="14"/>
  </si>
  <si>
    <t>１　分析テーマ</t>
    <rPh sb="2" eb="4">
      <t>ブンセキ</t>
    </rPh>
    <phoneticPr fontId="5"/>
  </si>
  <si>
    <t>２　分析内容</t>
    <rPh sb="2" eb="4">
      <t>ブンセキ</t>
    </rPh>
    <rPh sb="4" eb="6">
      <t>ナイヨウ</t>
    </rPh>
    <phoneticPr fontId="14"/>
  </si>
  <si>
    <t>３　当初設定</t>
    <rPh sb="2" eb="4">
      <t>トウショ</t>
    </rPh>
    <rPh sb="4" eb="6">
      <t>セッテイ</t>
    </rPh>
    <phoneticPr fontId="14"/>
  </si>
  <si>
    <t>最終需要額</t>
    <rPh sb="0" eb="2">
      <t>サイシュウ</t>
    </rPh>
    <rPh sb="2" eb="4">
      <t>ジュヨウ</t>
    </rPh>
    <rPh sb="4" eb="5">
      <t>ガク</t>
    </rPh>
    <phoneticPr fontId="14"/>
  </si>
  <si>
    <t>うち県内最終需要額</t>
    <rPh sb="2" eb="4">
      <t>ケンナイ</t>
    </rPh>
    <rPh sb="4" eb="6">
      <t>サイシュウ</t>
    </rPh>
    <rPh sb="6" eb="8">
      <t>ジュヨウ</t>
    </rPh>
    <rPh sb="8" eb="9">
      <t>ガク</t>
    </rPh>
    <phoneticPr fontId="14"/>
  </si>
  <si>
    <t>生産誘発額</t>
    <rPh sb="0" eb="2">
      <t>セイサン</t>
    </rPh>
    <rPh sb="2" eb="5">
      <t>ユウハツガク</t>
    </rPh>
    <phoneticPr fontId="14"/>
  </si>
  <si>
    <t>区分</t>
    <rPh sb="0" eb="2">
      <t>クブン</t>
    </rPh>
    <phoneticPr fontId="14"/>
  </si>
  <si>
    <t>うち粗付加価値</t>
    <rPh sb="2" eb="5">
      <t>ソフカ</t>
    </rPh>
    <rPh sb="5" eb="7">
      <t>カチ</t>
    </rPh>
    <phoneticPr fontId="14"/>
  </si>
  <si>
    <t>うち</t>
    <phoneticPr fontId="14"/>
  </si>
  <si>
    <t>誘発額</t>
  </si>
  <si>
    <t>誘発額</t>
    <rPh sb="0" eb="3">
      <t>ユウハツガク</t>
    </rPh>
    <phoneticPr fontId="14"/>
  </si>
  <si>
    <t>発者数</t>
    <rPh sb="1" eb="2">
      <t>シャ</t>
    </rPh>
    <rPh sb="2" eb="3">
      <t>スウ</t>
    </rPh>
    <phoneticPr fontId="14"/>
  </si>
  <si>
    <t>直接効果（県内需要額）</t>
    <rPh sb="0" eb="2">
      <t>チョクセツ</t>
    </rPh>
    <rPh sb="2" eb="4">
      <t>コウカ</t>
    </rPh>
    <rPh sb="5" eb="7">
      <t>ケンナイ</t>
    </rPh>
    <rPh sb="7" eb="10">
      <t>ジュヨウガク</t>
    </rPh>
    <phoneticPr fontId="14"/>
  </si>
  <si>
    <t>第１次間接波及効果</t>
    <rPh sb="0" eb="1">
      <t>ダイ</t>
    </rPh>
    <rPh sb="2" eb="3">
      <t>ジ</t>
    </rPh>
    <rPh sb="3" eb="5">
      <t>カンセツ</t>
    </rPh>
    <rPh sb="5" eb="7">
      <t>ハキュウ</t>
    </rPh>
    <rPh sb="7" eb="9">
      <t>コウカ</t>
    </rPh>
    <phoneticPr fontId="14"/>
  </si>
  <si>
    <t>第２次間接波及効果</t>
    <rPh sb="0" eb="1">
      <t>ダイ</t>
    </rPh>
    <rPh sb="2" eb="3">
      <t>ジ</t>
    </rPh>
    <rPh sb="3" eb="5">
      <t>カンセツ</t>
    </rPh>
    <rPh sb="5" eb="7">
      <t>ハキュウ</t>
    </rPh>
    <rPh sb="7" eb="9">
      <t>コウカ</t>
    </rPh>
    <phoneticPr fontId="14"/>
  </si>
  <si>
    <t>５　産業連関表による分析の注意点</t>
    <rPh sb="2" eb="4">
      <t>サンギョウ</t>
    </rPh>
    <rPh sb="4" eb="6">
      <t>レンカン</t>
    </rPh>
    <rPh sb="6" eb="7">
      <t>ヒョウ</t>
    </rPh>
    <rPh sb="10" eb="12">
      <t>ブンセキ</t>
    </rPh>
    <rPh sb="13" eb="16">
      <t>チュウイテン</t>
    </rPh>
    <phoneticPr fontId="16"/>
  </si>
  <si>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16"/>
  </si>
  <si>
    <t>(1)すべての生産は、最終需要を満たすために行われるとします。</t>
    <rPh sb="7" eb="9">
      <t>セイサン</t>
    </rPh>
    <rPh sb="11" eb="13">
      <t>サイシュウ</t>
    </rPh>
    <rPh sb="13" eb="15">
      <t>ジュヨウ</t>
    </rPh>
    <rPh sb="16" eb="17">
      <t>ミ</t>
    </rPh>
    <rPh sb="22" eb="23">
      <t>オコナ</t>
    </rPh>
    <phoneticPr fontId="16"/>
  </si>
  <si>
    <t>(2)生産を行う上での制約条件はないものとします。</t>
    <rPh sb="3" eb="5">
      <t>セイサン</t>
    </rPh>
    <rPh sb="6" eb="7">
      <t>オコナ</t>
    </rPh>
    <rPh sb="8" eb="9">
      <t>ウエ</t>
    </rPh>
    <rPh sb="11" eb="13">
      <t>セイヤク</t>
    </rPh>
    <rPh sb="13" eb="15">
      <t>ジョウケン</t>
    </rPh>
    <phoneticPr fontId="16"/>
  </si>
  <si>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16"/>
  </si>
  <si>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16"/>
  </si>
  <si>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16"/>
  </si>
  <si>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16"/>
  </si>
  <si>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16"/>
  </si>
  <si>
    <t>経済波及効果推計表</t>
    <rPh sb="0" eb="2">
      <t>ケイザイ</t>
    </rPh>
    <rPh sb="2" eb="6">
      <t>ハキュウコウカ</t>
    </rPh>
    <rPh sb="6" eb="8">
      <t>スイケイ</t>
    </rPh>
    <rPh sb="8" eb="9">
      <t>ヒョウ</t>
    </rPh>
    <phoneticPr fontId="4"/>
  </si>
  <si>
    <t>雇用誘
発者数</t>
    <phoneticPr fontId="4"/>
  </si>
  <si>
    <t>雇用者所得
誘発額</t>
    <rPh sb="0" eb="3">
      <t>コヨウシャ</t>
    </rPh>
    <rPh sb="3" eb="5">
      <t>ショトク</t>
    </rPh>
    <rPh sb="6" eb="8">
      <t>ユウハツ</t>
    </rPh>
    <rPh sb="8" eb="9">
      <t>ガク</t>
    </rPh>
    <phoneticPr fontId="14"/>
  </si>
  <si>
    <t>直接効果（ア）</t>
    <phoneticPr fontId="4"/>
  </si>
  <si>
    <t>第１次間接波及効果（イ）</t>
    <phoneticPr fontId="4"/>
  </si>
  <si>
    <t>第２次間接波及効果（ウ）</t>
    <phoneticPr fontId="4"/>
  </si>
  <si>
    <t>総合効果（ア＋イ＋ウ）</t>
    <phoneticPr fontId="4"/>
  </si>
  <si>
    <t>うち雇用者所得</t>
    <phoneticPr fontId="14"/>
  </si>
  <si>
    <t>雇用誘</t>
    <phoneticPr fontId="14"/>
  </si>
  <si>
    <t>※四捨五入の関係で</t>
    <rPh sb="1" eb="5">
      <t>シシャゴニュウ</t>
    </rPh>
    <rPh sb="6" eb="8">
      <t>カンケイ</t>
    </rPh>
    <phoneticPr fontId="5"/>
  </si>
  <si>
    <t>　内訳が合計と一致しない場合があります。</t>
    <phoneticPr fontId="4"/>
  </si>
  <si>
    <t>経済波及効果フロー</t>
    <rPh sb="0" eb="2">
      <t>ケイザイ</t>
    </rPh>
    <rPh sb="2" eb="6">
      <t>ハキュウコウカ</t>
    </rPh>
    <phoneticPr fontId="5"/>
  </si>
  <si>
    <t>分析テーマ</t>
    <rPh sb="0" eb="2">
      <t>ブンセキ</t>
    </rPh>
    <phoneticPr fontId="5"/>
  </si>
  <si>
    <t>最終需要増加額</t>
    <rPh sb="0" eb="2">
      <t>サイシュウ</t>
    </rPh>
    <rPh sb="2" eb="4">
      <t>ジュヨウ</t>
    </rPh>
    <rPh sb="4" eb="7">
      <t>ゾウカガク</t>
    </rPh>
    <phoneticPr fontId="5"/>
  </si>
  <si>
    <t xml:space="preserve"> × 県内自給率</t>
    <rPh sb="3" eb="5">
      <t>ケンナイ</t>
    </rPh>
    <rPh sb="5" eb="8">
      <t>ジキュウリツ</t>
    </rPh>
    <phoneticPr fontId="5"/>
  </si>
  <si>
    <t>直接効果</t>
    <rPh sb="0" eb="2">
      <t>チョクセツ</t>
    </rPh>
    <rPh sb="2" eb="4">
      <t>コウカ</t>
    </rPh>
    <phoneticPr fontId="5"/>
  </si>
  <si>
    <t>直接需要＝県内最終需要増加額</t>
    <rPh sb="0" eb="2">
      <t>チョクセツ</t>
    </rPh>
    <rPh sb="2" eb="4">
      <t>ジュヨウ</t>
    </rPh>
    <rPh sb="5" eb="7">
      <t>ケンナイ</t>
    </rPh>
    <rPh sb="7" eb="9">
      <t>サイシュウ</t>
    </rPh>
    <rPh sb="9" eb="11">
      <t>ジュヨウ</t>
    </rPh>
    <rPh sb="11" eb="14">
      <t>ゾウカガク</t>
    </rPh>
    <phoneticPr fontId="5"/>
  </si>
  <si>
    <t xml:space="preserve"> × 雇用係数</t>
    <rPh sb="3" eb="5">
      <t>コヨウ</t>
    </rPh>
    <rPh sb="5" eb="7">
      <t>ケイスウ</t>
    </rPh>
    <phoneticPr fontId="5"/>
  </si>
  <si>
    <t>雇用誘発者数</t>
    <rPh sb="0" eb="2">
      <t>コヨウ</t>
    </rPh>
    <rPh sb="2" eb="4">
      <t>ユウハツ</t>
    </rPh>
    <rPh sb="4" eb="5">
      <t>シャ</t>
    </rPh>
    <rPh sb="5" eb="6">
      <t>スウ</t>
    </rPh>
    <phoneticPr fontId="5"/>
  </si>
  <si>
    <t xml:space="preserve"> × 投入係数</t>
    <rPh sb="3" eb="5">
      <t>トウニュウ</t>
    </rPh>
    <rPh sb="5" eb="7">
      <t>ケイスウ</t>
    </rPh>
    <phoneticPr fontId="5"/>
  </si>
  <si>
    <t xml:space="preserve"> × 粗付加価値率</t>
    <rPh sb="3" eb="6">
      <t>ソフカ</t>
    </rPh>
    <rPh sb="6" eb="9">
      <t>カチリツ</t>
    </rPh>
    <phoneticPr fontId="5"/>
  </si>
  <si>
    <t xml:space="preserve"> × 雇用者所得率</t>
    <rPh sb="3" eb="6">
      <t>コヨウシャ</t>
    </rPh>
    <rPh sb="6" eb="8">
      <t>ショトク</t>
    </rPh>
    <rPh sb="8" eb="9">
      <t>リツ</t>
    </rPh>
    <phoneticPr fontId="5"/>
  </si>
  <si>
    <t>原材料投入額</t>
    <rPh sb="0" eb="3">
      <t>ゲンザイリョウ</t>
    </rPh>
    <rPh sb="3" eb="6">
      <t>トウニュウガク</t>
    </rPh>
    <phoneticPr fontId="5"/>
  </si>
  <si>
    <t>粗付加価値誘発額</t>
    <rPh sb="0" eb="3">
      <t>ソフカ</t>
    </rPh>
    <rPh sb="3" eb="5">
      <t>カチ</t>
    </rPh>
    <rPh sb="5" eb="8">
      <t>ユウハツガク</t>
    </rPh>
    <phoneticPr fontId="5"/>
  </si>
  <si>
    <t>雇用者所得誘発額</t>
    <rPh sb="0" eb="3">
      <t>コヨウシャ</t>
    </rPh>
    <rPh sb="3" eb="5">
      <t>ショトク</t>
    </rPh>
    <rPh sb="5" eb="8">
      <t>ユウハツガク</t>
    </rPh>
    <phoneticPr fontId="5"/>
  </si>
  <si>
    <t xml:space="preserve"> × 移輸入率</t>
    <rPh sb="3" eb="4">
      <t>イ</t>
    </rPh>
    <rPh sb="4" eb="6">
      <t>ユニュウ</t>
    </rPh>
    <rPh sb="6" eb="7">
      <t>リツ</t>
    </rPh>
    <phoneticPr fontId="5"/>
  </si>
  <si>
    <t>県内需要額</t>
    <rPh sb="0" eb="2">
      <t>ケンナイ</t>
    </rPh>
    <rPh sb="2" eb="5">
      <t>ジュヨウガク</t>
    </rPh>
    <phoneticPr fontId="5"/>
  </si>
  <si>
    <t>移輸入額</t>
    <rPh sb="0" eb="1">
      <t>イ</t>
    </rPh>
    <rPh sb="1" eb="4">
      <t>ユニュウガク</t>
    </rPh>
    <phoneticPr fontId="5"/>
  </si>
  <si>
    <t xml:space="preserve"> × 逆行列係数</t>
    <rPh sb="3" eb="6">
      <t>ギャクギョウレツ</t>
    </rPh>
    <rPh sb="6" eb="8">
      <t>ケイスウ</t>
    </rPh>
    <phoneticPr fontId="5"/>
  </si>
  <si>
    <t>第１次間接波及効果</t>
    <rPh sb="0" eb="1">
      <t>ダイ</t>
    </rPh>
    <rPh sb="2" eb="9">
      <t>ジカンセツハキュウコウカ</t>
    </rPh>
    <phoneticPr fontId="5"/>
  </si>
  <si>
    <t>第1次間接波及効果</t>
    <phoneticPr fontId="5"/>
  </si>
  <si>
    <t>（原材料投入額+粗付加価値額）</t>
    <phoneticPr fontId="5"/>
  </si>
  <si>
    <t>（直接効果＋第1次間接波及効果）</t>
    <rPh sb="1" eb="3">
      <t>チョクセツ</t>
    </rPh>
    <rPh sb="3" eb="5">
      <t>コウカ</t>
    </rPh>
    <rPh sb="6" eb="7">
      <t>ダイ</t>
    </rPh>
    <rPh sb="8" eb="15">
      <t>ジカンセツハキュウコウカ</t>
    </rPh>
    <phoneticPr fontId="5"/>
  </si>
  <si>
    <t xml:space="preserve"> × 消費転換係数（＝平均消費性向）</t>
    <rPh sb="3" eb="5">
      <t>ショウヒ</t>
    </rPh>
    <rPh sb="5" eb="7">
      <t>テンカン</t>
    </rPh>
    <rPh sb="7" eb="9">
      <t>ケイスウ</t>
    </rPh>
    <rPh sb="11" eb="13">
      <t>ヘイキン</t>
    </rPh>
    <rPh sb="13" eb="15">
      <t>ショウヒ</t>
    </rPh>
    <rPh sb="15" eb="17">
      <t>セイコウ</t>
    </rPh>
    <phoneticPr fontId="5"/>
  </si>
  <si>
    <t>消費支出額</t>
    <rPh sb="0" eb="2">
      <t>ショウヒ</t>
    </rPh>
    <rPh sb="2" eb="5">
      <t>シシュツガク</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</si>
  <si>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</si>
  <si>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</si>
  <si>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第2次間接波及効果</t>
    <phoneticPr fontId="5"/>
  </si>
  <si>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</si>
  <si>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</si>
  <si>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計算</t>
    <rPh sb="0" eb="2">
      <t>ケイサン</t>
    </rPh>
    <phoneticPr fontId="4"/>
  </si>
  <si>
    <t>型</t>
    <rPh sb="0" eb="1">
      <t>ガタ</t>
    </rPh>
    <phoneticPr fontId="4"/>
  </si>
  <si>
    <t>部門</t>
    <rPh sb="0" eb="2">
      <t>ブモン</t>
    </rPh>
    <phoneticPr fontId="4"/>
  </si>
  <si>
    <t>分析テーマ</t>
    <phoneticPr fontId="4"/>
  </si>
  <si>
    <t>◆</t>
    <phoneticPr fontId="4"/>
  </si>
  <si>
    <t>部門別発生需要額</t>
    <phoneticPr fontId="4"/>
  </si>
  <si>
    <t>単位：</t>
    <phoneticPr fontId="4"/>
  </si>
  <si>
    <t>　←　ドロップダウンリストから選択してください</t>
    <phoneticPr fontId="4"/>
  </si>
  <si>
    <t>・</t>
    <phoneticPr fontId="5"/>
  </si>
  <si>
    <t>： 生産者が出荷するときの価格</t>
    <phoneticPr fontId="5"/>
  </si>
  <si>
    <t>粗付加価値率</t>
    <rPh sb="0" eb="1">
      <t>ソ</t>
    </rPh>
    <rPh sb="1" eb="3">
      <t>フカ</t>
    </rPh>
    <rPh sb="3" eb="6">
      <t>カチリツ</t>
    </rPh>
    <phoneticPr fontId="4"/>
  </si>
  <si>
    <t>４　分析結果　……(a)</t>
    <rPh sb="2" eb="4">
      <t>ブンセキ</t>
    </rPh>
    <rPh sb="4" eb="6">
      <t>ケッカ</t>
    </rPh>
    <phoneticPr fontId="14"/>
  </si>
  <si>
    <t>１．ご利用にあたって</t>
    <rPh sb="3" eb="5">
      <t>リヨウ</t>
    </rPh>
    <phoneticPr fontId="16"/>
  </si>
  <si>
    <t>２．分析ツールの使用方法</t>
    <rPh sb="2" eb="4">
      <t>ブンセキ</t>
    </rPh>
    <rPh sb="8" eb="10">
      <t>シヨウ</t>
    </rPh>
    <rPh sb="10" eb="12">
      <t>ホウホウ</t>
    </rPh>
    <phoneticPr fontId="16"/>
  </si>
  <si>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16"/>
  </si>
  <si>
    <t>４．その他</t>
    <rPh sb="4" eb="5">
      <t>ホカ</t>
    </rPh>
    <phoneticPr fontId="16"/>
  </si>
  <si>
    <t>直接効果の推計に用いる県内自給率は、</t>
    <phoneticPr fontId="4"/>
  </si>
  <si>
    <t>県内自給率を100％と設定している。</t>
    <phoneticPr fontId="4"/>
  </si>
  <si>
    <t>※</t>
    <phoneticPr fontId="4"/>
  </si>
  <si>
    <t>移輸入率
（波及用）</t>
    <rPh sb="0" eb="1">
      <t>イ</t>
    </rPh>
    <rPh sb="1" eb="3">
      <t>ユニュウ</t>
    </rPh>
    <rPh sb="3" eb="4">
      <t>リツ</t>
    </rPh>
    <rPh sb="6" eb="8">
      <t>ハキュウ</t>
    </rPh>
    <rPh sb="8" eb="9">
      <t>ヨウ</t>
    </rPh>
    <phoneticPr fontId="3"/>
  </si>
  <si>
    <t>県内自給率
（波及用）</t>
    <rPh sb="0" eb="1">
      <t>ケン</t>
    </rPh>
    <rPh sb="1" eb="2">
      <t>ナイ</t>
    </rPh>
    <rPh sb="2" eb="4">
      <t>ジキュウ</t>
    </rPh>
    <rPh sb="4" eb="5">
      <t>リツ</t>
    </rPh>
    <rPh sb="7" eb="9">
      <t>ハキュウ</t>
    </rPh>
    <rPh sb="9" eb="10">
      <t>ヨウ</t>
    </rPh>
    <phoneticPr fontId="3"/>
  </si>
  <si>
    <t>移輸入率
（直接効果）</t>
    <rPh sb="0" eb="1">
      <t>イ</t>
    </rPh>
    <rPh sb="1" eb="3">
      <t>ユニュウ</t>
    </rPh>
    <rPh sb="3" eb="4">
      <t>リツ</t>
    </rPh>
    <rPh sb="6" eb="8">
      <t>チョクセツ</t>
    </rPh>
    <rPh sb="8" eb="10">
      <t>コウカ</t>
    </rPh>
    <phoneticPr fontId="3"/>
  </si>
  <si>
    <t>県内自給率
（直接効果）</t>
    <rPh sb="0" eb="1">
      <t>ケン</t>
    </rPh>
    <rPh sb="1" eb="2">
      <t>ナイ</t>
    </rPh>
    <rPh sb="2" eb="4">
      <t>ジキュウ</t>
    </rPh>
    <rPh sb="4" eb="5">
      <t>リツ</t>
    </rPh>
    <rPh sb="7" eb="9">
      <t>チョクセツ</t>
    </rPh>
    <rPh sb="9" eb="11">
      <t>コウカ</t>
    </rPh>
    <phoneticPr fontId="3"/>
  </si>
  <si>
    <t>※</t>
    <phoneticPr fontId="4"/>
  </si>
  <si>
    <t>直接効果の推計に用いる県内自給率は、</t>
    <phoneticPr fontId="4"/>
  </si>
  <si>
    <t>　　大分県 企画振興部 統計調査課 統計分析班
　　〒870-8501　大分県大分市大手町３－１－１
　　電話：097-506-2442　FAX：097-506-1727
　　E-mail：a10800@pref.oita.lg.jp</t>
    <phoneticPr fontId="4"/>
  </si>
  <si>
    <t>印刷・製版・製本</t>
    <rPh sb="0" eb="2">
      <t>インサツ</t>
    </rPh>
    <rPh sb="3" eb="5">
      <t>セイハン</t>
    </rPh>
    <rPh sb="6" eb="8">
      <t>セイホン</t>
    </rPh>
    <phoneticPr fontId="2"/>
  </si>
  <si>
    <t>電気機械</t>
    <rPh sb="0" eb="2">
      <t>デンキ</t>
    </rPh>
    <rPh sb="2" eb="4">
      <t>キカイ</t>
    </rPh>
    <phoneticPr fontId="2"/>
  </si>
  <si>
    <t>情報･通信機器</t>
  </si>
  <si>
    <t>水道</t>
  </si>
  <si>
    <t>廃棄物処理</t>
  </si>
  <si>
    <t>運輸・郵便</t>
    <rPh sb="3" eb="5">
      <t>ユウビン</t>
    </rPh>
    <phoneticPr fontId="2"/>
  </si>
  <si>
    <t>医療・福祉</t>
    <rPh sb="0" eb="2">
      <t>イリョウ</t>
    </rPh>
    <rPh sb="3" eb="5">
      <t>フクシ</t>
    </rPh>
    <phoneticPr fontId="2"/>
  </si>
  <si>
    <t>その他の非営利団体サービス</t>
    <rPh sb="4" eb="7">
      <t>ヒエイリ</t>
    </rPh>
    <rPh sb="7" eb="9">
      <t>ダンタイ</t>
    </rPh>
    <phoneticPr fontId="2"/>
  </si>
  <si>
    <t>物品賃貸サービス</t>
    <rPh sb="0" eb="2">
      <t>ブッピン</t>
    </rPh>
    <rPh sb="2" eb="4">
      <t>チンタイ</t>
    </rPh>
    <phoneticPr fontId="2"/>
  </si>
  <si>
    <t>飲食店</t>
    <rPh sb="0" eb="2">
      <t>インショク</t>
    </rPh>
    <rPh sb="2" eb="3">
      <t>テン</t>
    </rPh>
    <phoneticPr fontId="2"/>
  </si>
  <si>
    <t>娯楽サービス</t>
    <rPh sb="0" eb="2">
      <t>ゴラク</t>
    </rPh>
    <phoneticPr fontId="2"/>
  </si>
  <si>
    <t>その他の対個人サービス</t>
    <rPh sb="2" eb="3">
      <t>タ</t>
    </rPh>
    <rPh sb="4" eb="5">
      <t>タイ</t>
    </rPh>
    <rPh sb="5" eb="7">
      <t>コジン</t>
    </rPh>
    <phoneticPr fontId="2"/>
  </si>
  <si>
    <t>電気機械</t>
    <rPh sb="0" eb="2">
      <t>デンキ</t>
    </rPh>
    <rPh sb="2" eb="4">
      <t>キカイ</t>
    </rPh>
    <phoneticPr fontId="5"/>
  </si>
  <si>
    <t>運輸・郵便</t>
    <rPh sb="3" eb="5">
      <t>ユウビン</t>
    </rPh>
    <phoneticPr fontId="5"/>
  </si>
  <si>
    <t>医療・福祉</t>
    <rPh sb="0" eb="2">
      <t>イリョウ</t>
    </rPh>
    <rPh sb="3" eb="5">
      <t>フクシ</t>
    </rPh>
    <phoneticPr fontId="5"/>
  </si>
  <si>
    <t>その他の非営利団体サービス</t>
    <rPh sb="4" eb="7">
      <t>ヒエイリ</t>
    </rPh>
    <rPh sb="7" eb="9">
      <t>ダンタイ</t>
    </rPh>
    <phoneticPr fontId="5"/>
  </si>
  <si>
    <t>物品賃貸サービス</t>
    <rPh sb="0" eb="2">
      <t>ブッピン</t>
    </rPh>
    <rPh sb="2" eb="4">
      <t>チンタイ</t>
    </rPh>
    <phoneticPr fontId="5"/>
  </si>
  <si>
    <t>飲食店</t>
    <rPh sb="0" eb="2">
      <t>インショク</t>
    </rPh>
    <rPh sb="2" eb="3">
      <t>テン</t>
    </rPh>
    <phoneticPr fontId="5"/>
  </si>
  <si>
    <t>娯楽サービス</t>
    <rPh sb="0" eb="2">
      <t>ゴラク</t>
    </rPh>
    <phoneticPr fontId="5"/>
  </si>
  <si>
    <t>その他の対個人サービス</t>
    <rPh sb="2" eb="3">
      <t>タ</t>
    </rPh>
    <rPh sb="4" eb="5">
      <t>タイ</t>
    </rPh>
    <rPh sb="5" eb="7">
      <t>コジン</t>
    </rPh>
    <phoneticPr fontId="5"/>
  </si>
  <si>
    <t>石油・
石炭製品</t>
  </si>
  <si>
    <t>窯業・
土石製品</t>
  </si>
  <si>
    <t>情報･
通信機器</t>
  </si>
  <si>
    <t>電力・ガス・
熱供給</t>
  </si>
  <si>
    <t>運輸・郵便</t>
  </si>
  <si>
    <t>医療・福祉</t>
  </si>
  <si>
    <t>その他の非営利団体サービス</t>
  </si>
  <si>
    <t>その他の
対事業所
サービス</t>
  </si>
  <si>
    <t>娯楽
サービス</t>
  </si>
  <si>
    <t>その他の
対個人
サービス</t>
  </si>
  <si>
    <t>行和</t>
    <rPh sb="0" eb="1">
      <t>ギョウ</t>
    </rPh>
    <rPh sb="1" eb="2">
      <t>ワ</t>
    </rPh>
    <phoneticPr fontId="2"/>
  </si>
  <si>
    <t>感応度係数</t>
    <rPh sb="0" eb="3">
      <t>カンノウド</t>
    </rPh>
    <rPh sb="3" eb="5">
      <t>ケイスウ</t>
    </rPh>
    <phoneticPr fontId="2"/>
  </si>
  <si>
    <t>列和</t>
    <rPh sb="0" eb="1">
      <t>レツ</t>
    </rPh>
    <rPh sb="1" eb="2">
      <t>ワ</t>
    </rPh>
    <phoneticPr fontId="2"/>
  </si>
  <si>
    <t>影響力係数</t>
    <rPh sb="0" eb="3">
      <t>エイキョウリョク</t>
    </rPh>
    <rPh sb="3" eb="5">
      <t>ケイスウ</t>
    </rPh>
    <phoneticPr fontId="2"/>
  </si>
  <si>
    <t>その他の
対事業所
サービス</t>
    <rPh sb="2" eb="3">
      <t>タ</t>
    </rPh>
    <phoneticPr fontId="2"/>
  </si>
  <si>
    <t>娯楽
サービス</t>
    <rPh sb="0" eb="2">
      <t>ゴラク</t>
    </rPh>
    <phoneticPr fontId="2"/>
  </si>
  <si>
    <t>その他の
対個人
サービス</t>
    <rPh sb="2" eb="3">
      <t>タ</t>
    </rPh>
    <phoneticPr fontId="2"/>
  </si>
  <si>
    <t>内生部門計</t>
    <rPh sb="0" eb="2">
      <t>ナイセイ</t>
    </rPh>
    <rPh sb="2" eb="4">
      <t>ブモン</t>
    </rPh>
    <rPh sb="4" eb="5">
      <t>ケイ</t>
    </rPh>
    <phoneticPr fontId="2"/>
  </si>
  <si>
    <t>間接税（関税・輸入品商品税を除く。）</t>
    <rPh sb="14" eb="15">
      <t>ノゾ</t>
    </rPh>
    <phoneticPr fontId="2"/>
  </si>
  <si>
    <t>粗付加価値部門計</t>
    <rPh sb="0" eb="3">
      <t>ソフカ</t>
    </rPh>
    <rPh sb="3" eb="5">
      <t>カチ</t>
    </rPh>
    <rPh sb="5" eb="7">
      <t>ブモン</t>
    </rPh>
    <rPh sb="7" eb="8">
      <t>ケイ</t>
    </rPh>
    <phoneticPr fontId="2"/>
  </si>
  <si>
    <t>情報･
通信機器</t>
    <phoneticPr fontId="5"/>
  </si>
  <si>
    <t>その他の
対事業所
サービス</t>
    <rPh sb="2" eb="3">
      <t>タ</t>
    </rPh>
    <phoneticPr fontId="5"/>
  </si>
  <si>
    <t>娯楽
サービス</t>
    <rPh sb="0" eb="2">
      <t>ゴラク</t>
    </rPh>
    <phoneticPr fontId="5"/>
  </si>
  <si>
    <t>その他の
対個人
サービス</t>
    <rPh sb="2" eb="3">
      <t>タ</t>
    </rPh>
    <phoneticPr fontId="5"/>
  </si>
  <si>
    <t>県内総固定
資本形成
（民間）</t>
    <phoneticPr fontId="5"/>
  </si>
  <si>
    <t>県内最終
需要計</t>
    <rPh sb="0" eb="2">
      <t>ケンナイ</t>
    </rPh>
    <rPh sb="2" eb="4">
      <t>サイシュウ</t>
    </rPh>
    <rPh sb="5" eb="7">
      <t>ジュヨウ</t>
    </rPh>
    <rPh sb="7" eb="8">
      <t>ケイ</t>
    </rPh>
    <phoneticPr fontId="5"/>
  </si>
  <si>
    <t>県内需要
合計</t>
    <rPh sb="0" eb="2">
      <t>ケンナイ</t>
    </rPh>
    <rPh sb="2" eb="4">
      <t>ジュヨウ</t>
    </rPh>
    <rPh sb="5" eb="7">
      <t>ゴウケイ</t>
    </rPh>
    <phoneticPr fontId="5"/>
  </si>
  <si>
    <t>最終需要
部門計</t>
    <rPh sb="0" eb="2">
      <t>サイシュウ</t>
    </rPh>
    <rPh sb="2" eb="4">
      <t>ジュヨウ</t>
    </rPh>
    <rPh sb="5" eb="7">
      <t>ブモン</t>
    </rPh>
    <rPh sb="7" eb="8">
      <t>ケイ</t>
    </rPh>
    <phoneticPr fontId="5"/>
  </si>
  <si>
    <t>水道</t>
    <phoneticPr fontId="5"/>
  </si>
  <si>
    <t>廃棄物処理</t>
    <phoneticPr fontId="5"/>
  </si>
  <si>
    <t>間接税（関税・輸入品商品税を除く。）</t>
    <rPh sb="14" eb="15">
      <t>ノゾ</t>
    </rPh>
    <phoneticPr fontId="5"/>
  </si>
  <si>
    <t>商業マージン率</t>
    <rPh sb="0" eb="2">
      <t>ショウギョウ</t>
    </rPh>
    <rPh sb="6" eb="7">
      <t>リツ</t>
    </rPh>
    <phoneticPr fontId="7"/>
  </si>
  <si>
    <t>運輸マージン率</t>
    <rPh sb="0" eb="2">
      <t>ウンユ</t>
    </rPh>
    <rPh sb="6" eb="7">
      <t>リツ</t>
    </rPh>
    <phoneticPr fontId="7"/>
  </si>
  <si>
    <t>飲食サービス</t>
    <rPh sb="0" eb="2">
      <t>インショク</t>
    </rPh>
    <phoneticPr fontId="2"/>
  </si>
  <si>
    <t>運輸・郵便</t>
    <rPh sb="3" eb="5">
      <t>ユウビン</t>
    </rPh>
    <phoneticPr fontId="4"/>
  </si>
  <si>
    <t>飲食サービス</t>
    <rPh sb="0" eb="2">
      <t>インショク</t>
    </rPh>
    <phoneticPr fontId="5"/>
  </si>
  <si>
    <t>宿泊業</t>
    <rPh sb="0" eb="2">
      <t>シュクハク</t>
    </rPh>
    <rPh sb="2" eb="3">
      <t>ギョウ</t>
    </rPh>
    <phoneticPr fontId="11"/>
  </si>
  <si>
    <t>旅行客・観光客の消費額すべてが県内産業への需要であると考えられる部門（商業、運輸・郵便、教育・研究、</t>
    <rPh sb="32" eb="34">
      <t>ブモン</t>
    </rPh>
    <rPh sb="35" eb="37">
      <t>ショウギョウ</t>
    </rPh>
    <rPh sb="38" eb="40">
      <t>ウンユ</t>
    </rPh>
    <rPh sb="41" eb="43">
      <t>ユウビン</t>
    </rPh>
    <rPh sb="44" eb="46">
      <t>キョウイク</t>
    </rPh>
    <rPh sb="47" eb="49">
      <t>ケンキュウ</t>
    </rPh>
    <phoneticPr fontId="4"/>
  </si>
  <si>
    <t>医療・福祉、物品賃貸サービス及び対個人サービス）については県内自給率を100％と設定している。</t>
    <rPh sb="0" eb="2">
      <t>イリョウ</t>
    </rPh>
    <rPh sb="3" eb="5">
      <t>フクシ</t>
    </rPh>
    <rPh sb="6" eb="8">
      <t>ブッピン</t>
    </rPh>
    <rPh sb="8" eb="10">
      <t>チンタイ</t>
    </rPh>
    <rPh sb="14" eb="15">
      <t>オヨ</t>
    </rPh>
    <phoneticPr fontId="4"/>
  </si>
  <si>
    <t>宿泊の有無(2区分)，旅行目的(3区分)，旅行形態(2区分)，
品目(小分類)別 旅行消費額 ─ 国内旅行</t>
    <rPh sb="39" eb="40">
      <t>ベツ</t>
    </rPh>
    <phoneticPr fontId="5"/>
  </si>
  <si>
    <t>宿泊旅行</t>
    <rPh sb="0" eb="2">
      <t>シュクハク</t>
    </rPh>
    <rPh sb="2" eb="4">
      <t>リョコウ</t>
    </rPh>
    <phoneticPr fontId="5"/>
  </si>
  <si>
    <t>日帰り旅行</t>
    <rPh sb="0" eb="2">
      <t>ヒガエ</t>
    </rPh>
    <rPh sb="3" eb="5">
      <t>リョコウ</t>
    </rPh>
    <phoneticPr fontId="5"/>
  </si>
  <si>
    <t>観光・レクリエーション</t>
    <rPh sb="0" eb="2">
      <t>カンコウ</t>
    </rPh>
    <phoneticPr fontId="5"/>
  </si>
  <si>
    <t>帰省・知人
訪問等</t>
    <phoneticPr fontId="5"/>
  </si>
  <si>
    <t>出張・業務</t>
    <rPh sb="0" eb="2">
      <t>シュッチョウ</t>
    </rPh>
    <phoneticPr fontId="5"/>
  </si>
  <si>
    <t>個人旅行</t>
    <rPh sb="0" eb="2">
      <t>コジン</t>
    </rPh>
    <rPh sb="2" eb="4">
      <t>リョコウ</t>
    </rPh>
    <phoneticPr fontId="5"/>
  </si>
  <si>
    <t>パック・団体旅行</t>
    <rPh sb="4" eb="6">
      <t>ダンタイ</t>
    </rPh>
    <rPh sb="6" eb="8">
      <t>リョコウ</t>
    </rPh>
    <phoneticPr fontId="5"/>
  </si>
  <si>
    <t>品目（小分類）</t>
    <rPh sb="0" eb="2">
      <t>ヒンモク</t>
    </rPh>
    <rPh sb="3" eb="6">
      <t>ショウブンルイ</t>
    </rPh>
    <phoneticPr fontId="5"/>
  </si>
  <si>
    <t>　旅行前</t>
  </si>
  <si>
    <t>　旅行後</t>
  </si>
  <si>
    <t>　旅行中</t>
  </si>
  <si>
    <t>　　交通費</t>
  </si>
  <si>
    <t>　　宿泊費　　</t>
  </si>
  <si>
    <t>　　　陶磁器・ガラス製品</t>
  </si>
  <si>
    <t>　　　その他　</t>
  </si>
  <si>
    <t>→ 大分県内の消費割合に変換</t>
    <rPh sb="2" eb="4">
      <t>オオイタ</t>
    </rPh>
    <rPh sb="4" eb="6">
      <t>ケンナイ</t>
    </rPh>
    <rPh sb="7" eb="9">
      <t>ショウヒ</t>
    </rPh>
    <rPh sb="9" eb="11">
      <t>ワリアイ</t>
    </rPh>
    <rPh sb="12" eb="14">
      <t>ヘンカン</t>
    </rPh>
    <phoneticPr fontId="41"/>
  </si>
  <si>
    <t>購入</t>
    <rPh sb="0" eb="2">
      <t>コウニュウ</t>
    </rPh>
    <phoneticPr fontId="14"/>
  </si>
  <si>
    <t>　　　　　費目</t>
    <rPh sb="5" eb="7">
      <t>ヒモク</t>
    </rPh>
    <phoneticPr fontId="14"/>
  </si>
  <si>
    <t>全体</t>
    <rPh sb="0" eb="2">
      <t>ゼンタイ</t>
    </rPh>
    <phoneticPr fontId="14"/>
  </si>
  <si>
    <t>パック旅行
按分</t>
    <rPh sb="3" eb="5">
      <t>リョコウ</t>
    </rPh>
    <rPh sb="6" eb="8">
      <t>アンブン</t>
    </rPh>
    <phoneticPr fontId="41"/>
  </si>
  <si>
    <t>全体（２）</t>
    <rPh sb="0" eb="2">
      <t>ゼンタイ</t>
    </rPh>
    <phoneticPr fontId="41"/>
  </si>
  <si>
    <t>項目内割合</t>
    <rPh sb="0" eb="2">
      <t>コウモク</t>
    </rPh>
    <rPh sb="2" eb="3">
      <t>ナイ</t>
    </rPh>
    <rPh sb="3" eb="5">
      <t>ワリアイ</t>
    </rPh>
    <phoneticPr fontId="41"/>
  </si>
  <si>
    <t>eの割合による消費額</t>
    <rPh sb="2" eb="4">
      <t>ワリアイ</t>
    </rPh>
    <rPh sb="7" eb="10">
      <t>ショウヒガク</t>
    </rPh>
    <phoneticPr fontId="41"/>
  </si>
  <si>
    <t>割合</t>
    <rPh sb="0" eb="2">
      <t>ワリアイ</t>
    </rPh>
    <phoneticPr fontId="41"/>
  </si>
  <si>
    <t>時期</t>
    <phoneticPr fontId="41"/>
  </si>
  <si>
    <t>a</t>
    <phoneticPr fontId="41"/>
  </si>
  <si>
    <t>b</t>
    <phoneticPr fontId="41"/>
  </si>
  <si>
    <t>c = a + b</t>
    <phoneticPr fontId="41"/>
  </si>
  <si>
    <t>(費目計)</t>
    <rPh sb="1" eb="3">
      <t>ヒモク</t>
    </rPh>
    <rPh sb="3" eb="4">
      <t>ケイ</t>
    </rPh>
    <phoneticPr fontId="41"/>
  </si>
  <si>
    <t>e = d/d'</t>
    <phoneticPr fontId="41"/>
  </si>
  <si>
    <t xml:space="preserve">  f = e*一人一回消費額</t>
    <rPh sb="8" eb="10">
      <t>ヒトリ</t>
    </rPh>
    <rPh sb="10" eb="12">
      <t>イッカイ</t>
    </rPh>
    <rPh sb="12" eb="15">
      <t>ショウヒガク</t>
    </rPh>
    <phoneticPr fontId="41"/>
  </si>
  <si>
    <t>　eと右欄の誤差調整</t>
    <rPh sb="3" eb="4">
      <t>ミギ</t>
    </rPh>
    <rPh sb="4" eb="5">
      <t>ラン</t>
    </rPh>
    <rPh sb="6" eb="8">
      <t>ゴサ</t>
    </rPh>
    <rPh sb="8" eb="10">
      <t>チョウセイ</t>
    </rPh>
    <phoneticPr fontId="41"/>
  </si>
  <si>
    <t>合計</t>
    <rPh sb="0" eb="2">
      <t>ゴウケイ</t>
    </rPh>
    <phoneticPr fontId="41"/>
  </si>
  <si>
    <t>交通費</t>
    <rPh sb="0" eb="3">
      <t>コウツウヒ</t>
    </rPh>
    <phoneticPr fontId="41"/>
  </si>
  <si>
    <t>宿泊費</t>
    <rPh sb="0" eb="3">
      <t>シュクハクヒ</t>
    </rPh>
    <phoneticPr fontId="41"/>
  </si>
  <si>
    <t>土産代</t>
    <rPh sb="0" eb="3">
      <t>ミヤゲダイ</t>
    </rPh>
    <phoneticPr fontId="41"/>
  </si>
  <si>
    <t>飲食費</t>
    <rPh sb="0" eb="3">
      <t>インショクヒ</t>
    </rPh>
    <phoneticPr fontId="41"/>
  </si>
  <si>
    <t>入場料</t>
    <rPh sb="0" eb="3">
      <t>ニュウジョウリョウ</t>
    </rPh>
    <phoneticPr fontId="41"/>
  </si>
  <si>
    <t>その他</t>
    <rPh sb="2" eb="3">
      <t>タ</t>
    </rPh>
    <phoneticPr fontId="41"/>
  </si>
  <si>
    <t>前</t>
    <rPh sb="0" eb="1">
      <t>マエ</t>
    </rPh>
    <phoneticPr fontId="52"/>
  </si>
  <si>
    <t>金額</t>
    <rPh sb="0" eb="2">
      <t>キンガク</t>
    </rPh>
    <phoneticPr fontId="41"/>
  </si>
  <si>
    <t>前</t>
  </si>
  <si>
    <t>差</t>
    <rPh sb="0" eb="1">
      <t>サ</t>
    </rPh>
    <phoneticPr fontId="41"/>
  </si>
  <si>
    <t>パッケージツアー料金の内訳構成比</t>
    <rPh sb="8" eb="10">
      <t>リョウキン</t>
    </rPh>
    <rPh sb="11" eb="13">
      <t>ウチワケ</t>
    </rPh>
    <rPh sb="13" eb="16">
      <t>コウセイヒ</t>
    </rPh>
    <phoneticPr fontId="41"/>
  </si>
  <si>
    <t>後</t>
    <rPh sb="0" eb="1">
      <t>アト</t>
    </rPh>
    <phoneticPr fontId="52"/>
  </si>
  <si>
    <t>参加費内訳
項目</t>
    <rPh sb="0" eb="3">
      <t>サンカヒ</t>
    </rPh>
    <rPh sb="3" eb="5">
      <t>ウチワケ</t>
    </rPh>
    <rPh sb="6" eb="8">
      <t>コウモク</t>
    </rPh>
    <phoneticPr fontId="41"/>
  </si>
  <si>
    <t>ツアー参加費内訳　構成比</t>
    <rPh sb="3" eb="6">
      <t>サンカヒ</t>
    </rPh>
    <rPh sb="6" eb="8">
      <t>ウチワケ</t>
    </rPh>
    <rPh sb="9" eb="12">
      <t>コウセイヒ</t>
    </rPh>
    <phoneticPr fontId="41"/>
  </si>
  <si>
    <t>宿泊旅行</t>
    <rPh sb="0" eb="2">
      <t>シュクハク</t>
    </rPh>
    <rPh sb="2" eb="4">
      <t>リョコウ</t>
    </rPh>
    <phoneticPr fontId="41"/>
  </si>
  <si>
    <t>日帰り旅行</t>
    <rPh sb="0" eb="2">
      <t>ヒガエ</t>
    </rPh>
    <rPh sb="3" eb="5">
      <t>リョコウ</t>
    </rPh>
    <phoneticPr fontId="41"/>
  </si>
  <si>
    <t>旅行会社収入</t>
    <rPh sb="0" eb="2">
      <t>リョコウ</t>
    </rPh>
    <rPh sb="2" eb="4">
      <t>ガイシャ</t>
    </rPh>
    <rPh sb="4" eb="6">
      <t>シュウニュウ</t>
    </rPh>
    <phoneticPr fontId="41"/>
  </si>
  <si>
    <t>中</t>
    <rPh sb="0" eb="1">
      <t>ナカ</t>
    </rPh>
    <phoneticPr fontId="52"/>
  </si>
  <si>
    <t>飛行機</t>
    <rPh sb="0" eb="3">
      <t>ヒコウキ</t>
    </rPh>
    <phoneticPr fontId="41"/>
  </si>
  <si>
    <t>新幹線</t>
    <rPh sb="0" eb="3">
      <t>シンカンセン</t>
    </rPh>
    <phoneticPr fontId="41"/>
  </si>
  <si>
    <t>中</t>
  </si>
  <si>
    <t>鉄道・モノレール</t>
    <rPh sb="0" eb="2">
      <t>テツドウ</t>
    </rPh>
    <phoneticPr fontId="41"/>
  </si>
  <si>
    <t>中</t>
    <phoneticPr fontId="14"/>
  </si>
  <si>
    <t>船舶</t>
    <rPh sb="0" eb="2">
      <t>センパク</t>
    </rPh>
    <phoneticPr fontId="41"/>
  </si>
  <si>
    <t>レンタカー</t>
    <phoneticPr fontId="41"/>
  </si>
  <si>
    <t>食費</t>
    <rPh sb="0" eb="2">
      <t>ショクヒ</t>
    </rPh>
    <phoneticPr fontId="41"/>
  </si>
  <si>
    <t>中</t>
    <rPh sb="0" eb="1">
      <t>チュウ</t>
    </rPh>
    <phoneticPr fontId="14"/>
  </si>
  <si>
    <t>旅行前支出計</t>
    <rPh sb="0" eb="3">
      <t>リョコウマエ</t>
    </rPh>
    <rPh sb="3" eb="5">
      <t>シシュツ</t>
    </rPh>
    <rPh sb="5" eb="6">
      <t>ケイ</t>
    </rPh>
    <phoneticPr fontId="52"/>
  </si>
  <si>
    <t>旅行後支出計</t>
    <rPh sb="0" eb="2">
      <t>リョコウ</t>
    </rPh>
    <rPh sb="2" eb="3">
      <t>ゴ</t>
    </rPh>
    <rPh sb="3" eb="5">
      <t>シシュツ</t>
    </rPh>
    <rPh sb="5" eb="6">
      <t>ケイ</t>
    </rPh>
    <phoneticPr fontId="52"/>
  </si>
  <si>
    <t>前後</t>
    <rPh sb="0" eb="2">
      <t>ゼンゴ</t>
    </rPh>
    <phoneticPr fontId="52"/>
  </si>
  <si>
    <t>旅行前後支出計</t>
    <rPh sb="0" eb="3">
      <t>リョコウマエ</t>
    </rPh>
    <rPh sb="3" eb="4">
      <t>ゴ</t>
    </rPh>
    <rPh sb="4" eb="6">
      <t>シシュツ</t>
    </rPh>
    <rPh sb="6" eb="7">
      <t>ケイ</t>
    </rPh>
    <phoneticPr fontId="52"/>
  </si>
  <si>
    <t>バス</t>
    <phoneticPr fontId="41"/>
  </si>
  <si>
    <t>産業連関表（観光分析用）
部門分類</t>
    <rPh sb="0" eb="1">
      <t>サン</t>
    </rPh>
    <rPh sb="1" eb="2">
      <t>ギョウ</t>
    </rPh>
    <rPh sb="2" eb="3">
      <t>レン</t>
    </rPh>
    <rPh sb="3" eb="4">
      <t>セキ</t>
    </rPh>
    <rPh sb="4" eb="5">
      <t>ヒョウ</t>
    </rPh>
    <rPh sb="13" eb="14">
      <t>ブ</t>
    </rPh>
    <rPh sb="14" eb="15">
      <t>モン</t>
    </rPh>
    <rPh sb="15" eb="16">
      <t>ブン</t>
    </rPh>
    <rPh sb="16" eb="17">
      <t>タグイ</t>
    </rPh>
    <phoneticPr fontId="5"/>
  </si>
  <si>
    <t>観光分析用</t>
    <rPh sb="0" eb="2">
      <t>カンコウ</t>
    </rPh>
    <rPh sb="2" eb="4">
      <t>ブンセキ</t>
    </rPh>
    <rPh sb="4" eb="5">
      <t>ヨウ</t>
    </rPh>
    <phoneticPr fontId="40"/>
  </si>
  <si>
    <t>日帰り</t>
    <rPh sb="0" eb="2">
      <t>ヒガエ</t>
    </rPh>
    <phoneticPr fontId="41"/>
  </si>
  <si>
    <t>部門名</t>
    <phoneticPr fontId="5"/>
  </si>
  <si>
    <t>計</t>
    <phoneticPr fontId="41"/>
  </si>
  <si>
    <t>総支出額</t>
    <phoneticPr fontId="52"/>
  </si>
  <si>
    <t>旅行中支出計</t>
    <rPh sb="0" eb="3">
      <t>リョコウチュウ</t>
    </rPh>
    <rPh sb="3" eb="5">
      <t>シシュツ</t>
    </rPh>
    <rPh sb="5" eb="6">
      <t>ケイ</t>
    </rPh>
    <phoneticPr fontId="52"/>
  </si>
  <si>
    <t>海外宿泊</t>
    <rPh sb="0" eb="2">
      <t>カイガイ</t>
    </rPh>
    <rPh sb="2" eb="4">
      <t>シュクハク</t>
    </rPh>
    <phoneticPr fontId="4"/>
  </si>
  <si>
    <t>国内宿泊</t>
    <rPh sb="0" eb="2">
      <t>コクナイ</t>
    </rPh>
    <rPh sb="2" eb="4">
      <t>シュクハク</t>
    </rPh>
    <phoneticPr fontId="41"/>
  </si>
  <si>
    <t>海外宿泊</t>
    <rPh sb="0" eb="2">
      <t>カイガイ</t>
    </rPh>
    <rPh sb="2" eb="4">
      <t>シュクハク</t>
    </rPh>
    <phoneticPr fontId="41"/>
  </si>
  <si>
    <t>宿泊費</t>
    <rPh sb="0" eb="3">
      <t>シュクハクヒ</t>
    </rPh>
    <phoneticPr fontId="4"/>
  </si>
  <si>
    <t>航空機、新幹線の処理</t>
    <rPh sb="0" eb="3">
      <t>コウクウキ</t>
    </rPh>
    <rPh sb="4" eb="7">
      <t>シンカンセン</t>
    </rPh>
    <rPh sb="8" eb="10">
      <t>ショリ</t>
    </rPh>
    <phoneticPr fontId="4"/>
  </si>
  <si>
    <t>d</t>
    <phoneticPr fontId="4"/>
  </si>
  <si>
    <t>d'</t>
    <phoneticPr fontId="4"/>
  </si>
  <si>
    <t>旅行客・観光客の消費額すべてが県内産業への需要であると考えられる部門（商業、教育・研究、</t>
    <rPh sb="32" eb="34">
      <t>ブモン</t>
    </rPh>
    <rPh sb="35" eb="37">
      <t>ショウギョウ</t>
    </rPh>
    <rPh sb="38" eb="40">
      <t>キョウイク</t>
    </rPh>
    <rPh sb="41" eb="43">
      <t>ケンキュウ</t>
    </rPh>
    <phoneticPr fontId="4"/>
  </si>
  <si>
    <t>旅行客・観光客の消費額すべてが県内産業への需要であると考えられる部門（商業、教育・研究、医療・福祉、物品賃貸サービス及び対個人サービス部門）については</t>
    <rPh sb="38" eb="40">
      <t>キョウイク</t>
    </rPh>
    <rPh sb="41" eb="43">
      <t>ケンキュウ</t>
    </rPh>
    <rPh sb="44" eb="46">
      <t>イリョウ</t>
    </rPh>
    <rPh sb="47" eb="49">
      <t>フクシ</t>
    </rPh>
    <rPh sb="50" eb="52">
      <t>ブッピン</t>
    </rPh>
    <rPh sb="52" eb="54">
      <t>チンタイ</t>
    </rPh>
    <rPh sb="58" eb="59">
      <t>オヨ</t>
    </rPh>
    <phoneticPr fontId="4"/>
  </si>
  <si>
    <t>観光客数</t>
    <rPh sb="0" eb="3">
      <t>カンコウキャク</t>
    </rPh>
    <rPh sb="3" eb="4">
      <t>スウ</t>
    </rPh>
    <phoneticPr fontId="4"/>
  </si>
  <si>
    <t>（人）</t>
    <rPh sb="1" eb="2">
      <t>ニン</t>
    </rPh>
    <phoneticPr fontId="4"/>
  </si>
  <si>
    <t>宿泊客</t>
    <rPh sb="0" eb="3">
      <t>シュクハクキャク</t>
    </rPh>
    <phoneticPr fontId="4"/>
  </si>
  <si>
    <t>日帰り客</t>
    <rPh sb="0" eb="2">
      <t>ヒガエ</t>
    </rPh>
    <rPh sb="3" eb="4">
      <t>キャク</t>
    </rPh>
    <phoneticPr fontId="4"/>
  </si>
  <si>
    <t>交通費</t>
    <rPh sb="0" eb="3">
      <t>コウツウヒ</t>
    </rPh>
    <phoneticPr fontId="4"/>
  </si>
  <si>
    <t>飲食費</t>
    <rPh sb="0" eb="3">
      <t>インショクヒ</t>
    </rPh>
    <phoneticPr fontId="4"/>
  </si>
  <si>
    <t>土産代</t>
    <rPh sb="0" eb="2">
      <t>ミヤゲ</t>
    </rPh>
    <rPh sb="2" eb="3">
      <t>ダイ</t>
    </rPh>
    <phoneticPr fontId="4"/>
  </si>
  <si>
    <t>発生需要額
①＋②</t>
    <rPh sb="0" eb="2">
      <t>ハッセイ</t>
    </rPh>
    <rPh sb="2" eb="5">
      <t>ジュヨウガク</t>
    </rPh>
    <phoneticPr fontId="4"/>
  </si>
  <si>
    <t>与件データ作成シート②</t>
    <rPh sb="0" eb="2">
      <t>ヨケン</t>
    </rPh>
    <rPh sb="5" eb="7">
      <t>サクセイ</t>
    </rPh>
    <phoneticPr fontId="4"/>
  </si>
  <si>
    <t>利用者が
入力
①</t>
    <rPh sb="0" eb="3">
      <t>リヨウシャ</t>
    </rPh>
    <rPh sb="5" eb="7">
      <t>ニュウリョク</t>
    </rPh>
    <phoneticPr fontId="4"/>
  </si>
  <si>
    <t>与件データ作成シート</t>
    <rPh sb="0" eb="2">
      <t>ヨケン</t>
    </rPh>
    <rPh sb="5" eb="7">
      <t>サクセイ</t>
    </rPh>
    <phoneticPr fontId="4"/>
  </si>
  <si>
    <r>
      <rPr>
        <sz val="10"/>
        <color rgb="FFFF0000"/>
        <rFont val="ＭＳ Ｐゴシック"/>
        <family val="3"/>
        <charset val="128"/>
      </rPr>
      <t>【ケース１】</t>
    </r>
    <r>
      <rPr>
        <sz val="10"/>
        <color theme="1"/>
        <rFont val="ＭＳ Ｐゴシック"/>
        <family val="3"/>
        <charset val="128"/>
      </rPr>
      <t>　「観光客数」按分データ</t>
    </r>
    <rPh sb="8" eb="11">
      <t>カンコウキャク</t>
    </rPh>
    <rPh sb="11" eb="12">
      <t>スウ</t>
    </rPh>
    <rPh sb="13" eb="15">
      <t>アンブン</t>
    </rPh>
    <phoneticPr fontId="4"/>
  </si>
  <si>
    <t>宿泊客数</t>
    <rPh sb="0" eb="3">
      <t>シュクハクキャク</t>
    </rPh>
    <rPh sb="3" eb="4">
      <t>スウ</t>
    </rPh>
    <phoneticPr fontId="4"/>
  </si>
  <si>
    <t>日帰り客数　</t>
    <rPh sb="0" eb="2">
      <t>ヒガエ</t>
    </rPh>
    <rPh sb="3" eb="4">
      <t>キャク</t>
    </rPh>
    <rPh sb="4" eb="5">
      <t>スウ</t>
    </rPh>
    <phoneticPr fontId="40"/>
  </si>
  <si>
    <t>計</t>
    <rPh sb="0" eb="1">
      <t>ケイ</t>
    </rPh>
    <phoneticPr fontId="4"/>
  </si>
  <si>
    <t>居住地別の内訳</t>
    <rPh sb="0" eb="3">
      <t>キョジュウチ</t>
    </rPh>
    <rPh sb="3" eb="4">
      <t>ベツ</t>
    </rPh>
    <rPh sb="5" eb="7">
      <t>ウチワケ</t>
    </rPh>
    <phoneticPr fontId="4"/>
  </si>
  <si>
    <t>県内居住者</t>
    <rPh sb="0" eb="2">
      <t>ケンナイ</t>
    </rPh>
    <rPh sb="2" eb="5">
      <t>キョジュウシャ</t>
    </rPh>
    <phoneticPr fontId="4"/>
  </si>
  <si>
    <t>県外</t>
    <rPh sb="0" eb="2">
      <t>ケンガイ</t>
    </rPh>
    <phoneticPr fontId="4"/>
  </si>
  <si>
    <t>県外居住者</t>
    <rPh sb="0" eb="2">
      <t>ケンガイ</t>
    </rPh>
    <rPh sb="2" eb="5">
      <t>キョジュウシャ</t>
    </rPh>
    <phoneticPr fontId="4"/>
  </si>
  <si>
    <t>うち国内</t>
    <rPh sb="2" eb="4">
      <t>コクナイ</t>
    </rPh>
    <phoneticPr fontId="4"/>
  </si>
  <si>
    <t>うち外国人</t>
    <rPh sb="2" eb="4">
      <t>ガイコク</t>
    </rPh>
    <rPh sb="4" eb="5">
      <t>ジン</t>
    </rPh>
    <phoneticPr fontId="4"/>
  </si>
  <si>
    <t>区分</t>
    <rPh sb="0" eb="2">
      <t>クブン</t>
    </rPh>
    <phoneticPr fontId="4"/>
  </si>
  <si>
    <t>（単位：人）</t>
    <rPh sb="1" eb="3">
      <t>タンイ</t>
    </rPh>
    <rPh sb="4" eb="5">
      <t>ニン</t>
    </rPh>
    <phoneticPr fontId="4"/>
  </si>
  <si>
    <t>※【ケース１】で入力された「観光客数」を上記の比率により按分</t>
    <rPh sb="8" eb="10">
      <t>ニュウリョク</t>
    </rPh>
    <rPh sb="14" eb="17">
      <t>カンコウキャク</t>
    </rPh>
    <rPh sb="17" eb="18">
      <t>スウ</t>
    </rPh>
    <rPh sb="20" eb="22">
      <t>ジョウキ</t>
    </rPh>
    <rPh sb="23" eb="25">
      <t>ヒリツ</t>
    </rPh>
    <rPh sb="28" eb="30">
      <t>アンブン</t>
    </rPh>
    <phoneticPr fontId="4"/>
  </si>
  <si>
    <r>
      <rPr>
        <sz val="10"/>
        <color rgb="FFFF0000"/>
        <rFont val="ＭＳ Ｐゴシック"/>
        <family val="3"/>
        <charset val="128"/>
      </rPr>
      <t>【ケース２】</t>
    </r>
    <r>
      <rPr>
        <sz val="10"/>
        <color theme="1"/>
        <rFont val="ＭＳ Ｐゴシック"/>
        <family val="3"/>
        <charset val="128"/>
      </rPr>
      <t>　「宿泊、日帰り別の観光客数」按分データ</t>
    </r>
    <rPh sb="21" eb="23">
      <t>アンブン</t>
    </rPh>
    <phoneticPr fontId="4"/>
  </si>
  <si>
    <t>※【ケース2】で入力された「宿泊、日帰り別の観光客数」を上記の比率により按分</t>
    <rPh sb="8" eb="10">
      <t>ニュウリョク</t>
    </rPh>
    <rPh sb="28" eb="30">
      <t>ジョウキ</t>
    </rPh>
    <rPh sb="31" eb="33">
      <t>ヒリツ</t>
    </rPh>
    <rPh sb="36" eb="38">
      <t>アンブン</t>
    </rPh>
    <phoneticPr fontId="4"/>
  </si>
  <si>
    <r>
      <rPr>
        <sz val="10"/>
        <color rgb="FFFF0000"/>
        <rFont val="ＭＳ Ｐゴシック"/>
        <family val="3"/>
        <charset val="128"/>
      </rPr>
      <t>【ケース３】</t>
    </r>
    <r>
      <rPr>
        <sz val="10"/>
        <color theme="1"/>
        <rFont val="ＭＳ Ｐゴシック"/>
        <family val="3"/>
        <charset val="128"/>
      </rPr>
      <t>　「宿泊・日帰り別、居住地別の観光客数」（１人当たり消費単価は不明）のみ把握している場合</t>
    </r>
    <rPh sb="16" eb="19">
      <t>キョジュウチ</t>
    </rPh>
    <rPh sb="19" eb="20">
      <t>ベツ</t>
    </rPh>
    <rPh sb="28" eb="29">
      <t>ニン</t>
    </rPh>
    <rPh sb="29" eb="30">
      <t>ア</t>
    </rPh>
    <rPh sb="32" eb="34">
      <t>ショウヒ</t>
    </rPh>
    <rPh sb="34" eb="36">
      <t>タンカ</t>
    </rPh>
    <rPh sb="37" eb="39">
      <t>フメイ</t>
    </rPh>
    <rPh sb="42" eb="44">
      <t>ハアク</t>
    </rPh>
    <rPh sb="48" eb="50">
      <t>バアイ</t>
    </rPh>
    <phoneticPr fontId="4"/>
  </si>
  <si>
    <r>
      <rPr>
        <sz val="10"/>
        <color rgb="FFFF0000"/>
        <rFont val="ＭＳ Ｐゴシック"/>
        <family val="3"/>
        <charset val="128"/>
      </rPr>
      <t>【ケース１】</t>
    </r>
    <r>
      <rPr>
        <sz val="10"/>
        <color theme="1"/>
        <rFont val="ＭＳ Ｐゴシック"/>
        <family val="3"/>
        <charset val="128"/>
      </rPr>
      <t>　「観光客数」（宿泊、日帰りの区分は不明）のみ把握している場合</t>
    </r>
    <rPh sb="8" eb="11">
      <t>カンコウキャク</t>
    </rPh>
    <rPh sb="11" eb="12">
      <t>スウ</t>
    </rPh>
    <rPh sb="14" eb="16">
      <t>シュクハク</t>
    </rPh>
    <rPh sb="17" eb="19">
      <t>ヒガエ</t>
    </rPh>
    <rPh sb="21" eb="23">
      <t>クブン</t>
    </rPh>
    <rPh sb="24" eb="26">
      <t>フメイ</t>
    </rPh>
    <rPh sb="29" eb="31">
      <t>ハアク</t>
    </rPh>
    <rPh sb="35" eb="37">
      <t>バアイ</t>
    </rPh>
    <phoneticPr fontId="4"/>
  </si>
  <si>
    <t>宿泊客</t>
    <rPh sb="0" eb="3">
      <t>シュクハクキャク</t>
    </rPh>
    <phoneticPr fontId="4"/>
  </si>
  <si>
    <t>日帰り客</t>
    <rPh sb="0" eb="2">
      <t>ヒガエ</t>
    </rPh>
    <rPh sb="3" eb="4">
      <t>キャク</t>
    </rPh>
    <phoneticPr fontId="4"/>
  </si>
  <si>
    <t>県内</t>
    <rPh sb="0" eb="2">
      <t>ケンナイ</t>
    </rPh>
    <phoneticPr fontId="4"/>
  </si>
  <si>
    <t>外国人</t>
    <rPh sb="0" eb="2">
      <t>ガイコク</t>
    </rPh>
    <rPh sb="2" eb="3">
      <t>ジン</t>
    </rPh>
    <phoneticPr fontId="4"/>
  </si>
  <si>
    <r>
      <rPr>
        <sz val="10"/>
        <color rgb="FFFF0000"/>
        <rFont val="ＭＳ Ｐゴシック"/>
        <family val="3"/>
        <charset val="128"/>
      </rPr>
      <t>【ケース２】</t>
    </r>
    <r>
      <rPr>
        <sz val="10"/>
        <color theme="1"/>
        <rFont val="ＭＳ Ｐゴシック"/>
        <family val="3"/>
        <charset val="128"/>
      </rPr>
      <t>　「宿泊、日帰り別の観光客数」（県内、県外、外国の区分は不明）のみ把握している場合</t>
    </r>
    <rPh sb="22" eb="24">
      <t>ケンナイ</t>
    </rPh>
    <rPh sb="25" eb="27">
      <t>ケンガイ</t>
    </rPh>
    <rPh sb="28" eb="30">
      <t>ガイコク</t>
    </rPh>
    <rPh sb="31" eb="33">
      <t>クブン</t>
    </rPh>
    <rPh sb="34" eb="36">
      <t>フメイ</t>
    </rPh>
    <rPh sb="39" eb="41">
      <t>ハアク</t>
    </rPh>
    <rPh sb="45" eb="47">
      <t>バアイ</t>
    </rPh>
    <phoneticPr fontId="4"/>
  </si>
  <si>
    <t>（人）</t>
    <rPh sb="1" eb="2">
      <t>ニン</t>
    </rPh>
    <phoneticPr fontId="4"/>
  </si>
  <si>
    <r>
      <rPr>
        <sz val="10"/>
        <color rgb="FFFF0000"/>
        <rFont val="ＭＳ Ｐゴシック"/>
        <family val="3"/>
        <charset val="128"/>
      </rPr>
      <t>【ケース４】</t>
    </r>
    <r>
      <rPr>
        <sz val="10"/>
        <color theme="1"/>
        <rFont val="ＭＳ Ｐゴシック"/>
        <family val="3"/>
        <charset val="128"/>
      </rPr>
      <t>　「宿泊・日帰り別、居住地別の観光客数」と「１人当たり消費単価」を把握している場合</t>
    </r>
    <rPh sb="8" eb="10">
      <t>シュクハク</t>
    </rPh>
    <rPh sb="11" eb="13">
      <t>ヒガエ</t>
    </rPh>
    <rPh sb="14" eb="15">
      <t>ベツ</t>
    </rPh>
    <rPh sb="16" eb="19">
      <t>キョジュウチ</t>
    </rPh>
    <rPh sb="19" eb="20">
      <t>ベツ</t>
    </rPh>
    <rPh sb="21" eb="24">
      <t>カンコウキャク</t>
    </rPh>
    <rPh sb="24" eb="25">
      <t>スウ</t>
    </rPh>
    <rPh sb="28" eb="30">
      <t>ヒトリ</t>
    </rPh>
    <rPh sb="30" eb="31">
      <t>ア</t>
    </rPh>
    <rPh sb="33" eb="35">
      <t>ショウヒ</t>
    </rPh>
    <rPh sb="35" eb="37">
      <t>タンカ</t>
    </rPh>
    <rPh sb="39" eb="41">
      <t>ハアク</t>
    </rPh>
    <rPh sb="45" eb="47">
      <t>バアイ</t>
    </rPh>
    <phoneticPr fontId="4"/>
  </si>
  <si>
    <r>
      <rPr>
        <sz val="10"/>
        <color rgb="FFFF0000"/>
        <rFont val="ＭＳ Ｐゴシック"/>
        <family val="3"/>
        <charset val="128"/>
      </rPr>
      <t>【ケース５】</t>
    </r>
    <r>
      <rPr>
        <sz val="10"/>
        <color theme="1"/>
        <rFont val="ＭＳ Ｐゴシック"/>
        <family val="3"/>
        <charset val="128"/>
      </rPr>
      <t>　「宿泊・日帰り別、居住地別の観光客数」と「費目ごとの１人当たり消費単価」を把握している場合</t>
    </r>
    <rPh sb="8" eb="10">
      <t>シュクハク</t>
    </rPh>
    <rPh sb="11" eb="13">
      <t>ヒガエ</t>
    </rPh>
    <rPh sb="14" eb="15">
      <t>ベツ</t>
    </rPh>
    <rPh sb="16" eb="19">
      <t>キョジュウチ</t>
    </rPh>
    <rPh sb="19" eb="20">
      <t>ベツ</t>
    </rPh>
    <rPh sb="21" eb="24">
      <t>カンコウキャク</t>
    </rPh>
    <rPh sb="24" eb="25">
      <t>スウ</t>
    </rPh>
    <rPh sb="28" eb="30">
      <t>ヒモク</t>
    </rPh>
    <rPh sb="33" eb="35">
      <t>ヒトリ</t>
    </rPh>
    <rPh sb="35" eb="36">
      <t>ア</t>
    </rPh>
    <rPh sb="38" eb="40">
      <t>ショウヒ</t>
    </rPh>
    <rPh sb="40" eb="42">
      <t>タンカ</t>
    </rPh>
    <rPh sb="44" eb="46">
      <t>ハアク</t>
    </rPh>
    <rPh sb="50" eb="52">
      <t>バアイ</t>
    </rPh>
    <phoneticPr fontId="4"/>
  </si>
  <si>
    <t>その他</t>
    <rPh sb="2" eb="3">
      <t>タ</t>
    </rPh>
    <phoneticPr fontId="4"/>
  </si>
  <si>
    <t>日帰り</t>
    <rPh sb="0" eb="2">
      <t>ヒガエ</t>
    </rPh>
    <phoneticPr fontId="4"/>
  </si>
  <si>
    <t>費目</t>
    <rPh sb="0" eb="2">
      <t>ヒモク</t>
    </rPh>
    <phoneticPr fontId="4"/>
  </si>
  <si>
    <t>観光客数（人）</t>
    <rPh sb="0" eb="3">
      <t>カンコウキャク</t>
    </rPh>
    <rPh sb="3" eb="4">
      <t>スウ</t>
    </rPh>
    <rPh sb="5" eb="6">
      <t>ニン</t>
    </rPh>
    <phoneticPr fontId="4"/>
  </si>
  <si>
    <t>外国人</t>
    <rPh sb="0" eb="2">
      <t>ガイコク</t>
    </rPh>
    <rPh sb="2" eb="3">
      <t>ジン</t>
    </rPh>
    <phoneticPr fontId="5"/>
  </si>
  <si>
    <t>（円）</t>
    <rPh sb="1" eb="2">
      <t>エン</t>
    </rPh>
    <phoneticPr fontId="4"/>
  </si>
  <si>
    <r>
      <rPr>
        <sz val="10"/>
        <color rgb="FFFF0000"/>
        <rFont val="ＭＳ Ｐゴシック"/>
        <family val="3"/>
        <charset val="128"/>
      </rPr>
      <t>【ケース３】</t>
    </r>
    <r>
      <rPr>
        <sz val="10"/>
        <color theme="1"/>
        <rFont val="ＭＳ Ｐゴシック"/>
        <family val="3"/>
        <charset val="128"/>
      </rPr>
      <t>　「宿泊・日帰り別、居住地別の１人当たり消費単価」データ</t>
    </r>
    <rPh sb="16" eb="19">
      <t>キョジュウチ</t>
    </rPh>
    <rPh sb="19" eb="20">
      <t>ベツ</t>
    </rPh>
    <rPh sb="22" eb="23">
      <t>ニン</t>
    </rPh>
    <rPh sb="23" eb="24">
      <t>ア</t>
    </rPh>
    <rPh sb="26" eb="28">
      <t>ショウヒ</t>
    </rPh>
    <rPh sb="28" eb="30">
      <t>タンカ</t>
    </rPh>
    <phoneticPr fontId="4"/>
  </si>
  <si>
    <r>
      <rPr>
        <sz val="10"/>
        <color rgb="FFFF0000"/>
        <rFont val="ＭＳ Ｐゴシック"/>
        <family val="3"/>
        <charset val="128"/>
      </rPr>
      <t>【ケース４】</t>
    </r>
    <r>
      <rPr>
        <sz val="10"/>
        <color theme="1"/>
        <rFont val="ＭＳ Ｐゴシック"/>
        <family val="3"/>
        <charset val="128"/>
      </rPr>
      <t>　「宿泊・日帰り別、居住地別の費目ごとの１人当たり消費単価」按分データ</t>
    </r>
    <rPh sb="8" eb="10">
      <t>シュクハク</t>
    </rPh>
    <rPh sb="11" eb="13">
      <t>ヒガエ</t>
    </rPh>
    <rPh sb="14" eb="15">
      <t>ベツ</t>
    </rPh>
    <rPh sb="16" eb="19">
      <t>キョジュウチ</t>
    </rPh>
    <rPh sb="19" eb="20">
      <t>ベツ</t>
    </rPh>
    <rPh sb="21" eb="23">
      <t>ヒモク</t>
    </rPh>
    <rPh sb="26" eb="28">
      <t>ヒトリ</t>
    </rPh>
    <rPh sb="28" eb="29">
      <t>ア</t>
    </rPh>
    <rPh sb="31" eb="33">
      <t>ショウヒ</t>
    </rPh>
    <rPh sb="33" eb="35">
      <t>タンカ</t>
    </rPh>
    <rPh sb="36" eb="38">
      <t>アンブン</t>
    </rPh>
    <phoneticPr fontId="4"/>
  </si>
  <si>
    <t>交通費（再掲）</t>
    <rPh sb="0" eb="3">
      <t>コウツウヒ</t>
    </rPh>
    <rPh sb="4" eb="6">
      <t>サイケイ</t>
    </rPh>
    <phoneticPr fontId="52"/>
  </si>
  <si>
    <t>宿泊費（再掲）</t>
    <rPh sb="0" eb="3">
      <t>シュクハクヒ</t>
    </rPh>
    <phoneticPr fontId="52"/>
  </si>
  <si>
    <t>飲食費（再掲）</t>
    <rPh sb="0" eb="2">
      <t>インショク</t>
    </rPh>
    <rPh sb="2" eb="3">
      <t>ヒ</t>
    </rPh>
    <phoneticPr fontId="52"/>
  </si>
  <si>
    <t>土産代（再掲）</t>
    <phoneticPr fontId="14"/>
  </si>
  <si>
    <t>入場料（再掲）</t>
    <rPh sb="0" eb="3">
      <t>ニュウジョウリョウ</t>
    </rPh>
    <phoneticPr fontId="14"/>
  </si>
  <si>
    <t>その他（再掲）</t>
    <rPh sb="2" eb="3">
      <t>ホカ</t>
    </rPh>
    <phoneticPr fontId="14"/>
  </si>
  <si>
    <t>パック･団体ツアー参加費（再掲）</t>
    <phoneticPr fontId="4"/>
  </si>
  <si>
    <t>全体単価構成比表【宿泊】</t>
    <rPh sb="0" eb="2">
      <t>ゼンタイ</t>
    </rPh>
    <rPh sb="2" eb="4">
      <t>タンカ</t>
    </rPh>
    <rPh sb="4" eb="6">
      <t>コウセイ</t>
    </rPh>
    <rPh sb="6" eb="7">
      <t>ヒ</t>
    </rPh>
    <rPh sb="7" eb="8">
      <t>ヒョウ</t>
    </rPh>
    <rPh sb="9" eb="11">
      <t>シュクハク</t>
    </rPh>
    <phoneticPr fontId="52"/>
  </si>
  <si>
    <t>全体単価構成比表　【日帰り】</t>
    <rPh sb="0" eb="2">
      <t>ゼンタイ</t>
    </rPh>
    <rPh sb="2" eb="4">
      <t>タンカ</t>
    </rPh>
    <rPh sb="4" eb="6">
      <t>コウセイ</t>
    </rPh>
    <rPh sb="6" eb="7">
      <t>ヒ</t>
    </rPh>
    <rPh sb="7" eb="8">
      <t>ヒョウ</t>
    </rPh>
    <rPh sb="10" eb="12">
      <t>ヒガエ</t>
    </rPh>
    <phoneticPr fontId="52"/>
  </si>
  <si>
    <t>パック･団体ツアー参加費（再掲）</t>
    <rPh sb="13" eb="15">
      <t>サイケイ</t>
    </rPh>
    <phoneticPr fontId="4"/>
  </si>
  <si>
    <t>交通費（再掲）</t>
    <rPh sb="0" eb="3">
      <t>コウツウヒ</t>
    </rPh>
    <phoneticPr fontId="52"/>
  </si>
  <si>
    <t>IO部門分類への振り分け</t>
    <rPh sb="2" eb="4">
      <t>ブモン</t>
    </rPh>
    <rPh sb="4" eb="6">
      <t>ブンルイ</t>
    </rPh>
    <rPh sb="8" eb="9">
      <t>フ</t>
    </rPh>
    <rPh sb="10" eb="11">
      <t>ワ</t>
    </rPh>
    <phoneticPr fontId="41"/>
  </si>
  <si>
    <t>土産代（再掲）</t>
    <phoneticPr fontId="4"/>
  </si>
  <si>
    <t>【項目別】構成比</t>
    <rPh sb="1" eb="3">
      <t>コウモク</t>
    </rPh>
    <rPh sb="5" eb="8">
      <t>コウセイヒ</t>
    </rPh>
    <phoneticPr fontId="41"/>
  </si>
  <si>
    <t>合計
（①＋②）</t>
    <rPh sb="0" eb="2">
      <t>ゴウケイ</t>
    </rPh>
    <phoneticPr fontId="4"/>
  </si>
  <si>
    <t>消費総額（円）</t>
    <rPh sb="0" eb="2">
      <t>ショウヒ</t>
    </rPh>
    <rPh sb="2" eb="4">
      <t>ソウガク</t>
    </rPh>
    <rPh sb="5" eb="6">
      <t>エン</t>
    </rPh>
    <phoneticPr fontId="4"/>
  </si>
  <si>
    <t>海外宿泊</t>
    <rPh sb="0" eb="2">
      <t>カイガイ</t>
    </rPh>
    <rPh sb="2" eb="4">
      <t>シュクハク</t>
    </rPh>
    <phoneticPr fontId="4"/>
  </si>
  <si>
    <t>国内宿泊</t>
    <rPh sb="0" eb="2">
      <t>コクナイ</t>
    </rPh>
    <rPh sb="2" eb="4">
      <t>シュクハク</t>
    </rPh>
    <phoneticPr fontId="4"/>
  </si>
  <si>
    <t>日帰り</t>
    <rPh sb="0" eb="2">
      <t>ヒガエ</t>
    </rPh>
    <phoneticPr fontId="4"/>
  </si>
  <si>
    <t>計</t>
    <rPh sb="0" eb="1">
      <t>ケイ</t>
    </rPh>
    <phoneticPr fontId="4"/>
  </si>
  <si>
    <t>端数
処理</t>
    <rPh sb="0" eb="2">
      <t>ハスウ</t>
    </rPh>
    <rPh sb="3" eb="5">
      <t>ショリ</t>
    </rPh>
    <phoneticPr fontId="4"/>
  </si>
  <si>
    <t>海外宿泊
（四捨五入）</t>
    <rPh sb="0" eb="2">
      <t>カイガイ</t>
    </rPh>
    <rPh sb="2" eb="4">
      <t>シュクハク</t>
    </rPh>
    <rPh sb="6" eb="10">
      <t>シシャゴニュウ</t>
    </rPh>
    <phoneticPr fontId="41"/>
  </si>
  <si>
    <t>国内宿泊
（四捨五入）</t>
    <rPh sb="0" eb="2">
      <t>コクナイ</t>
    </rPh>
    <rPh sb="2" eb="4">
      <t>シュクハク</t>
    </rPh>
    <phoneticPr fontId="41"/>
  </si>
  <si>
    <t>日帰り
（四捨五入）</t>
    <rPh sb="0" eb="2">
      <t>ヒガエ</t>
    </rPh>
    <phoneticPr fontId="41"/>
  </si>
  <si>
    <t>計</t>
    <rPh sb="0" eb="1">
      <t>ケイ</t>
    </rPh>
    <phoneticPr fontId="41"/>
  </si>
  <si>
    <t>【対全体】構成比</t>
    <rPh sb="1" eb="2">
      <t>タイ</t>
    </rPh>
    <rPh sb="5" eb="8">
      <t>コウセイヒ</t>
    </rPh>
    <phoneticPr fontId="41"/>
  </si>
  <si>
    <t>計　①
（端数処理後）</t>
    <rPh sb="0" eb="1">
      <t>ケイ</t>
    </rPh>
    <rPh sb="5" eb="7">
      <t>ハスウ</t>
    </rPh>
    <rPh sb="7" eb="9">
      <t>ショリ</t>
    </rPh>
    <rPh sb="9" eb="10">
      <t>ゴ</t>
    </rPh>
    <phoneticPr fontId="4"/>
  </si>
  <si>
    <t>単位変換</t>
    <rPh sb="0" eb="2">
      <t>タンイ</t>
    </rPh>
    <rPh sb="2" eb="4">
      <t>ヘンカン</t>
    </rPh>
    <phoneticPr fontId="4"/>
  </si>
  <si>
    <t>千円</t>
    <rPh sb="0" eb="2">
      <t>センエン</t>
    </rPh>
    <phoneticPr fontId="3"/>
  </si>
  <si>
    <t>万円</t>
    <rPh sb="0" eb="2">
      <t>マンエン</t>
    </rPh>
    <phoneticPr fontId="3"/>
  </si>
  <si>
    <t>百万円</t>
    <rPh sb="0" eb="3">
      <t>ヒャクマンエン</t>
    </rPh>
    <phoneticPr fontId="3"/>
  </si>
  <si>
    <t>億円</t>
    <rPh sb="0" eb="2">
      <t>オクエン</t>
    </rPh>
    <phoneticPr fontId="3"/>
  </si>
  <si>
    <t>交通費</t>
    <rPh sb="0" eb="3">
      <t>コウツウヒ</t>
    </rPh>
    <phoneticPr fontId="4"/>
  </si>
  <si>
    <t>国内宿泊
（四捨五入）</t>
    <rPh sb="0" eb="2">
      <t>コクナイ</t>
    </rPh>
    <rPh sb="2" eb="4">
      <t>シュクハク</t>
    </rPh>
    <rPh sb="6" eb="10">
      <t>シシャゴニュウ</t>
    </rPh>
    <phoneticPr fontId="41"/>
  </si>
  <si>
    <t>日帰り
（四捨五入）</t>
    <rPh sb="0" eb="2">
      <t>ヒガエ</t>
    </rPh>
    <rPh sb="5" eb="9">
      <t>シシャゴニュウ</t>
    </rPh>
    <phoneticPr fontId="41"/>
  </si>
  <si>
    <t>計　②
（端数処理後）</t>
    <rPh sb="0" eb="1">
      <t>ケイ</t>
    </rPh>
    <rPh sb="5" eb="7">
      <t>ハスウ</t>
    </rPh>
    <rPh sb="7" eb="9">
      <t>ショリ</t>
    </rPh>
    <rPh sb="9" eb="10">
      <t>ゴ</t>
    </rPh>
    <phoneticPr fontId="4"/>
  </si>
  <si>
    <t>入場料</t>
    <rPh sb="0" eb="3">
      <t>ニュウジョウリョウ</t>
    </rPh>
    <phoneticPr fontId="4"/>
  </si>
  <si>
    <t>１人当たり
消費単価（円）</t>
    <rPh sb="1" eb="2">
      <t>ニン</t>
    </rPh>
    <rPh sb="2" eb="3">
      <t>ア</t>
    </rPh>
    <rPh sb="6" eb="8">
      <t>ショウヒ</t>
    </rPh>
    <rPh sb="8" eb="10">
      <t>タンカ</t>
    </rPh>
    <rPh sb="11" eb="12">
      <t>エン</t>
    </rPh>
    <phoneticPr fontId="4"/>
  </si>
  <si>
    <t>１人あたり
消費単価（円）</t>
    <rPh sb="1" eb="2">
      <t>ニン</t>
    </rPh>
    <rPh sb="6" eb="8">
      <t>ショウヒ</t>
    </rPh>
    <rPh sb="8" eb="10">
      <t>タンカ</t>
    </rPh>
    <rPh sb="11" eb="12">
      <t>エン</t>
    </rPh>
    <phoneticPr fontId="4"/>
  </si>
  <si>
    <t>（円）</t>
    <rPh sb="1" eb="2">
      <t>エン</t>
    </rPh>
    <phoneticPr fontId="4"/>
  </si>
  <si>
    <t>宿泊費</t>
    <rPh sb="0" eb="3">
      <t>シュクハクヒ</t>
    </rPh>
    <phoneticPr fontId="4"/>
  </si>
  <si>
    <t>飲食費</t>
    <rPh sb="0" eb="3">
      <t>インショクヒ</t>
    </rPh>
    <phoneticPr fontId="4"/>
  </si>
  <si>
    <t>土産代</t>
    <rPh sb="0" eb="2">
      <t>ミヤゲ</t>
    </rPh>
    <rPh sb="2" eb="3">
      <t>ダイ</t>
    </rPh>
    <phoneticPr fontId="4"/>
  </si>
  <si>
    <t>その他</t>
    <rPh sb="2" eb="3">
      <t>ホカ</t>
    </rPh>
    <phoneticPr fontId="4"/>
  </si>
  <si>
    <t>日帰り客数</t>
    <rPh sb="0" eb="2">
      <t>ヒガエ</t>
    </rPh>
    <rPh sb="3" eb="4">
      <t>キャク</t>
    </rPh>
    <rPh sb="4" eb="5">
      <t>スウ</t>
    </rPh>
    <phoneticPr fontId="4"/>
  </si>
  <si>
    <t>計</t>
    <rPh sb="0" eb="1">
      <t>ケイ</t>
    </rPh>
    <phoneticPr fontId="4"/>
  </si>
  <si>
    <t>円</t>
    <rPh sb="0" eb="1">
      <t>エン</t>
    </rPh>
    <phoneticPr fontId="3"/>
  </si>
  <si>
    <t>【対全体構成比】消費額（円）</t>
    <rPh sb="1" eb="2">
      <t>タイ</t>
    </rPh>
    <rPh sb="4" eb="7">
      <t>コウセイヒ</t>
    </rPh>
    <rPh sb="8" eb="11">
      <t>ショウヒガク</t>
    </rPh>
    <rPh sb="12" eb="13">
      <t>エン</t>
    </rPh>
    <phoneticPr fontId="41"/>
  </si>
  <si>
    <t>【項目別構成比】消費額（円）</t>
    <rPh sb="4" eb="7">
      <t>コウセイヒ</t>
    </rPh>
    <rPh sb="8" eb="11">
      <t>ショウヒガク</t>
    </rPh>
    <rPh sb="12" eb="13">
      <t>エン</t>
    </rPh>
    <phoneticPr fontId="41"/>
  </si>
  <si>
    <t>集計結果（円）</t>
    <rPh sb="0" eb="2">
      <t>シュウケイ</t>
    </rPh>
    <rPh sb="2" eb="4">
      <t>ケッカ</t>
    </rPh>
    <rPh sb="5" eb="6">
      <t>エン</t>
    </rPh>
    <phoneticPr fontId="41"/>
  </si>
  <si>
    <t>費目</t>
    <rPh sb="0" eb="2">
      <t>ヒモク</t>
    </rPh>
    <phoneticPr fontId="4"/>
  </si>
  <si>
    <t>消費転換率</t>
    <rPh sb="0" eb="2">
      <t>ショウヒ</t>
    </rPh>
    <rPh sb="2" eb="4">
      <t>テンカン</t>
    </rPh>
    <rPh sb="4" eb="5">
      <t>リツ</t>
    </rPh>
    <phoneticPr fontId="14"/>
  </si>
  <si>
    <t>このシートには、「与件データ計算」シートにおいて、計算のために使用するデータを置いています。</t>
    <rPh sb="9" eb="11">
      <t>ヨケン</t>
    </rPh>
    <rPh sb="14" eb="16">
      <t>ケイサン</t>
    </rPh>
    <rPh sb="25" eb="27">
      <t>ケイサン</t>
    </rPh>
    <rPh sb="31" eb="33">
      <t>シヨウ</t>
    </rPh>
    <rPh sb="39" eb="40">
      <t>オ</t>
    </rPh>
    <phoneticPr fontId="4"/>
  </si>
  <si>
    <t>「按分データ」シート</t>
    <rPh sb="1" eb="3">
      <t>アンブン</t>
    </rPh>
    <phoneticPr fontId="4"/>
  </si>
  <si>
    <t>※「宿泊」及び「日帰り」シートにより推計</t>
    <rPh sb="2" eb="4">
      <t>シュクハク</t>
    </rPh>
    <rPh sb="5" eb="6">
      <t>オヨ</t>
    </rPh>
    <rPh sb="8" eb="10">
      <t>ヒガエ</t>
    </rPh>
    <rPh sb="18" eb="20">
      <t>スイケイ</t>
    </rPh>
    <phoneticPr fontId="4"/>
  </si>
  <si>
    <t>「与件データ計算」シート</t>
    <rPh sb="1" eb="3">
      <t>ヨケン</t>
    </rPh>
    <rPh sb="6" eb="8">
      <t>ケイサン</t>
    </rPh>
    <phoneticPr fontId="4"/>
  </si>
  <si>
    <t>旅行客・観光客の県内消費額のすべてが県内産業への需要であると考えられる部門（商業、運輸・郵便、教育・研究、</t>
    <rPh sb="8" eb="10">
      <t>ケンナイ</t>
    </rPh>
    <rPh sb="35" eb="37">
      <t>ブモン</t>
    </rPh>
    <rPh sb="38" eb="40">
      <t>ショウギョウ</t>
    </rPh>
    <rPh sb="41" eb="43">
      <t>ウンユ</t>
    </rPh>
    <rPh sb="44" eb="46">
      <t>ユウビン</t>
    </rPh>
    <rPh sb="47" eb="49">
      <t>キョウイク</t>
    </rPh>
    <rPh sb="50" eb="52">
      <t>ケンキュウ</t>
    </rPh>
    <phoneticPr fontId="4"/>
  </si>
  <si>
    <t>医療・福祉、物品賃貸サービス及び対個人サービス）については、県内自給率を100％と設定している。</t>
    <rPh sb="0" eb="2">
      <t>イリョウ</t>
    </rPh>
    <rPh sb="3" eb="5">
      <t>フクシ</t>
    </rPh>
    <rPh sb="6" eb="8">
      <t>ブッピン</t>
    </rPh>
    <rPh sb="8" eb="10">
      <t>チンタイ</t>
    </rPh>
    <rPh sb="14" eb="15">
      <t>オヨ</t>
    </rPh>
    <phoneticPr fontId="4"/>
  </si>
  <si>
    <t>このシートでは、「与件データ作成」シートで入力されたデータに基づいて、自動計算します。</t>
    <rPh sb="9" eb="11">
      <t>ヨケン</t>
    </rPh>
    <rPh sb="14" eb="16">
      <t>サクセイ</t>
    </rPh>
    <rPh sb="21" eb="23">
      <t>ニュウリョク</t>
    </rPh>
    <rPh sb="30" eb="31">
      <t>モト</t>
    </rPh>
    <rPh sb="35" eb="37">
      <t>ジドウ</t>
    </rPh>
    <rPh sb="37" eb="39">
      <t>ケイサン</t>
    </rPh>
    <phoneticPr fontId="4"/>
  </si>
  <si>
    <t>「データ入力表」シートへ</t>
    <rPh sb="4" eb="6">
      <t>ニュウリョク</t>
    </rPh>
    <rPh sb="6" eb="7">
      <t>ヒョウ</t>
    </rPh>
    <phoneticPr fontId="4"/>
  </si>
  <si>
    <t>「与件データ作成」シートへ</t>
    <phoneticPr fontId="4"/>
  </si>
  <si>
    <t>1)　分析ツールを利用した結果を公表・発表した場合は大分県企画振興部統計調査課統計分析班までご連絡ください。
2)　分析ツールは産業連関表の利用方法を例示したに過ぎず、分析ツールによる結果を大分県が保証するものではありません。
3)　分析方法の見直し等により、分析ツールを予告なしに変更する場合があります。
4)　分析ツールに関する問い合わせは下記までお願いします。</t>
    <phoneticPr fontId="4"/>
  </si>
  <si>
    <r>
      <t>・このシートでは、詳細なデータが得られず、観光客数や１人当たり消費単価しか把握できない場合でも、観光庁等が公表している各種統計データに基づき、観光客数や消費支出額を推計します。
・より精度の高い分析を行いたい場合は、詳細にデータを把握して、直接「データ入力表」シートに入力してください。
・以下の【ケース１】～【ケース５】の区分に応じて、赤枠内のセルに入力してください。
　</t>
    </r>
    <r>
      <rPr>
        <sz val="10"/>
        <color rgb="FFFF0000"/>
        <rFont val="メイリオ"/>
        <family val="3"/>
        <charset val="128"/>
      </rPr>
      <t>※複数のケースに入力すると、重複して加算されます。</t>
    </r>
    <r>
      <rPr>
        <sz val="10"/>
        <color theme="1"/>
        <rFont val="メイリオ"/>
        <family val="3"/>
        <charset val="128"/>
      </rPr>
      <t xml:space="preserve">
・計算結果は、「データ入力表」シートに自動的に転記されます。
（注）県内観光客の日常生活において消費される飲食費等は与件データから除外する必要がありますが、
　　　適切に除外できないため含めたままになっています。その分、与件データが大きくなる可能性があります。</t>
    </r>
    <rPh sb="9" eb="11">
      <t>ショウサイ</t>
    </rPh>
    <rPh sb="16" eb="17">
      <t>エ</t>
    </rPh>
    <rPh sb="21" eb="24">
      <t>カンコウキャク</t>
    </rPh>
    <rPh sb="24" eb="25">
      <t>スウ</t>
    </rPh>
    <rPh sb="27" eb="28">
      <t>ニン</t>
    </rPh>
    <rPh sb="28" eb="29">
      <t>ア</t>
    </rPh>
    <rPh sb="31" eb="33">
      <t>ショウヒ</t>
    </rPh>
    <rPh sb="33" eb="35">
      <t>タンカ</t>
    </rPh>
    <rPh sb="37" eb="39">
      <t>ハアク</t>
    </rPh>
    <rPh sb="43" eb="45">
      <t>バアイ</t>
    </rPh>
    <rPh sb="48" eb="50">
      <t>カンコウ</t>
    </rPh>
    <rPh sb="50" eb="51">
      <t>チョウ</t>
    </rPh>
    <rPh sb="51" eb="52">
      <t>トウ</t>
    </rPh>
    <rPh sb="53" eb="55">
      <t>コウヒョウ</t>
    </rPh>
    <rPh sb="59" eb="61">
      <t>カクシュ</t>
    </rPh>
    <rPh sb="61" eb="63">
      <t>トウケイ</t>
    </rPh>
    <rPh sb="67" eb="68">
      <t>モト</t>
    </rPh>
    <rPh sb="71" eb="74">
      <t>カンコウキャク</t>
    </rPh>
    <rPh sb="74" eb="75">
      <t>スウ</t>
    </rPh>
    <rPh sb="76" eb="78">
      <t>ショウヒ</t>
    </rPh>
    <rPh sb="78" eb="81">
      <t>シシュツガク</t>
    </rPh>
    <rPh sb="82" eb="84">
      <t>スイケイ</t>
    </rPh>
    <rPh sb="145" eb="147">
      <t>イカ</t>
    </rPh>
    <rPh sb="162" eb="164">
      <t>クブン</t>
    </rPh>
    <rPh sb="165" eb="166">
      <t>オウ</t>
    </rPh>
    <rPh sb="169" eb="170">
      <t>アカ</t>
    </rPh>
    <rPh sb="170" eb="171">
      <t>ワク</t>
    </rPh>
    <rPh sb="171" eb="172">
      <t>ナイ</t>
    </rPh>
    <rPh sb="176" eb="178">
      <t>ニュウリョク</t>
    </rPh>
    <rPh sb="188" eb="190">
      <t>フクスウ</t>
    </rPh>
    <rPh sb="195" eb="197">
      <t>ニュウリョク</t>
    </rPh>
    <rPh sb="201" eb="203">
      <t>チョウフク</t>
    </rPh>
    <rPh sb="205" eb="207">
      <t>カサン</t>
    </rPh>
    <rPh sb="214" eb="216">
      <t>ケイサン</t>
    </rPh>
    <rPh sb="216" eb="218">
      <t>ケッカ</t>
    </rPh>
    <rPh sb="224" eb="226">
      <t>ニュウリョク</t>
    </rPh>
    <rPh sb="226" eb="227">
      <t>ヒョウ</t>
    </rPh>
    <rPh sb="232" eb="235">
      <t>ジドウテキ</t>
    </rPh>
    <rPh sb="236" eb="238">
      <t>テンキ</t>
    </rPh>
    <phoneticPr fontId="4"/>
  </si>
  <si>
    <t>カメラ・眼鏡・時計</t>
  </si>
  <si>
    <t>フィルム</t>
  </si>
  <si>
    <t>靴・カバン類</t>
  </si>
  <si>
    <t>医薬品・化粧品</t>
  </si>
  <si>
    <t>菓子類</t>
  </si>
  <si>
    <t>その他の食料品</t>
  </si>
  <si>
    <t>出版物</t>
  </si>
  <si>
    <t>スポーツ用具・ＣＤ・文具</t>
  </si>
  <si>
    <t>電気機器・関連商品</t>
  </si>
  <si>
    <t>レンタル料</t>
  </si>
  <si>
    <t>郵便・通信料</t>
  </si>
  <si>
    <t>宅配便</t>
  </si>
  <si>
    <t>飲食費</t>
  </si>
  <si>
    <t>旅行保険・クレジットカード入会金</t>
  </si>
  <si>
    <t>美容室・理容室</t>
  </si>
  <si>
    <t>その他</t>
  </si>
  <si>
    <t>写真の現像・プリント</t>
  </si>
  <si>
    <t>クリーニング</t>
  </si>
  <si>
    <t>参加費</t>
  </si>
  <si>
    <t>タクシー・ハイヤー</t>
  </si>
  <si>
    <t>レンタカー代</t>
  </si>
  <si>
    <t>ガソリン代</t>
  </si>
  <si>
    <t>宿泊費</t>
  </si>
  <si>
    <t>農産物</t>
  </si>
  <si>
    <t>水産物</t>
  </si>
  <si>
    <t>陶磁器・ガラス製品</t>
  </si>
  <si>
    <t>その他の製造品</t>
  </si>
  <si>
    <t>スキー場リフト代</t>
  </si>
  <si>
    <t>展示会・コンベンション参加費</t>
  </si>
  <si>
    <t>●観光消費（41部門）Ver.2</t>
    <rPh sb="1" eb="3">
      <t>カンコウ</t>
    </rPh>
    <rPh sb="3" eb="5">
      <t>ショウヒ</t>
    </rPh>
    <rPh sb="8" eb="10">
      <t>ブモン</t>
    </rPh>
    <phoneticPr fontId="4"/>
  </si>
  <si>
    <r>
      <t xml:space="preserve">観光やイベントによって観光客が増加した（する）場合に使用します。
観光客数や１人あたり消費単価しか把握できない場合でも、「与件データ作成」シートにより、観光消費額の与件データを算定できるようにしています。
</t>
    </r>
    <r>
      <rPr>
        <sz val="10"/>
        <color rgb="FFFF0000"/>
        <rFont val="ＭＳ Ｐゴシック"/>
        <family val="3"/>
        <charset val="128"/>
        <scheme val="minor"/>
      </rPr>
      <t>■　「与件データ作成」シートへの入力</t>
    </r>
    <r>
      <rPr>
        <sz val="10"/>
        <color theme="1"/>
        <rFont val="ＭＳ Ｐゴシック"/>
        <family val="3"/>
        <charset val="128"/>
        <scheme val="minor"/>
      </rPr>
      <t xml:space="preserve">
1)　観光客数や観光消費額を入力します。入力したデータは、自動計算（※）の上、「データ入力表」シートに転記されます。
　※観光庁や大分県が公表している各種観光統計を利用
</t>
    </r>
    <r>
      <rPr>
        <sz val="10"/>
        <color rgb="FFFF0000"/>
        <rFont val="ＭＳ Ｐゴシック"/>
        <family val="3"/>
        <charset val="128"/>
        <scheme val="minor"/>
      </rPr>
      <t>■　「データ入力表」シートへの入力</t>
    </r>
    <r>
      <rPr>
        <sz val="10"/>
        <color theme="1"/>
        <rFont val="ＭＳ Ｐゴシック"/>
        <family val="3"/>
        <charset val="128"/>
        <scheme val="minor"/>
      </rPr>
      <t xml:space="preserve">
2)　分析テーマを入力します。ここで入力した内容は「①結果」シート等に反映されます。
3)  最終需要額の入力
　　1)で入力したデータが、「与件データ作成シート②」欄に自動的に入力されています。
　　※与件データが詳細に分かる場合は、独自で算定した最終需要額を「利用者が入力①」欄に入力します。
　　　　①と②欄の両方に入力すると、重複してカウントされます。
4)　金額の単位は必要に応じて変更してください。
5)　ドロップダウンリストから、生産者価格または購入者価格を選択してください。
6)　消費転換係数を決定します。この分析ツールでは、可処分所得に対する消費支出の割合（出典：総務省「家計調査、勤労者世帯」）を例示しています。
</t>
    </r>
    <r>
      <rPr>
        <sz val="10"/>
        <color rgb="FFFF0000"/>
        <rFont val="ＭＳ Ｐゴシック"/>
        <family val="3"/>
        <charset val="128"/>
        <scheme val="minor"/>
      </rPr>
      <t>■　「①結果」シートへの入力</t>
    </r>
    <r>
      <rPr>
        <sz val="10"/>
        <color theme="1"/>
        <rFont val="ＭＳ Ｐゴシック"/>
        <family val="3"/>
        <charset val="128"/>
        <scheme val="minor"/>
      </rPr>
      <t xml:space="preserve">
7)　結果表「①結果」シートに、分析内容を入力します。
</t>
    </r>
    <r>
      <rPr>
        <sz val="10"/>
        <color rgb="FFFF0000"/>
        <rFont val="ＭＳ Ｐゴシック"/>
        <family val="3"/>
        <charset val="128"/>
        <scheme val="minor"/>
      </rPr>
      <t>■　結果の確認</t>
    </r>
    <r>
      <rPr>
        <sz val="10"/>
        <color theme="1"/>
        <rFont val="ＭＳ Ｐゴシック"/>
        <family val="3"/>
        <charset val="128"/>
        <scheme val="minor"/>
      </rPr>
      <t xml:space="preserve">
8)　「①結果」、「②表」、「③フロー」及び「④グラフ」シートに分析結果が出力され、印刷することができます。
</t>
    </r>
    <r>
      <rPr>
        <sz val="10"/>
        <color rgb="FFFF0000"/>
        <rFont val="ＭＳ Ｐゴシック"/>
        <family val="3"/>
        <charset val="128"/>
        <scheme val="minor"/>
      </rPr>
      <t>※イベント開催にかかる事業費や、イベントのために新たに競技場等を建設する場合の建設費による経済波及効果などは、ツール「需要分析」を用いて推計することも考えられます。</t>
    </r>
    <rPh sb="0" eb="2">
      <t>カンコウ</t>
    </rPh>
    <rPh sb="11" eb="14">
      <t>カンコウキャク</t>
    </rPh>
    <rPh sb="15" eb="17">
      <t>ゾウカ</t>
    </rPh>
    <rPh sb="23" eb="25">
      <t>バアイ</t>
    </rPh>
    <rPh sb="26" eb="28">
      <t>シヨウ</t>
    </rPh>
    <rPh sb="33" eb="36">
      <t>カンコウキャク</t>
    </rPh>
    <rPh sb="36" eb="37">
      <t>スウ</t>
    </rPh>
    <rPh sb="38" eb="40">
      <t>ヒトリ</t>
    </rPh>
    <rPh sb="43" eb="45">
      <t>ショウヒ</t>
    </rPh>
    <rPh sb="45" eb="47">
      <t>タンカ</t>
    </rPh>
    <rPh sb="49" eb="51">
      <t>ハアク</t>
    </rPh>
    <rPh sb="55" eb="57">
      <t>バアイ</t>
    </rPh>
    <rPh sb="61" eb="63">
      <t>ヨケン</t>
    </rPh>
    <rPh sb="66" eb="68">
      <t>サクセイ</t>
    </rPh>
    <rPh sb="76" eb="78">
      <t>カンコウ</t>
    </rPh>
    <rPh sb="78" eb="81">
      <t>ショウヒガク</t>
    </rPh>
    <rPh sb="82" eb="84">
      <t>ヨケン</t>
    </rPh>
    <rPh sb="88" eb="90">
      <t>サンテイ</t>
    </rPh>
    <rPh sb="107" eb="109">
      <t>ヨケン</t>
    </rPh>
    <rPh sb="112" eb="114">
      <t>サクセイ</t>
    </rPh>
    <rPh sb="120" eb="122">
      <t>ニュウリョク</t>
    </rPh>
    <rPh sb="127" eb="130">
      <t>カンコウキャク</t>
    </rPh>
    <rPh sb="130" eb="131">
      <t>スウ</t>
    </rPh>
    <rPh sb="132" eb="134">
      <t>カンコウ</t>
    </rPh>
    <rPh sb="134" eb="137">
      <t>ショウヒガク</t>
    </rPh>
    <rPh sb="138" eb="140">
      <t>ニュウリョク</t>
    </rPh>
    <rPh sb="144" eb="146">
      <t>ニュウリョク</t>
    </rPh>
    <rPh sb="167" eb="169">
      <t>ニュウリョク</t>
    </rPh>
    <rPh sb="169" eb="170">
      <t>ヒョウ</t>
    </rPh>
    <rPh sb="175" eb="177">
      <t>テンキ</t>
    </rPh>
    <rPh sb="207" eb="209">
      <t>リヨウ</t>
    </rPh>
    <rPh sb="217" eb="219">
      <t>ニュウリョク</t>
    </rPh>
    <rPh sb="219" eb="220">
      <t>ヒョウ</t>
    </rPh>
    <rPh sb="226" eb="228">
      <t>ニュウリョク</t>
    </rPh>
    <rPh sb="233" eb="235">
      <t>ブンセキ</t>
    </rPh>
    <rPh sb="239" eb="241">
      <t>ニュウリョク</t>
    </rPh>
    <rPh sb="248" eb="250">
      <t>ニュウリョク</t>
    </rPh>
    <rPh sb="252" eb="254">
      <t>ナイヨウ</t>
    </rPh>
    <rPh sb="257" eb="259">
      <t>ケッカ</t>
    </rPh>
    <rPh sb="263" eb="264">
      <t>トウ</t>
    </rPh>
    <rPh sb="265" eb="267">
      <t>ハンエイ</t>
    </rPh>
    <rPh sb="278" eb="280">
      <t>サイシュウ</t>
    </rPh>
    <rPh sb="280" eb="282">
      <t>ジュヨウ</t>
    </rPh>
    <rPh sb="282" eb="283">
      <t>ガク</t>
    </rPh>
    <rPh sb="284" eb="286">
      <t>ニュウリョク</t>
    </rPh>
    <rPh sb="292" eb="294">
      <t>ニュウリョク</t>
    </rPh>
    <rPh sb="302" eb="304">
      <t>ヨケン</t>
    </rPh>
    <rPh sb="307" eb="309">
      <t>サクセイ</t>
    </rPh>
    <rPh sb="314" eb="315">
      <t>ラン</t>
    </rPh>
    <rPh sb="316" eb="319">
      <t>ジドウテキ</t>
    </rPh>
    <rPh sb="320" eb="322">
      <t>ニュウリョク</t>
    </rPh>
    <rPh sb="333" eb="335">
      <t>ヨケン</t>
    </rPh>
    <rPh sb="339" eb="341">
      <t>ショウサイ</t>
    </rPh>
    <rPh sb="342" eb="343">
      <t>ワ</t>
    </rPh>
    <rPh sb="345" eb="347">
      <t>バアイ</t>
    </rPh>
    <rPh sb="349" eb="351">
      <t>ドクジ</t>
    </rPh>
    <rPh sb="352" eb="354">
      <t>サンテイ</t>
    </rPh>
    <rPh sb="356" eb="358">
      <t>サイシュウ</t>
    </rPh>
    <rPh sb="358" eb="360">
      <t>ジュヨウ</t>
    </rPh>
    <rPh sb="360" eb="361">
      <t>ガク</t>
    </rPh>
    <rPh sb="363" eb="366">
      <t>リヨウシャ</t>
    </rPh>
    <rPh sb="367" eb="369">
      <t>ニュウリョク</t>
    </rPh>
    <rPh sb="371" eb="372">
      <t>ラン</t>
    </rPh>
    <rPh sb="373" eb="375">
      <t>ニュウリョク</t>
    </rPh>
    <rPh sb="387" eb="388">
      <t>ラン</t>
    </rPh>
    <rPh sb="389" eb="391">
      <t>リョウホウ</t>
    </rPh>
    <rPh sb="392" eb="394">
      <t>ニュウリョク</t>
    </rPh>
    <rPh sb="398" eb="400">
      <t>チョウフク</t>
    </rPh>
    <rPh sb="416" eb="418">
      <t>キンガク</t>
    </rPh>
    <rPh sb="428" eb="430">
      <t>ヘンコウ</t>
    </rPh>
    <rPh sb="487" eb="489">
      <t>ケイスウ</t>
    </rPh>
    <rPh sb="557" eb="559">
      <t>ケッカ</t>
    </rPh>
    <rPh sb="565" eb="567">
      <t>ニュウリョク</t>
    </rPh>
    <rPh sb="577" eb="579">
      <t>ケッカ</t>
    </rPh>
    <rPh sb="600" eb="602">
      <t>ケッカ</t>
    </rPh>
    <rPh sb="603" eb="605">
      <t>カクニン</t>
    </rPh>
    <rPh sb="612" eb="614">
      <t>ケッカ</t>
    </rPh>
    <rPh sb="618" eb="619">
      <t>ヒョウ</t>
    </rPh>
    <rPh sb="627" eb="628">
      <t>オヨ</t>
    </rPh>
    <rPh sb="668" eb="670">
      <t>カイサイ</t>
    </rPh>
    <rPh sb="674" eb="677">
      <t>ジギョウヒ</t>
    </rPh>
    <rPh sb="687" eb="688">
      <t>アラ</t>
    </rPh>
    <rPh sb="690" eb="693">
      <t>キョウギジョウ</t>
    </rPh>
    <rPh sb="693" eb="694">
      <t>トウ</t>
    </rPh>
    <rPh sb="695" eb="697">
      <t>ケンセツ</t>
    </rPh>
    <rPh sb="699" eb="701">
      <t>バアイ</t>
    </rPh>
    <rPh sb="702" eb="704">
      <t>ケンセツ</t>
    </rPh>
    <rPh sb="704" eb="705">
      <t>ヒ</t>
    </rPh>
    <rPh sb="708" eb="710">
      <t>ケイザイ</t>
    </rPh>
    <rPh sb="710" eb="712">
      <t>ハキュウ</t>
    </rPh>
    <rPh sb="712" eb="714">
      <t>コウカ</t>
    </rPh>
    <rPh sb="722" eb="724">
      <t>ジュヨウ</t>
    </rPh>
    <rPh sb="724" eb="726">
      <t>ブンセキ</t>
    </rPh>
    <rPh sb="728" eb="729">
      <t>モチ</t>
    </rPh>
    <rPh sb="731" eb="733">
      <t>スイケイ</t>
    </rPh>
    <rPh sb="738" eb="739">
      <t>カンガ</t>
    </rPh>
    <phoneticPr fontId="4"/>
  </si>
  <si>
    <t>（〇〇イベント）観光客の消費がもたらす経済波及効果</t>
    <rPh sb="8" eb="11">
      <t>カンコウキャク</t>
    </rPh>
    <rPh sb="12" eb="14">
      <t>ショウヒ</t>
    </rPh>
    <rPh sb="19" eb="21">
      <t>ケイザイ</t>
    </rPh>
    <rPh sb="21" eb="23">
      <t>ハキュウ</t>
    </rPh>
    <rPh sb="23" eb="25">
      <t>コウカ</t>
    </rPh>
    <phoneticPr fontId="4"/>
  </si>
  <si>
    <t>（使用データ：平成〇〇年大分市家計調査年報）</t>
    <rPh sb="1" eb="3">
      <t>シヨウ</t>
    </rPh>
    <rPh sb="7" eb="9">
      <t>ヘイセイ</t>
    </rPh>
    <rPh sb="12" eb="14">
      <t>オオイタ</t>
    </rPh>
    <rPh sb="14" eb="15">
      <t>シ</t>
    </rPh>
    <rPh sb="15" eb="17">
      <t>カケイ</t>
    </rPh>
    <phoneticPr fontId="14"/>
  </si>
  <si>
    <t>経済波及効果分析ツール③　観光消費（41部門）Ver.2</t>
    <rPh sb="13" eb="15">
      <t>カンコウ</t>
    </rPh>
    <rPh sb="15" eb="17">
      <t>ショウヒ</t>
    </rPh>
    <rPh sb="20" eb="22">
      <t>ブモン</t>
    </rPh>
    <phoneticPr fontId="4"/>
  </si>
  <si>
    <t>就業誘発者数</t>
    <rPh sb="0" eb="2">
      <t>シュウギョウ</t>
    </rPh>
    <rPh sb="2" eb="4">
      <t>ユウハツ</t>
    </rPh>
    <rPh sb="4" eb="5">
      <t>シャ</t>
    </rPh>
    <rPh sb="5" eb="6">
      <t>スウ</t>
    </rPh>
    <phoneticPr fontId="14"/>
  </si>
  <si>
    <t>就業誘
発者数</t>
    <phoneticPr fontId="4"/>
  </si>
  <si>
    <t xml:space="preserve"> × 就業係数</t>
    <rPh sb="5" eb="7">
      <t>ケイスウ</t>
    </rPh>
    <phoneticPr fontId="5"/>
  </si>
  <si>
    <t>就業誘発者数</t>
    <rPh sb="2" eb="4">
      <t>ユウハツ</t>
    </rPh>
    <rPh sb="4" eb="5">
      <t>シャ</t>
    </rPh>
    <rPh sb="5" eb="6">
      <t>スウ</t>
    </rPh>
    <phoneticPr fontId="5"/>
  </si>
  <si>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16"/>
  </si>
  <si>
    <t>最終需要額に対する波及倍率</t>
    <rPh sb="0" eb="2">
      <t>サイシュウ</t>
    </rPh>
    <rPh sb="2" eb="5">
      <t>ジュヨウガク</t>
    </rPh>
    <rPh sb="6" eb="7">
      <t>タイ</t>
    </rPh>
    <rPh sb="9" eb="11">
      <t>ハキュウ</t>
    </rPh>
    <rPh sb="11" eb="13">
      <t>バイリツ</t>
    </rPh>
    <phoneticPr fontId="14"/>
  </si>
  <si>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大分県内への経済波及効果を簡易に分析できるようにしたもので、大分県産業連関表の普及、利用促進を目的として作成・公表しています。</t>
    <phoneticPr fontId="16"/>
  </si>
  <si>
    <t>平成27年（2015年）大分県産業連関表　経済波及効果分析ツール</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16"/>
  </si>
  <si>
    <t>平成27年（2015年）</t>
  </si>
  <si>
    <t>平成28年（2016年）</t>
  </si>
  <si>
    <t>平成29年（2017年）</t>
  </si>
  <si>
    <t>平成30年（2018年）</t>
  </si>
  <si>
    <t>令和元年（2019年）</t>
  </si>
  <si>
    <t>上記平均</t>
  </si>
  <si>
    <t>→ 「旅行・観光消費動向調査年報」による消費割合</t>
    <rPh sb="3" eb="5">
      <t>リョコウ</t>
    </rPh>
    <rPh sb="6" eb="8">
      <t>カンコウ</t>
    </rPh>
    <rPh sb="8" eb="10">
      <t>ショウヒ</t>
    </rPh>
    <rPh sb="10" eb="12">
      <t>ドウコウ</t>
    </rPh>
    <rPh sb="12" eb="14">
      <t>チョウサ</t>
    </rPh>
    <rPh sb="14" eb="16">
      <t>ネンポウ</t>
    </rPh>
    <rPh sb="20" eb="22">
      <t>ショウヒ</t>
    </rPh>
    <rPh sb="22" eb="24">
      <t>ワリアイ</t>
    </rPh>
    <phoneticPr fontId="41"/>
  </si>
  <si>
    <t>平成27年（2015年）大分県産業連関表</t>
    <rPh sb="0" eb="2">
      <t>ヘイセイ</t>
    </rPh>
    <rPh sb="4" eb="5">
      <t>ネン</t>
    </rPh>
    <rPh sb="10" eb="11">
      <t>ネン</t>
    </rPh>
    <rPh sb="12" eb="15">
      <t>オオイタケン</t>
    </rPh>
    <rPh sb="15" eb="17">
      <t>サンギョウ</t>
    </rPh>
    <rPh sb="17" eb="20">
      <t>レンカンヒョウ</t>
    </rPh>
    <phoneticPr fontId="4"/>
  </si>
  <si>
    <t>出典：平成27年産業連関表（総務省）の購入者価格評価表、商業マージン表及び国内貨物運賃表から
　　　　マージン率を求めています（商業・運輸は除く）。</t>
    <rPh sb="24" eb="26">
      <t>ヒョウカ</t>
    </rPh>
    <rPh sb="28" eb="30">
      <t>ショウギョウ</t>
    </rPh>
    <rPh sb="34" eb="35">
      <t>ヒョウ</t>
    </rPh>
    <rPh sb="35" eb="36">
      <t>オヨ</t>
    </rPh>
    <rPh sb="37" eb="39">
      <t>コクナイ</t>
    </rPh>
    <rPh sb="39" eb="41">
      <t>カモツ</t>
    </rPh>
    <rPh sb="41" eb="43">
      <t>ウンチン</t>
    </rPh>
    <rPh sb="43" eb="44">
      <t>ヒョウ</t>
    </rPh>
    <phoneticPr fontId="4"/>
  </si>
  <si>
    <t>原則として、平成27年大分県産業連関表における県内自給率（1－移輸入係数）を用いているが、</t>
    <phoneticPr fontId="4"/>
  </si>
  <si>
    <t>飲食サービス</t>
    <phoneticPr fontId="4"/>
  </si>
  <si>
    <t>印刷・製版・製本</t>
    <rPh sb="0" eb="2">
      <t>インサツ</t>
    </rPh>
    <rPh sb="3" eb="5">
      <t>セイハン</t>
    </rPh>
    <rPh sb="6" eb="8">
      <t>セイホン</t>
    </rPh>
    <phoneticPr fontId="2"/>
  </si>
  <si>
    <t>印刷・製版・製本</t>
    <rPh sb="0" eb="2">
      <t>インサツ</t>
    </rPh>
    <rPh sb="3" eb="5">
      <t>セイハン</t>
    </rPh>
    <rPh sb="6" eb="8">
      <t>セイホン</t>
    </rPh>
    <phoneticPr fontId="5"/>
  </si>
  <si>
    <t>石油・
石炭製品</t>
    <phoneticPr fontId="5"/>
  </si>
  <si>
    <t>窯業・
土石製品</t>
    <phoneticPr fontId="5"/>
  </si>
  <si>
    <t>電力・ガス・
熱供給</t>
    <phoneticPr fontId="5"/>
  </si>
  <si>
    <t>家計外消費
支出（列）</t>
    <phoneticPr fontId="5"/>
  </si>
  <si>
    <t>民間消費
支出</t>
    <phoneticPr fontId="5"/>
  </si>
  <si>
    <t>一般政府
消費支出</t>
    <phoneticPr fontId="5"/>
  </si>
  <si>
    <t>県内総固定
資本形成
（公的）</t>
    <phoneticPr fontId="5"/>
  </si>
  <si>
    <t>（控除）
移輸入</t>
    <phoneticPr fontId="5"/>
  </si>
  <si>
    <t>第17表　</t>
    <phoneticPr fontId="5"/>
  </si>
  <si>
    <t>（百万円）</t>
    <phoneticPr fontId="5"/>
  </si>
  <si>
    <t>　　菓子類</t>
    <rPh sb="2" eb="5">
      <t>カシルイ</t>
    </rPh>
    <phoneticPr fontId="75"/>
  </si>
  <si>
    <t>　　その他の食料品・飲料・酒・たばこ</t>
    <rPh sb="4" eb="5">
      <t>ホカ</t>
    </rPh>
    <rPh sb="6" eb="9">
      <t>ショクリョウヒン</t>
    </rPh>
    <rPh sb="10" eb="12">
      <t>インリョウ</t>
    </rPh>
    <rPh sb="13" eb="14">
      <t>サケ</t>
    </rPh>
    <phoneticPr fontId="75"/>
  </si>
  <si>
    <t>　　衣類・帽子・ハンカチなど繊維製品</t>
    <rPh sb="2" eb="4">
      <t>イルイ</t>
    </rPh>
    <rPh sb="5" eb="7">
      <t>ボウシ</t>
    </rPh>
    <rPh sb="14" eb="16">
      <t>センイ</t>
    </rPh>
    <rPh sb="16" eb="18">
      <t>セイヒン</t>
    </rPh>
    <phoneticPr fontId="75"/>
  </si>
  <si>
    <t>-</t>
  </si>
  <si>
    <t>　　靴・かばんなど皮革製品</t>
    <rPh sb="2" eb="3">
      <t>クツ</t>
    </rPh>
    <rPh sb="9" eb="11">
      <t>ヒカワ</t>
    </rPh>
    <rPh sb="11" eb="13">
      <t>セイヒン</t>
    </rPh>
    <phoneticPr fontId="75"/>
  </si>
  <si>
    <t>　　化粧品・医薬品・写真フィルムなど</t>
    <rPh sb="2" eb="5">
      <t>ケショウヒン</t>
    </rPh>
    <rPh sb="6" eb="9">
      <t>イヤクヒン</t>
    </rPh>
    <rPh sb="10" eb="12">
      <t>シャシン</t>
    </rPh>
    <phoneticPr fontId="75"/>
  </si>
  <si>
    <t>　　本・雑誌・ガイドブック</t>
    <rPh sb="2" eb="3">
      <t>ホン</t>
    </rPh>
    <rPh sb="4" eb="6">
      <t>ザッシ</t>
    </rPh>
    <phoneticPr fontId="75"/>
  </si>
  <si>
    <t>　　電気製品</t>
    <rPh sb="2" eb="4">
      <t>デンキ</t>
    </rPh>
    <rPh sb="4" eb="6">
      <t>セイヒン</t>
    </rPh>
    <phoneticPr fontId="75"/>
  </si>
  <si>
    <t>　　その他買物代</t>
    <rPh sb="4" eb="5">
      <t>ホカ</t>
    </rPh>
    <rPh sb="5" eb="6">
      <t>カ</t>
    </rPh>
    <rPh sb="6" eb="7">
      <t>モノ</t>
    </rPh>
    <rPh sb="7" eb="8">
      <t>ダイ</t>
    </rPh>
    <phoneticPr fontId="75"/>
  </si>
  <si>
    <t>　　旅行関連用品のレンタル料</t>
    <rPh sb="2" eb="4">
      <t>リョコウ</t>
    </rPh>
    <rPh sb="4" eb="6">
      <t>カンレン</t>
    </rPh>
    <rPh sb="6" eb="8">
      <t>ヨウヒン</t>
    </rPh>
    <rPh sb="13" eb="14">
      <t>リョウ</t>
    </rPh>
    <phoneticPr fontId="75"/>
  </si>
  <si>
    <t>　　旅行保険・クレジットカード入会金</t>
    <rPh sb="2" eb="4">
      <t>リョコウ</t>
    </rPh>
    <rPh sb="4" eb="6">
      <t>ホケン</t>
    </rPh>
    <rPh sb="15" eb="18">
      <t>ニュウカイキン</t>
    </rPh>
    <phoneticPr fontId="75"/>
  </si>
  <si>
    <t>　　美容室・理容室</t>
  </si>
  <si>
    <t>　　旅行の打ち合わせ等での飲食費</t>
    <rPh sb="2" eb="4">
      <t>リョコウ</t>
    </rPh>
    <rPh sb="5" eb="6">
      <t>ウ</t>
    </rPh>
    <rPh sb="7" eb="8">
      <t>ア</t>
    </rPh>
    <rPh sb="10" eb="11">
      <t>ナド</t>
    </rPh>
    <rPh sb="13" eb="16">
      <t>インショクヒ</t>
    </rPh>
    <phoneticPr fontId="75"/>
  </si>
  <si>
    <t>　　その他の旅行前支出</t>
    <rPh sb="4" eb="5">
      <t>ホカ</t>
    </rPh>
    <rPh sb="6" eb="9">
      <t>リョコウマエ</t>
    </rPh>
    <rPh sb="9" eb="11">
      <t>シシュツ</t>
    </rPh>
    <phoneticPr fontId="75"/>
  </si>
  <si>
    <t>　　写真のプリント・現像</t>
    <rPh sb="2" eb="4">
      <t>シャシン</t>
    </rPh>
    <rPh sb="10" eb="12">
      <t>ゲンゾウ</t>
    </rPh>
    <phoneticPr fontId="76"/>
  </si>
  <si>
    <t>　　衣類のクリーニング</t>
    <rPh sb="2" eb="4">
      <t>イルイ</t>
    </rPh>
    <phoneticPr fontId="75"/>
  </si>
  <si>
    <t>　　その他の旅行後支出</t>
    <rPh sb="6" eb="8">
      <t>リョコウ</t>
    </rPh>
    <rPh sb="8" eb="9">
      <t>ゴ</t>
    </rPh>
    <rPh sb="9" eb="11">
      <t>シシュツ</t>
    </rPh>
    <phoneticPr fontId="75"/>
  </si>
  <si>
    <t>　　参加費</t>
    <rPh sb="2" eb="5">
      <t>サンカヒ</t>
    </rPh>
    <phoneticPr fontId="5"/>
  </si>
  <si>
    <t>…</t>
  </si>
  <si>
    <t>　　　航空（長距離移動）</t>
    <rPh sb="3" eb="5">
      <t>コウクウ</t>
    </rPh>
    <rPh sb="6" eb="9">
      <t>チョウキョリ</t>
    </rPh>
    <rPh sb="9" eb="11">
      <t>イドウ</t>
    </rPh>
    <phoneticPr fontId="75"/>
  </si>
  <si>
    <t>　　　新幹線・鉄道（長距離移動）</t>
    <rPh sb="3" eb="6">
      <t>シンカンセン</t>
    </rPh>
    <rPh sb="7" eb="9">
      <t>テツドウ</t>
    </rPh>
    <rPh sb="10" eb="13">
      <t>チョウキョリ</t>
    </rPh>
    <rPh sb="13" eb="15">
      <t>イドウ</t>
    </rPh>
    <phoneticPr fontId="75"/>
  </si>
  <si>
    <t>　　　長距離バス</t>
    <rPh sb="3" eb="6">
      <t>チョウキョリ</t>
    </rPh>
    <phoneticPr fontId="5"/>
  </si>
  <si>
    <t>　　　航空（短距離移動）</t>
    <rPh sb="3" eb="5">
      <t>コウクウ</t>
    </rPh>
    <rPh sb="6" eb="9">
      <t>タンキョリ</t>
    </rPh>
    <rPh sb="9" eb="11">
      <t>イドウ</t>
    </rPh>
    <phoneticPr fontId="75"/>
  </si>
  <si>
    <t>　　　鉄道･モノレール（短距離移動）</t>
    <rPh sb="3" eb="5">
      <t>テツドウ</t>
    </rPh>
    <rPh sb="12" eb="15">
      <t>タンキョリ</t>
    </rPh>
    <rPh sb="15" eb="17">
      <t>イドウ</t>
    </rPh>
    <phoneticPr fontId="75"/>
  </si>
  <si>
    <t>　　　近郊バス</t>
    <rPh sb="3" eb="5">
      <t>キンコウ</t>
    </rPh>
    <phoneticPr fontId="5"/>
  </si>
  <si>
    <t>　　　タクシー・ハイヤー</t>
  </si>
  <si>
    <t>　　　船舶</t>
    <rPh sb="3" eb="5">
      <t>センパク</t>
    </rPh>
    <phoneticPr fontId="75"/>
  </si>
  <si>
    <t>　　　レンタカー・カーシェアリング</t>
  </si>
  <si>
    <t>　　　ガソリン</t>
  </si>
  <si>
    <t>　　　その他交通費</t>
    <rPh sb="5" eb="6">
      <t>ホカ</t>
    </rPh>
    <rPh sb="6" eb="9">
      <t>コウツウヒ</t>
    </rPh>
    <phoneticPr fontId="75"/>
  </si>
  <si>
    <t>　　飲食費</t>
  </si>
  <si>
    <t>　　買物代</t>
    <rPh sb="2" eb="4">
      <t>カイモノ</t>
    </rPh>
    <rPh sb="4" eb="5">
      <t>ダイ</t>
    </rPh>
    <phoneticPr fontId="5"/>
  </si>
  <si>
    <t>　　　菓子類</t>
    <rPh sb="3" eb="6">
      <t>カシルイ</t>
    </rPh>
    <phoneticPr fontId="75"/>
  </si>
  <si>
    <t>　　　農産物</t>
    <rPh sb="3" eb="6">
      <t>ノウサンブツ</t>
    </rPh>
    <phoneticPr fontId="75"/>
  </si>
  <si>
    <t>　　　水産物</t>
    <rPh sb="3" eb="6">
      <t>スイサンブツ</t>
    </rPh>
    <phoneticPr fontId="75"/>
  </si>
  <si>
    <t>　　　その他食料品・飲料・酒・たばこ</t>
    <rPh sb="5" eb="6">
      <t>ホカ</t>
    </rPh>
    <rPh sb="6" eb="9">
      <t>ショクリョウヒン</t>
    </rPh>
    <rPh sb="10" eb="12">
      <t>インリョウ</t>
    </rPh>
    <rPh sb="13" eb="14">
      <t>サケ</t>
    </rPh>
    <phoneticPr fontId="75"/>
  </si>
  <si>
    <t>　　　衣類・帽子・ハンカチなど繊維製品</t>
    <rPh sb="3" eb="5">
      <t>イルイ</t>
    </rPh>
    <rPh sb="6" eb="8">
      <t>ボウシ</t>
    </rPh>
    <rPh sb="15" eb="17">
      <t>センイ</t>
    </rPh>
    <rPh sb="17" eb="19">
      <t>セイヒン</t>
    </rPh>
    <phoneticPr fontId="75"/>
  </si>
  <si>
    <t>　　　靴・かばんなど皮革製品</t>
    <rPh sb="3" eb="4">
      <t>クツ</t>
    </rPh>
    <rPh sb="10" eb="12">
      <t>ヒカワ</t>
    </rPh>
    <rPh sb="12" eb="14">
      <t>セイヒン</t>
    </rPh>
    <phoneticPr fontId="75"/>
  </si>
  <si>
    <t>　　　化粧品・医薬品・写真フィルムなど</t>
    <rPh sb="3" eb="6">
      <t>ケショウヒン</t>
    </rPh>
    <rPh sb="7" eb="10">
      <t>イヤクヒン</t>
    </rPh>
    <rPh sb="11" eb="13">
      <t>シャシン</t>
    </rPh>
    <phoneticPr fontId="75"/>
  </si>
  <si>
    <t>　　　その他土産代・買物代</t>
    <rPh sb="5" eb="6">
      <t>ホカ</t>
    </rPh>
    <rPh sb="6" eb="9">
      <t>ミヤゲダイ</t>
    </rPh>
    <rPh sb="10" eb="11">
      <t>カ</t>
    </rPh>
    <rPh sb="11" eb="12">
      <t>モノ</t>
    </rPh>
    <rPh sb="12" eb="13">
      <t>ダイ</t>
    </rPh>
    <phoneticPr fontId="75"/>
  </si>
  <si>
    <t>　　娯楽等サービス費・その他</t>
    <rPh sb="13" eb="14">
      <t>タ</t>
    </rPh>
    <phoneticPr fontId="5"/>
  </si>
  <si>
    <t>　　　温泉・温浴施設・エステ・リラクゼーション</t>
    <rPh sb="3" eb="5">
      <t>オンセン</t>
    </rPh>
    <rPh sb="6" eb="8">
      <t>オンヨク</t>
    </rPh>
    <rPh sb="8" eb="10">
      <t>シセツ</t>
    </rPh>
    <phoneticPr fontId="75"/>
  </si>
  <si>
    <t>　　　テーマパーク・遊園地</t>
    <rPh sb="10" eb="13">
      <t>ユウエンチ</t>
    </rPh>
    <phoneticPr fontId="75"/>
  </si>
  <si>
    <t>　　　美術館・博物館・資料館・動植物園・水族館など</t>
    <rPh sb="3" eb="6">
      <t>ビジュツカン</t>
    </rPh>
    <rPh sb="7" eb="10">
      <t>ハクブツカン</t>
    </rPh>
    <rPh sb="11" eb="14">
      <t>シリョウカン</t>
    </rPh>
    <rPh sb="15" eb="19">
      <t>ドウショクブツエン</t>
    </rPh>
    <rPh sb="20" eb="23">
      <t>スイゾクカン</t>
    </rPh>
    <phoneticPr fontId="75"/>
  </si>
  <si>
    <t>　　　スキー場リフト</t>
    <rPh sb="6" eb="7">
      <t>ジョウ</t>
    </rPh>
    <phoneticPr fontId="75"/>
  </si>
  <si>
    <t>　　　スポーツ施設利用料</t>
    <rPh sb="7" eb="9">
      <t>シセツ</t>
    </rPh>
    <rPh sb="9" eb="12">
      <t>リヨウリョウ</t>
    </rPh>
    <phoneticPr fontId="75"/>
  </si>
  <si>
    <t>　　　スポーツ観戦</t>
    <rPh sb="7" eb="9">
      <t>カンセン</t>
    </rPh>
    <phoneticPr fontId="75"/>
  </si>
  <si>
    <t>　　　舞台・音楽鑑賞</t>
    <rPh sb="3" eb="5">
      <t>ブタイ</t>
    </rPh>
    <rPh sb="6" eb="8">
      <t>オンガク</t>
    </rPh>
    <rPh sb="8" eb="10">
      <t>カンショウ</t>
    </rPh>
    <phoneticPr fontId="75"/>
  </si>
  <si>
    <t>　　　展示会・コンベンション参加費</t>
    <rPh sb="3" eb="6">
      <t>テンジカイ</t>
    </rPh>
    <rPh sb="14" eb="17">
      <t>サンカヒ</t>
    </rPh>
    <phoneticPr fontId="75"/>
  </si>
  <si>
    <t>　　　レンタル料</t>
    <rPh sb="7" eb="8">
      <t>リョウ</t>
    </rPh>
    <phoneticPr fontId="75"/>
  </si>
  <si>
    <t>　　　その他娯楽等サービス費</t>
    <rPh sb="5" eb="6">
      <t>ホカ</t>
    </rPh>
    <rPh sb="6" eb="8">
      <t>ゴラク</t>
    </rPh>
    <rPh sb="8" eb="9">
      <t>ナド</t>
    </rPh>
    <rPh sb="13" eb="14">
      <t>ヒ</t>
    </rPh>
    <phoneticPr fontId="75"/>
  </si>
  <si>
    <t>新幹線・鉄道（長距離移動）</t>
  </si>
  <si>
    <t>鉄道･モノレール（短距離移動）</t>
  </si>
  <si>
    <t>その他交通費</t>
  </si>
  <si>
    <t>その他食料品・飲料・酒・たばこ</t>
  </si>
  <si>
    <t>衣類・帽子・ハンカチなど繊維製品</t>
  </si>
  <si>
    <t>靴・かばんなど皮革製品</t>
  </si>
  <si>
    <t>化粧品・医薬品・写真フィルムなど</t>
  </si>
  <si>
    <t>温泉・温浴施設・エステ・リラクゼーション</t>
  </si>
  <si>
    <t>テーマパーク・遊園地</t>
  </si>
  <si>
    <t>新幹線・鉄道（長距離移動）</t>
    <phoneticPr fontId="4"/>
  </si>
  <si>
    <t>航空（長距離移動・短距離移動）</t>
  </si>
  <si>
    <t>航空（長距離移動・短距離移動）</t>
    <phoneticPr fontId="4"/>
  </si>
  <si>
    <t>鉄道･モノレール（短距離移動）</t>
    <phoneticPr fontId="4"/>
  </si>
  <si>
    <t>バス（長距離・近郊）</t>
    <rPh sb="3" eb="4">
      <t>チョウ</t>
    </rPh>
    <rPh sb="7" eb="9">
      <t>キンコウ</t>
    </rPh>
    <phoneticPr fontId="4"/>
  </si>
  <si>
    <t>船舶</t>
  </si>
  <si>
    <t>船舶</t>
    <phoneticPr fontId="4"/>
  </si>
  <si>
    <t>美術館・博物館・資料館・動植物園・水族館など</t>
  </si>
  <si>
    <t>スポーツ施設利用料</t>
  </si>
  <si>
    <t>スポーツ観戦・舞台・音楽鑑賞</t>
  </si>
  <si>
    <t>スポーツ観戦・舞台・音楽鑑賞</t>
    <phoneticPr fontId="4"/>
  </si>
  <si>
    <t>その他娯楽等サービス費</t>
  </si>
  <si>
    <t>その他</t>
    <phoneticPr fontId="4"/>
  </si>
  <si>
    <t>原則として、平成27年大分県産業連関表における県内自給率（1－移輸入係数）を用いているが、</t>
    <phoneticPr fontId="4"/>
  </si>
  <si>
    <t>原則として、平成27 年大分県産業連関表における県内自給率（1－移輸入係数）を用いているが、</t>
    <phoneticPr fontId="4"/>
  </si>
  <si>
    <r>
      <rPr>
        <sz val="10"/>
        <color rgb="FFFF0000"/>
        <rFont val="ＭＳ Ｐゴシック"/>
        <family val="3"/>
        <charset val="128"/>
        <scheme val="minor"/>
      </rPr>
      <t>産業連関表を用いた経済波及効果分析には、産業連関表自体の構造的特質から派生する限界や留意点があります。したがって、以下の事項について十分に理解した上で、分析を行うようにしてください。</t>
    </r>
    <r>
      <rPr>
        <sz val="10"/>
        <color theme="1"/>
        <rFont val="ＭＳ Ｐゴシック"/>
        <family val="3"/>
        <charset val="128"/>
        <scheme val="minor"/>
      </rPr>
      <t xml:space="preserve">
1)　分析者によって分析の前提条件・方法などが異なるため、同じ産業連関表を使っても分析結果が異なる場合があります。
2)　経済波及効果分析は、生産活動に係る経済波及効果を対象としており、それ以外の経済効果等は対象としていません。例えば、公共事業の場合は、建設に伴う経済波及効果は対象としますが、施設完成後の利便性などの生産につながらない経済効果等は分析の対象としていません。
3)　需要量が2倍になれば、原材料投入額も2倍になるという「線形比例」を仮定しているため、規模の経済性等は考慮していません。
4)　各産業間の相互干渉はないものとします。ある産業の生産活動が他の産業にプラスの影響を及ぼし生産を促進することも、マイナスの影響を及ぼし生産を阻害することは想定していません。
5)　生産を行う上での、制約条件はないものとします。需要増加に県内での原材料調達が行えず、移輸入により増産に対応するようなことは考えず、移輸入率が一定の下で十分に増産に対応できるとします。
6)　生産波及は、途中段階で中断することはなく、最後まで波及するものとします。例えば、在庫の取り崩しではなく、新規の生産で対応するものとします。
7)　一般的に産業連関モデルには時間の概念がないため、経済波及効果の達成時期は明確ではありません。
8)　分析に使用する産業連関表は平成27年時点のものであり、当時の経済情勢（産業構造や物価）をもとに作成されています。その後の経済情勢の変化（新規の企業立地や物価変動）は反映されていません。
9)　生産の増加は就業（雇用）者数の増加を伴うことが前提となります。現実には、生産の増加は時間外勤務や設備増強などで補われ、必ずしも就業（雇用）者数の増加とはなりません。なお、就業（雇用）誘発数は、現実の人数の増加ではなく、人数で計測される「労働量」の変化を表すものとします。</t>
    </r>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7" eb="59">
      <t>イカ</t>
    </rPh>
    <rPh sb="60" eb="62">
      <t>ジコウ</t>
    </rPh>
    <rPh sb="66" eb="68">
      <t>ジュウブン</t>
    </rPh>
    <rPh sb="69" eb="71">
      <t>リカイ</t>
    </rPh>
    <rPh sb="73" eb="74">
      <t>ウエ</t>
    </rPh>
    <rPh sb="76" eb="78">
      <t>ブンセキ</t>
    </rPh>
    <rPh sb="79" eb="80">
      <t>オコナ</t>
    </rPh>
    <rPh sb="155" eb="157">
      <t>ケイザイ</t>
    </rPh>
    <rPh sb="157" eb="159">
      <t>ハキュウ</t>
    </rPh>
    <rPh sb="159" eb="161">
      <t>コウカ</t>
    </rPh>
    <rPh sb="161" eb="163">
      <t>ブンセキ</t>
    </rPh>
    <rPh sb="165" eb="167">
      <t>セイサン</t>
    </rPh>
    <rPh sb="167" eb="169">
      <t>カツドウ</t>
    </rPh>
    <rPh sb="170" eb="171">
      <t>カカ</t>
    </rPh>
    <rPh sb="172" eb="174">
      <t>ケイザイ</t>
    </rPh>
    <rPh sb="174" eb="176">
      <t>ハキュウ</t>
    </rPh>
    <rPh sb="176" eb="178">
      <t>コウカ</t>
    </rPh>
    <rPh sb="179" eb="181">
      <t>タイショウ</t>
    </rPh>
    <rPh sb="189" eb="191">
      <t>イガイ</t>
    </rPh>
    <rPh sb="192" eb="194">
      <t>ケイザイ</t>
    </rPh>
    <rPh sb="194" eb="196">
      <t>コウカ</t>
    </rPh>
    <rPh sb="196" eb="197">
      <t>トウ</t>
    </rPh>
    <rPh sb="198" eb="200">
      <t>タイショウ</t>
    </rPh>
    <rPh sb="208" eb="209">
      <t>タト</t>
    </rPh>
    <rPh sb="212" eb="214">
      <t>コウキョウ</t>
    </rPh>
    <rPh sb="214" eb="216">
      <t>ジギョウ</t>
    </rPh>
    <rPh sb="217" eb="219">
      <t>バアイ</t>
    </rPh>
    <rPh sb="221" eb="223">
      <t>ケンセツ</t>
    </rPh>
    <rPh sb="224" eb="225">
      <t>トモナ</t>
    </rPh>
    <rPh sb="226" eb="228">
      <t>ケイザイ</t>
    </rPh>
    <rPh sb="228" eb="230">
      <t>ハキュウ</t>
    </rPh>
    <rPh sb="230" eb="232">
      <t>コウカ</t>
    </rPh>
    <rPh sb="233" eb="235">
      <t>タイショウ</t>
    </rPh>
    <rPh sb="241" eb="243">
      <t>シセツ</t>
    </rPh>
    <rPh sb="243" eb="245">
      <t>カンセイ</t>
    </rPh>
    <rPh sb="245" eb="246">
      <t>ゴ</t>
    </rPh>
    <rPh sb="247" eb="250">
      <t>リベンセイ</t>
    </rPh>
    <rPh sb="253" eb="255">
      <t>セイサン</t>
    </rPh>
    <rPh sb="262" eb="264">
      <t>ケイザイ</t>
    </rPh>
    <rPh sb="264" eb="266">
      <t>コウカ</t>
    </rPh>
    <rPh sb="266" eb="267">
      <t>トウ</t>
    </rPh>
    <rPh sb="268" eb="270">
      <t>ブンセキ</t>
    </rPh>
    <rPh sb="271" eb="273">
      <t>タイショウ</t>
    </rPh>
    <rPh sb="350" eb="354">
      <t>カクサンギョウカン</t>
    </rPh>
    <rPh sb="355" eb="357">
      <t>ソウゴ</t>
    </rPh>
    <rPh sb="357" eb="359">
      <t>カンショウ</t>
    </rPh>
    <rPh sb="371" eb="373">
      <t>サンギョウ</t>
    </rPh>
    <rPh sb="374" eb="376">
      <t>セイサン</t>
    </rPh>
    <rPh sb="376" eb="378">
      <t>カツドウ</t>
    </rPh>
    <rPh sb="379" eb="380">
      <t>ホカ</t>
    </rPh>
    <rPh sb="381" eb="383">
      <t>サンギョウ</t>
    </rPh>
    <rPh sb="388" eb="390">
      <t>エイキョウ</t>
    </rPh>
    <rPh sb="391" eb="392">
      <t>オヨ</t>
    </rPh>
    <rPh sb="394" eb="396">
      <t>セイサン</t>
    </rPh>
    <rPh sb="397" eb="399">
      <t>ソクシン</t>
    </rPh>
    <rPh sb="410" eb="412">
      <t>エイキョウ</t>
    </rPh>
    <rPh sb="413" eb="414">
      <t>オヨ</t>
    </rPh>
    <rPh sb="416" eb="418">
      <t>セイサン</t>
    </rPh>
    <rPh sb="419" eb="421">
      <t>ソガイ</t>
    </rPh>
    <rPh sb="426" eb="428">
      <t>ソウテイ</t>
    </rPh>
    <rPh sb="758" eb="760">
      <t>セイサン</t>
    </rPh>
    <rPh sb="761" eb="763">
      <t>ゾウカ</t>
    </rPh>
    <rPh sb="764" eb="766">
      <t>シュウギョウ</t>
    </rPh>
    <rPh sb="767" eb="769">
      <t>コヨウ</t>
    </rPh>
    <rPh sb="770" eb="771">
      <t>シャ</t>
    </rPh>
    <rPh sb="771" eb="772">
      <t>スウ</t>
    </rPh>
    <rPh sb="773" eb="775">
      <t>ゾウカ</t>
    </rPh>
    <rPh sb="776" eb="777">
      <t>トモナ</t>
    </rPh>
    <rPh sb="781" eb="783">
      <t>ゼンテイ</t>
    </rPh>
    <rPh sb="789" eb="791">
      <t>ゲンジツ</t>
    </rPh>
    <rPh sb="794" eb="796">
      <t>セイサン</t>
    </rPh>
    <rPh sb="797" eb="799">
      <t>ゾウカ</t>
    </rPh>
    <rPh sb="800" eb="803">
      <t>ジカンガイ</t>
    </rPh>
    <rPh sb="803" eb="805">
      <t>キンム</t>
    </rPh>
    <rPh sb="806" eb="808">
      <t>セツビ</t>
    </rPh>
    <rPh sb="808" eb="810">
      <t>ゾウキョウ</t>
    </rPh>
    <rPh sb="813" eb="814">
      <t>オギナ</t>
    </rPh>
    <rPh sb="817" eb="818">
      <t>カナラ</t>
    </rPh>
    <rPh sb="821" eb="823">
      <t>シュウギョウ</t>
    </rPh>
    <rPh sb="824" eb="826">
      <t>コヨウ</t>
    </rPh>
    <rPh sb="827" eb="828">
      <t>シャ</t>
    </rPh>
    <rPh sb="828" eb="829">
      <t>スウ</t>
    </rPh>
    <rPh sb="830" eb="832">
      <t>ゾウカ</t>
    </rPh>
    <rPh sb="843" eb="845">
      <t>シュウギョウ</t>
    </rPh>
    <rPh sb="846" eb="848">
      <t>コヨウ</t>
    </rPh>
    <rPh sb="849" eb="851">
      <t>ユウハツ</t>
    </rPh>
    <rPh sb="851" eb="852">
      <t>スウ</t>
    </rPh>
    <rPh sb="854" eb="856">
      <t>ゲンジツ</t>
    </rPh>
    <rPh sb="857" eb="859">
      <t>ニンズウ</t>
    </rPh>
    <rPh sb="860" eb="862">
      <t>ゾウカ</t>
    </rPh>
    <rPh sb="867" eb="869">
      <t>ニンズウ</t>
    </rPh>
    <rPh sb="870" eb="872">
      <t>ケイソク</t>
    </rPh>
    <rPh sb="876" eb="878">
      <t>ロウドウ</t>
    </rPh>
    <rPh sb="878" eb="879">
      <t>リョウ</t>
    </rPh>
    <rPh sb="881" eb="883">
      <t>ヘンカ</t>
    </rPh>
    <rPh sb="884" eb="885">
      <t>アラワ</t>
    </rPh>
    <phoneticPr fontId="4"/>
  </si>
  <si>
    <t>生産者価格評価表 （41部門）</t>
    <rPh sb="0" eb="3">
      <t>セイサンシャ</t>
    </rPh>
    <rPh sb="3" eb="5">
      <t>カカク</t>
    </rPh>
    <rPh sb="5" eb="8">
      <t>ヒョウカヒョウ</t>
    </rPh>
    <rPh sb="12" eb="14">
      <t>ブモン</t>
    </rPh>
    <phoneticPr fontId="5"/>
  </si>
  <si>
    <t>単位：100万円</t>
    <rPh sb="0" eb="2">
      <t>タンイ</t>
    </rPh>
    <rPh sb="6" eb="8">
      <t>マンエン</t>
    </rPh>
    <phoneticPr fontId="5"/>
  </si>
  <si>
    <t>（参考）</t>
  </si>
  <si>
    <t>家計消費支出</t>
  </si>
  <si>
    <t>（参考）賃金・棒給</t>
  </si>
  <si>
    <t>出所：大分県観光・地域振興局「令和元年度大分県観光実態調査報告書」</t>
    <rPh sb="0" eb="2">
      <t>シュッショ</t>
    </rPh>
    <rPh sb="3" eb="6">
      <t>オオイタケン</t>
    </rPh>
    <rPh sb="6" eb="8">
      <t>カンコウ</t>
    </rPh>
    <rPh sb="9" eb="11">
      <t>チイキ</t>
    </rPh>
    <rPh sb="11" eb="14">
      <t>シンコウキョク</t>
    </rPh>
    <rPh sb="15" eb="17">
      <t>レイワ</t>
    </rPh>
    <rPh sb="17" eb="18">
      <t>ガン</t>
    </rPh>
    <rPh sb="18" eb="20">
      <t>ネンド</t>
    </rPh>
    <phoneticPr fontId="41"/>
  </si>
  <si>
    <t>出所：大分県観光・地域振興局「令和元年度大分県観光実態調査報告書」</t>
    <rPh sb="0" eb="2">
      <t>シュッショ</t>
    </rPh>
    <rPh sb="3" eb="6">
      <t>オオイタケン</t>
    </rPh>
    <rPh sb="6" eb="8">
      <t>カンコウ</t>
    </rPh>
    <rPh sb="9" eb="11">
      <t>チイキ</t>
    </rPh>
    <rPh sb="11" eb="14">
      <t>シンコウキョク</t>
    </rPh>
    <rPh sb="15" eb="17">
      <t>レイワ</t>
    </rPh>
    <rPh sb="17" eb="20">
      <t>ガンネンド</t>
    </rPh>
    <phoneticPr fontId="41"/>
  </si>
  <si>
    <t>※消費単価は、観光庁「共通基準による観光入込客統計」（令和元年1月～12月）の大分県値により推計した。</t>
    <rPh sb="1" eb="3">
      <t>ショウヒ</t>
    </rPh>
    <rPh sb="3" eb="5">
      <t>タンカ</t>
    </rPh>
    <rPh sb="27" eb="29">
      <t>レイワ</t>
    </rPh>
    <rPh sb="29" eb="30">
      <t>ガン</t>
    </rPh>
    <phoneticPr fontId="4"/>
  </si>
  <si>
    <t>※宿泊客数は、観光庁「宿泊旅行統計調査（令和元年1月～12月）」、日帰り客数は観光庁「共通基準による観光入込客統計」（令和元年1月～12月）の大分県値により推計した。</t>
    <rPh sb="1" eb="4">
      <t>シュクハクキャク</t>
    </rPh>
    <rPh sb="4" eb="5">
      <t>スウ</t>
    </rPh>
    <rPh sb="11" eb="13">
      <t>シュクハク</t>
    </rPh>
    <rPh sb="13" eb="15">
      <t>リョコウ</t>
    </rPh>
    <rPh sb="15" eb="17">
      <t>トウケイ</t>
    </rPh>
    <rPh sb="17" eb="19">
      <t>チョウサ</t>
    </rPh>
    <rPh sb="20" eb="22">
      <t>レイワ</t>
    </rPh>
    <rPh sb="22" eb="23">
      <t>ガン</t>
    </rPh>
    <rPh sb="23" eb="24">
      <t>ネン</t>
    </rPh>
    <rPh sb="25" eb="26">
      <t>ガツ</t>
    </rPh>
    <rPh sb="29" eb="30">
      <t>ガツ</t>
    </rPh>
    <rPh sb="33" eb="35">
      <t>ヒガエ</t>
    </rPh>
    <rPh sb="36" eb="38">
      <t>キャクスウ</t>
    </rPh>
    <rPh sb="39" eb="41">
      <t>カンコウ</t>
    </rPh>
    <rPh sb="41" eb="42">
      <t>チョウ</t>
    </rPh>
    <rPh sb="43" eb="45">
      <t>キョウツウ</t>
    </rPh>
    <rPh sb="45" eb="47">
      <t>キジュン</t>
    </rPh>
    <rPh sb="50" eb="52">
      <t>カンコウ</t>
    </rPh>
    <rPh sb="52" eb="54">
      <t>イリコミ</t>
    </rPh>
    <rPh sb="54" eb="55">
      <t>キャク</t>
    </rPh>
    <rPh sb="55" eb="57">
      <t>トウケイ</t>
    </rPh>
    <rPh sb="59" eb="61">
      <t>レイワ</t>
    </rPh>
    <rPh sb="61" eb="62">
      <t>ガン</t>
    </rPh>
    <rPh sb="71" eb="74">
      <t>オオイタケン</t>
    </rPh>
    <rPh sb="74" eb="75">
      <t>アタイ</t>
    </rPh>
    <rPh sb="78" eb="80">
      <t>スイケイ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</si>
</sst>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0"/>
    <numFmt numFmtId="178" formatCode="#,##0.000000_ "/>
    <numFmt numFmtId="179" formatCode="#,##0_);[Red]\(#,##0\)"/>
    <numFmt numFmtId="180" formatCode="#,##0_ ;[Red]\-#,##0\ "/>
    <numFmt numFmtId="181" formatCode="#,##0.000;\-#,##0.000"/>
    <numFmt numFmtId="182" formatCode="#,##0.000000;\-#,##0.000000"/>
    <numFmt numFmtId="183" formatCode="#,##0.000_ "/>
    <numFmt numFmtId="184" formatCode="#,##0.00_ "/>
    <numFmt numFmtId="185" formatCode="0_ "/>
    <numFmt numFmtId="186" formatCode="#,##0.000000_);[Red]\(#,##0.000000\)"/>
    <numFmt numFmtId="187" formatCode="#,##0;\-#,##0;0"/>
    <numFmt numFmtId="188" formatCode="0.0%"/>
    <numFmt numFmtId="189" formatCode="#,##0;&quot;▲ &quot;#,##0"/>
    <numFmt numFmtId="190" formatCode="0_);[Red]\(0\)"/>
    <numFmt numFmtId="191" formatCode="0_ ;[Red]\-0\ "/>
  </numFmts>
  <fonts count="78">
    <font>
      <sz val="9"/>
      <color theme="1"/>
      <name val="メイリオ"/>
      <family val="3"/>
      <charset val="128"/>
    </font>
    <font>
      <sz val="11"/>
      <color theme="1"/>
      <name val="ＭＳ Ｐゴシック"/>
      <family val="2"/>
      <charset val="128"/>
      <scheme val="minor"/>
    </font>
    <font>
      <sz val="9"/>
      <color indexed="8"/>
      <name val="メイリオ"/>
      <family val="3"/>
      <charset val="128"/>
    </font>
    <font>
      <sz val="10"/>
      <color indexed="8"/>
      <name val="ＭＳ Ｐゴシック"/>
      <family val="3"/>
      <charset val="128"/>
    </font>
    <font>
      <sz val="6"/>
      <name val="メイリオ"/>
      <family val="3"/>
      <charset val="128"/>
    </font>
    <font>
      <sz val="6"/>
      <name val="ＭＳ Ｐゴシック"/>
      <family val="3"/>
      <charset val="128"/>
    </font>
    <font>
      <sz val="8"/>
      <color indexed="8"/>
      <name val="ＭＳ Ｐゴシック"/>
      <family val="3"/>
      <charset val="128"/>
    </font>
    <font>
      <sz val="6"/>
      <name val="ＭＳ Ｐゴシック"/>
      <family val="3"/>
      <charset val="128"/>
    </font>
    <font>
      <sz val="11"/>
      <name val="ＭＳ Ｐゴシック"/>
      <family val="3"/>
      <charset val="128"/>
    </font>
    <font>
      <sz val="9"/>
      <name val="ＭＳ 明朝"/>
      <family val="1"/>
      <charset val="128"/>
    </font>
    <font>
      <sz val="12"/>
      <name val="ＭＳ 明朝"/>
      <family val="1"/>
      <charset val="128"/>
    </font>
    <font>
      <b/>
      <sz val="11"/>
      <color indexed="52"/>
      <name val="ＭＳ Ｐゴシック"/>
      <family val="3"/>
      <charset val="128"/>
    </font>
    <font>
      <sz val="10"/>
      <name val="ＭＳ 明朝"/>
      <family val="1"/>
      <charset val="128"/>
    </font>
    <font>
      <sz val="9"/>
      <name val="ＭＳ ゴシック"/>
      <family val="3"/>
      <charset val="128"/>
    </font>
    <font>
      <sz val="6"/>
      <name val="ＭＳ Ｐ明朝"/>
      <family val="1"/>
      <charset val="128"/>
    </font>
    <font>
      <sz val="6"/>
      <name val="ＭＳ Ｐゴシック"/>
      <family val="3"/>
      <charset val="128"/>
    </font>
    <font>
      <b/>
      <sz val="15"/>
      <color indexed="56"/>
      <name val="ＭＳ Ｐゴシック"/>
      <family val="3"/>
      <charset val="128"/>
    </font>
    <font>
      <sz val="6"/>
      <name val="ＭＳ ゴシック"/>
      <family val="3"/>
      <charset val="128"/>
    </font>
    <font>
      <sz val="11"/>
      <name val="ＭＳ Ｐ明朝"/>
      <family val="1"/>
      <charset val="128"/>
    </font>
    <font>
      <sz val="11"/>
      <name val="ＭＳ 明朝"/>
      <family val="1"/>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color theme="1" tint="0.499984740745262"/>
      <name val="ＭＳ Ｐゴシック"/>
      <family val="3"/>
      <charset val="128"/>
      <scheme val="minor"/>
    </font>
    <font>
      <sz val="9.5"/>
      <color theme="1"/>
      <name val="ＭＳ Ｐゴシック"/>
      <family val="3"/>
      <charset val="128"/>
      <scheme val="minor"/>
    </font>
    <font>
      <sz val="9.5"/>
      <name val="ＭＳ Ｐゴシック"/>
      <family val="3"/>
      <charset val="128"/>
      <scheme val="minor"/>
    </font>
    <font>
      <sz val="9.5"/>
      <color theme="1"/>
      <name val="メイリオ"/>
      <family val="3"/>
      <charset val="128"/>
    </font>
    <font>
      <sz val="9.5"/>
      <color theme="1"/>
      <name val="ＭＳ Ｐゴシック"/>
      <family val="3"/>
      <charset val="128"/>
      <scheme val="major"/>
    </font>
    <font>
      <sz val="9.5"/>
      <name val="ＭＳ Ｐゴシック"/>
      <family val="3"/>
      <charset val="128"/>
      <scheme val="major"/>
    </font>
    <font>
      <sz val="9.5"/>
      <color theme="1"/>
      <name val="ＭＳ Ｐゴシック"/>
      <family val="3"/>
      <charset val="128"/>
    </font>
    <font>
      <sz val="9.5"/>
      <color theme="0" tint="-0.499984740745262"/>
      <name val="ＭＳ Ｐゴシック"/>
      <family val="3"/>
      <charset val="128"/>
      <scheme val="minor"/>
    </font>
    <font>
      <sz val="9.5"/>
      <color theme="0"/>
      <name val="ＭＳ Ｐゴシック"/>
      <family val="3"/>
      <charset val="128"/>
    </font>
    <font>
      <sz val="9"/>
      <color theme="5"/>
      <name val="メイリオ"/>
      <family val="3"/>
      <charset val="128"/>
    </font>
    <font>
      <sz val="9"/>
      <color theme="1" tint="0.499984740745262"/>
      <name val="ＭＳ Ｐゴシック"/>
      <family val="3"/>
      <charset val="128"/>
      <scheme val="minor"/>
    </font>
    <font>
      <u/>
      <sz val="10"/>
      <color theme="1"/>
      <name val="ＭＳ Ｐゴシック"/>
      <family val="3"/>
      <charset val="128"/>
      <scheme val="minor"/>
    </font>
    <font>
      <sz val="9.5"/>
      <color rgb="FFFF000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ajor"/>
    </font>
    <font>
      <sz val="10"/>
      <name val="ＭＳ Ｐゴシック"/>
      <family val="3"/>
      <charset val="128"/>
      <scheme val="minor"/>
    </font>
    <font>
      <sz val="6"/>
      <name val="ＭＳ Ｐゴシック"/>
      <family val="3"/>
      <charset val="128"/>
      <scheme val="minor"/>
    </font>
    <font>
      <sz val="6"/>
      <name val="メイリオ"/>
      <family val="2"/>
      <charset val="128"/>
    </font>
    <font>
      <sz val="9"/>
      <color theme="1"/>
      <name val="ＭＳ Ｐゴシック"/>
      <family val="2"/>
      <charset val="128"/>
      <scheme val="minor"/>
    </font>
    <font>
      <b/>
      <sz val="10"/>
      <name val="ＭＳ Ｐゴシック"/>
      <family val="3"/>
      <charset val="128"/>
      <scheme val="minor"/>
    </font>
    <font>
      <sz val="10"/>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8"/>
      <name val="ＭＳ Ｐゴシック"/>
      <family val="3"/>
      <charset val="128"/>
    </font>
    <font>
      <b/>
      <sz val="8"/>
      <name val="ＭＳ Ｐゴシック"/>
      <family val="3"/>
      <charset val="128"/>
    </font>
    <font>
      <sz val="6"/>
      <name val="ＭＳ 明朝"/>
      <family val="1"/>
      <charset val="128"/>
    </font>
    <font>
      <u/>
      <sz val="10"/>
      <color rgb="FFFF0000"/>
      <name val="ＭＳ Ｐゴシック"/>
      <family val="3"/>
      <charset val="128"/>
      <scheme val="minor"/>
    </font>
    <font>
      <sz val="10"/>
      <color theme="3"/>
      <name val="ＭＳ Ｐゴシック"/>
      <family val="3"/>
      <charset val="128"/>
      <scheme val="minor"/>
    </font>
    <font>
      <sz val="10"/>
      <color theme="1"/>
      <name val="ＭＳ Ｐゴシック"/>
      <family val="2"/>
      <charset val="128"/>
    </font>
    <font>
      <sz val="10"/>
      <color theme="1"/>
      <name val="ＭＳ Ｐゴシック"/>
      <family val="3"/>
      <charset val="128"/>
    </font>
    <font>
      <sz val="9.5"/>
      <color theme="1"/>
      <name val="メイリオ"/>
      <family val="2"/>
      <charset val="128"/>
    </font>
    <font>
      <sz val="9"/>
      <color theme="1"/>
      <name val="メイリオ"/>
      <family val="3"/>
      <charset val="128"/>
    </font>
    <font>
      <b/>
      <sz val="20"/>
      <color theme="1"/>
      <name val="HGPｺﾞｼｯｸM"/>
      <family val="3"/>
      <charset val="128"/>
    </font>
    <font>
      <sz val="10"/>
      <color rgb="FFFF0000"/>
      <name val="ＭＳ Ｐゴシック"/>
      <family val="3"/>
      <charset val="128"/>
    </font>
    <font>
      <sz val="10"/>
      <color theme="1"/>
      <name val="HGSｺﾞｼｯｸM"/>
      <family val="3"/>
      <charset val="128"/>
    </font>
    <font>
      <sz val="10"/>
      <color theme="1"/>
      <name val="メイリオ"/>
      <family val="3"/>
      <charset val="128"/>
    </font>
    <font>
      <sz val="10"/>
      <color theme="1"/>
      <name val="Segoe UI"/>
      <family val="2"/>
    </font>
    <font>
      <sz val="9"/>
      <color theme="1"/>
      <name val="HGSｺﾞｼｯｸM"/>
      <family val="3"/>
      <charset val="128"/>
    </font>
    <font>
      <sz val="24"/>
      <color theme="0"/>
      <name val="HGPｺﾞｼｯｸE"/>
      <family val="3"/>
      <charset val="128"/>
    </font>
    <font>
      <sz val="12"/>
      <color theme="1"/>
      <name val="メイリオ"/>
      <family val="3"/>
      <charset val="128"/>
    </font>
    <font>
      <sz val="11"/>
      <color theme="1"/>
      <name val="メイリオ"/>
      <family val="3"/>
      <charset val="128"/>
    </font>
    <font>
      <u/>
      <sz val="9"/>
      <color theme="10"/>
      <name val="メイリオ"/>
      <family val="3"/>
      <charset val="128"/>
    </font>
    <font>
      <u/>
      <sz val="11"/>
      <color theme="10"/>
      <name val="ＭＳ Ｐゴシック"/>
      <family val="3"/>
      <charset val="128"/>
      <scheme val="minor"/>
    </font>
    <font>
      <sz val="10"/>
      <color rgb="FFFF0000"/>
      <name val="ＭＳ Ｐゴシック"/>
      <family val="3"/>
      <charset val="128"/>
      <scheme val="minor"/>
    </font>
    <font>
      <sz val="10"/>
      <color rgb="FFFF0000"/>
      <name val="メイリオ"/>
      <family val="3"/>
      <charset val="128"/>
    </font>
    <font>
      <sz val="11"/>
      <color theme="1"/>
      <name val="HGSｺﾞｼｯｸM"/>
      <family val="3"/>
      <charset val="128"/>
    </font>
    <font>
      <sz val="14"/>
      <color theme="1"/>
      <name val="ＭＳ Ｐゴシック"/>
      <family val="3"/>
      <charset val="128"/>
      <scheme val="minor"/>
    </font>
    <font>
      <sz val="14"/>
      <color rgb="FFFF0000"/>
      <name val="ＭＳ Ｐゴシック"/>
      <family val="3"/>
      <charset val="128"/>
      <scheme val="minor"/>
    </font>
    <font>
      <u/>
      <sz val="9.35"/>
      <color indexed="36"/>
      <name val="ＭＳ Ｐゴシック"/>
      <family val="3"/>
      <charset val="128"/>
    </font>
    <font>
      <sz val="7.5"/>
      <name val="ＭＳ Ｐゴシック"/>
      <family val="3"/>
      <charset val="128"/>
    </font>
    <font>
      <sz val="12"/>
      <color theme="1"/>
      <name val="ＭＳ Ｐゴシック"/>
      <family val="3"/>
      <charset val="128"/>
      <scheme val="minor"/>
    </font>
  </fonts>
  <fills count="23">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indexed="43"/>
        <bgColor indexed="64"/>
      </patternFill>
    </fill>
    <fill>
      <patternFill patternType="solid">
        <fgColor indexed="4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6"/>
        <bgColor indexed="64"/>
      </patternFill>
    </fill>
    <fill>
      <patternFill patternType="solid">
        <fgColor rgb="FFFFC000"/>
        <bgColor indexed="64"/>
      </patternFill>
    </fill>
    <fill>
      <patternFill patternType="solid">
        <fgColor theme="4"/>
        <bgColor indexed="64"/>
      </patternFill>
    </fill>
    <fill>
      <patternFill patternType="solid">
        <fgColor theme="4" tint="0.59999389629810485"/>
        <bgColor indexed="64"/>
      </patternFill>
    </fill>
  </fills>
  <borders count="19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bottom/>
      <diagonal/>
    </border>
    <border>
      <left style="dashed">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style="thin">
        <color indexed="64"/>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otted">
        <color indexed="64"/>
      </right>
      <top/>
      <bottom/>
      <diagonal/>
    </border>
    <border>
      <left style="dotted">
        <color indexed="64"/>
      </left>
      <right/>
      <top/>
      <bottom/>
      <diagonal/>
    </border>
    <border>
      <left style="medium">
        <color indexed="64"/>
      </left>
      <right style="medium">
        <color indexed="64"/>
      </right>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diagonal/>
    </border>
    <border>
      <left style="thin">
        <color indexed="64"/>
      </left>
      <right style="dotted">
        <color indexed="64"/>
      </right>
      <top style="hair">
        <color indexed="64"/>
      </top>
      <bottom/>
      <diagonal/>
    </border>
    <border>
      <left style="dotted">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style="dotted">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style="dotted">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style="medium">
        <color rgb="FFFF0000"/>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1"/>
      </top>
      <bottom/>
      <diagonal/>
    </border>
    <border>
      <left style="thin">
        <color theme="1"/>
      </left>
      <right/>
      <top/>
      <bottom/>
      <diagonal/>
    </border>
    <border>
      <left/>
      <right/>
      <top/>
      <bottom style="thin">
        <color theme="1"/>
      </bottom>
      <diagonal/>
    </border>
    <border>
      <left style="thin">
        <color theme="1"/>
      </left>
      <right/>
      <top/>
      <bottom style="thin">
        <color theme="1"/>
      </bottom>
      <diagonal/>
    </border>
    <border>
      <left style="thin">
        <color theme="1"/>
      </left>
      <right style="thin">
        <color theme="1"/>
      </right>
      <top style="thin">
        <color theme="1"/>
      </top>
      <bottom style="medium">
        <color rgb="FFFF0000"/>
      </bottom>
      <diagonal/>
    </border>
    <border>
      <left/>
      <right style="thin">
        <color theme="1"/>
      </right>
      <top style="thin">
        <color theme="1"/>
      </top>
      <bottom style="thin">
        <color theme="1"/>
      </bottom>
      <diagonal/>
    </border>
    <border>
      <left style="thin">
        <color indexed="64"/>
      </left>
      <right style="thin">
        <color indexed="64"/>
      </right>
      <top style="medium">
        <color rgb="FFFF0000"/>
      </top>
      <bottom style="thin">
        <color theme="1"/>
      </bottom>
      <diagonal/>
    </border>
    <border>
      <left style="thin">
        <color theme="1"/>
      </left>
      <right/>
      <top style="thin">
        <color theme="1"/>
      </top>
      <bottom/>
      <diagonal/>
    </border>
    <border>
      <left/>
      <right style="medium">
        <color rgb="FFFF0000"/>
      </right>
      <top style="thin">
        <color theme="1"/>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top style="medium">
        <color rgb="FFFF0000"/>
      </top>
      <bottom/>
      <diagonal/>
    </border>
    <border>
      <left style="thin">
        <color theme="1"/>
      </left>
      <right/>
      <top style="thin">
        <color theme="1"/>
      </top>
      <bottom style="medium">
        <color rgb="FFFF0000"/>
      </bottom>
      <diagonal/>
    </border>
    <border>
      <left style="thin">
        <color indexed="64"/>
      </left>
      <right/>
      <top style="medium">
        <color rgb="FFFF0000"/>
      </top>
      <bottom style="thin">
        <color theme="1"/>
      </bottom>
      <diagonal/>
    </border>
    <border>
      <left style="medium">
        <color rgb="FFFF0000"/>
      </left>
      <right style="medium">
        <color rgb="FFFF0000"/>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35">
    <xf numFmtId="0" fontId="0" fillId="0" borderId="0">
      <alignment vertical="center"/>
    </xf>
    <xf numFmtId="38" fontId="20" fillId="0" borderId="0" applyFont="0" applyFill="0" applyBorder="0" applyAlignment="0" applyProtection="0">
      <alignment vertical="center"/>
    </xf>
    <xf numFmtId="0" fontId="21" fillId="0" borderId="0">
      <alignment vertical="center"/>
    </xf>
    <xf numFmtId="0" fontId="20" fillId="0" borderId="0">
      <alignment vertical="center"/>
    </xf>
    <xf numFmtId="0" fontId="19" fillId="0" borderId="0"/>
    <xf numFmtId="0" fontId="21" fillId="0" borderId="0">
      <alignment vertical="center"/>
    </xf>
    <xf numFmtId="0" fontId="8" fillId="0" borderId="0">
      <alignment vertical="center"/>
    </xf>
    <xf numFmtId="0" fontId="9" fillId="0" borderId="0"/>
    <xf numFmtId="0" fontId="12" fillId="0" borderId="0"/>
    <xf numFmtId="0" fontId="10" fillId="0" borderId="0"/>
    <xf numFmtId="0" fontId="8" fillId="0" borderId="0"/>
    <xf numFmtId="0" fontId="18" fillId="0" borderId="0"/>
    <xf numFmtId="0" fontId="42" fillId="0" borderId="0">
      <alignment vertical="center"/>
    </xf>
    <xf numFmtId="0" fontId="44" fillId="0" borderId="0"/>
    <xf numFmtId="9" fontId="44" fillId="0" borderId="0" applyFont="0" applyFill="0" applyBorder="0" applyAlignment="0" applyProtection="0">
      <alignment vertical="center"/>
    </xf>
    <xf numFmtId="0" fontId="8" fillId="8" borderId="82" applyNumberFormat="0" applyFont="0" applyAlignment="0" applyProtection="0">
      <alignment vertical="center"/>
    </xf>
    <xf numFmtId="0" fontId="11" fillId="9" borderId="83" applyNumberFormat="0" applyAlignment="0" applyProtection="0">
      <alignment vertical="center"/>
    </xf>
    <xf numFmtId="38" fontId="8" fillId="0" borderId="0" applyFont="0" applyFill="0" applyBorder="0" applyAlignment="0" applyProtection="0"/>
    <xf numFmtId="38" fontId="1" fillId="0" borderId="0" applyFont="0" applyFill="0" applyBorder="0" applyAlignment="0" applyProtection="0">
      <alignment vertical="center"/>
    </xf>
    <xf numFmtId="38" fontId="44" fillId="0" borderId="0" applyFont="0" applyFill="0" applyBorder="0" applyAlignment="0" applyProtection="0">
      <alignment vertical="center"/>
    </xf>
    <xf numFmtId="38" fontId="45" fillId="0" borderId="0" applyFont="0" applyFill="0" applyBorder="0" applyAlignment="0" applyProtection="0">
      <alignment vertical="center"/>
    </xf>
    <xf numFmtId="0" fontId="46" fillId="0" borderId="84" applyNumberFormat="0" applyFill="0" applyAlignment="0" applyProtection="0">
      <alignment vertical="center"/>
    </xf>
    <xf numFmtId="0" fontId="47" fillId="9" borderId="85" applyNumberFormat="0" applyAlignment="0" applyProtection="0">
      <alignment vertical="center"/>
    </xf>
    <xf numFmtId="6" fontId="8" fillId="0" borderId="0" applyFont="0" applyFill="0" applyBorder="0" applyAlignment="0" applyProtection="0">
      <alignment vertical="center"/>
    </xf>
    <xf numFmtId="0" fontId="48" fillId="10" borderId="83" applyNumberFormat="0" applyAlignment="0" applyProtection="0">
      <alignment vertical="center"/>
    </xf>
    <xf numFmtId="0" fontId="8" fillId="0" borderId="0"/>
    <xf numFmtId="0" fontId="21" fillId="0" borderId="0">
      <alignment vertical="center"/>
    </xf>
    <xf numFmtId="0" fontId="49" fillId="0" borderId="0">
      <alignment vertical="center"/>
    </xf>
    <xf numFmtId="0" fontId="45" fillId="0" borderId="0">
      <alignment vertical="center"/>
    </xf>
    <xf numFmtId="0" fontId="18" fillId="0" borderId="0"/>
    <xf numFmtId="0" fontId="55" fillId="0" borderId="0">
      <alignment vertical="center"/>
    </xf>
    <xf numFmtId="0" fontId="22" fillId="0" borderId="0">
      <alignment vertical="center"/>
    </xf>
    <xf numFmtId="38" fontId="58" fillId="0" borderId="0" applyFont="0" applyFill="0" applyBorder="0" applyAlignment="0" applyProtection="0">
      <alignment vertical="center"/>
    </xf>
    <xf numFmtId="9" fontId="58" fillId="0" borderId="0" applyFont="0" applyFill="0" applyBorder="0" applyAlignment="0" applyProtection="0">
      <alignment vertical="center"/>
    </xf>
    <xf numFmtId="0" fontId="68" fillId="0" borderId="0" applyNumberFormat="0" applyFill="0" applyBorder="0" applyAlignment="0" applyProtection="0">
      <alignment vertical="center"/>
    </xf>
  </cellStyleXfs>
  <cellXfs count="1236">
    <xf numFmtId="0" fontId="0" fillId="0" borderId="0" xfId="0">
      <alignment vertical="center"/>
    </xf>
    <xf numFmtId="176" fontId="22" fillId="0" borderId="0" xfId="0" applyNumberFormat="1" applyFont="1">
      <alignment vertical="center"/>
    </xf>
    <xf numFmtId="176" fontId="21" fillId="0" borderId="0" xfId="2" applyNumberFormat="1" applyFont="1">
      <alignment vertical="center"/>
    </xf>
    <xf numFmtId="176" fontId="21" fillId="0" borderId="1" xfId="2" applyNumberFormat="1" applyFont="1" applyBorder="1">
      <alignment vertical="center"/>
    </xf>
    <xf numFmtId="176" fontId="21" fillId="0" borderId="2" xfId="2" applyNumberFormat="1" applyFont="1" applyBorder="1">
      <alignment vertical="center"/>
    </xf>
    <xf numFmtId="177" fontId="21" fillId="0" borderId="1" xfId="2" applyNumberFormat="1" applyFont="1" applyBorder="1" applyAlignment="1">
      <alignment horizontal="center" vertical="center" wrapText="1"/>
    </xf>
    <xf numFmtId="177" fontId="21" fillId="0" borderId="3" xfId="2" applyNumberFormat="1" applyFont="1" applyBorder="1" applyAlignment="1">
      <alignment horizontal="center" vertical="center" wrapText="1"/>
    </xf>
    <xf numFmtId="177" fontId="21" fillId="0" borderId="4" xfId="2" applyNumberFormat="1" applyFont="1" applyBorder="1" applyAlignment="1">
      <alignment horizontal="center" vertical="center" wrapText="1"/>
    </xf>
    <xf numFmtId="177" fontId="21" fillId="0" borderId="5" xfId="2" applyNumberFormat="1" applyFont="1" applyBorder="1" applyAlignment="1">
      <alignment horizontal="center" vertical="center" wrapText="1"/>
    </xf>
    <xf numFmtId="177" fontId="21" fillId="0" borderId="2" xfId="2" applyNumberFormat="1" applyFont="1" applyBorder="1" applyAlignment="1">
      <alignment horizontal="center" vertical="center" wrapText="1"/>
    </xf>
    <xf numFmtId="176" fontId="21" fillId="0" borderId="6" xfId="2" applyNumberFormat="1" applyFont="1" applyBorder="1">
      <alignment vertical="center"/>
    </xf>
    <xf numFmtId="176" fontId="21" fillId="0" borderId="7" xfId="2" applyNumberFormat="1" applyFont="1" applyBorder="1">
      <alignment vertical="center"/>
    </xf>
    <xf numFmtId="176" fontId="21" fillId="0" borderId="6" xfId="2" applyNumberFormat="1" applyFont="1" applyBorder="1" applyAlignment="1">
      <alignment horizontal="center" vertical="center" wrapText="1"/>
    </xf>
    <xf numFmtId="176" fontId="21" fillId="0" borderId="8" xfId="2" applyNumberFormat="1" applyFont="1" applyBorder="1" applyAlignment="1">
      <alignment horizontal="center" vertical="center" wrapText="1"/>
    </xf>
    <xf numFmtId="176" fontId="21" fillId="0" borderId="9" xfId="2" applyNumberFormat="1" applyFont="1" applyBorder="1" applyAlignment="1">
      <alignment horizontal="center" vertical="center" wrapText="1"/>
    </xf>
    <xf numFmtId="176" fontId="21" fillId="0" borderId="10" xfId="2" applyNumberFormat="1" applyFont="1" applyBorder="1" applyAlignment="1">
      <alignment horizontal="center" vertical="center" wrapText="1"/>
    </xf>
    <xf numFmtId="176" fontId="21" fillId="0" borderId="7" xfId="2" applyNumberFormat="1" applyFont="1" applyBorder="1" applyAlignment="1">
      <alignment horizontal="center" vertical="center" wrapText="1"/>
    </xf>
    <xf numFmtId="177" fontId="21" fillId="0" borderId="1" xfId="2" applyNumberFormat="1" applyFont="1" applyBorder="1" applyAlignment="1">
      <alignment horizontal="center" vertical="center"/>
    </xf>
    <xf numFmtId="176" fontId="21" fillId="0" borderId="3" xfId="2" applyNumberFormat="1" applyFont="1" applyBorder="1">
      <alignment vertical="center"/>
    </xf>
    <xf numFmtId="176" fontId="21" fillId="0" borderId="4" xfId="2" applyNumberFormat="1" applyFont="1" applyBorder="1">
      <alignment vertical="center"/>
    </xf>
    <xf numFmtId="176" fontId="21" fillId="0" borderId="5" xfId="2" applyNumberFormat="1" applyFont="1" applyBorder="1">
      <alignment vertical="center"/>
    </xf>
    <xf numFmtId="177" fontId="21" fillId="0" borderId="11" xfId="2" applyNumberFormat="1" applyFont="1" applyBorder="1" applyAlignment="1">
      <alignment horizontal="center" vertical="center"/>
    </xf>
    <xf numFmtId="176" fontId="21" fillId="0" borderId="12" xfId="2" applyNumberFormat="1" applyFont="1" applyBorder="1">
      <alignment vertical="center"/>
    </xf>
    <xf numFmtId="176" fontId="21" fillId="0" borderId="11" xfId="2" applyNumberFormat="1" applyFont="1" applyBorder="1">
      <alignment vertical="center"/>
    </xf>
    <xf numFmtId="176" fontId="21" fillId="0" borderId="0" xfId="2" applyNumberFormat="1" applyFont="1" applyBorder="1">
      <alignment vertical="center"/>
    </xf>
    <xf numFmtId="176" fontId="21" fillId="0" borderId="13" xfId="2" applyNumberFormat="1" applyFont="1" applyBorder="1">
      <alignment vertical="center"/>
    </xf>
    <xf numFmtId="176" fontId="21" fillId="0" borderId="14" xfId="2" applyNumberFormat="1" applyFont="1" applyBorder="1">
      <alignment vertical="center"/>
    </xf>
    <xf numFmtId="177" fontId="21" fillId="0" borderId="15" xfId="2" applyNumberFormat="1" applyFont="1" applyBorder="1" applyAlignment="1">
      <alignment horizontal="center" vertical="center"/>
    </xf>
    <xf numFmtId="176" fontId="21" fillId="0" borderId="16" xfId="2" applyNumberFormat="1" applyFont="1" applyBorder="1">
      <alignment vertical="center"/>
    </xf>
    <xf numFmtId="176" fontId="21" fillId="0" borderId="15" xfId="2" applyNumberFormat="1" applyFont="1" applyBorder="1">
      <alignment vertical="center"/>
    </xf>
    <xf numFmtId="176" fontId="21" fillId="0" borderId="17" xfId="2" applyNumberFormat="1" applyFont="1" applyBorder="1">
      <alignment vertical="center"/>
    </xf>
    <xf numFmtId="176" fontId="21" fillId="0" borderId="18" xfId="2" applyNumberFormat="1" applyFont="1" applyBorder="1">
      <alignment vertical="center"/>
    </xf>
    <xf numFmtId="176" fontId="21" fillId="0" borderId="19" xfId="2" applyNumberFormat="1" applyFont="1" applyBorder="1">
      <alignment vertical="center"/>
    </xf>
    <xf numFmtId="177" fontId="21" fillId="0" borderId="20" xfId="2" applyNumberFormat="1" applyFont="1" applyBorder="1" applyAlignment="1">
      <alignment horizontal="center" vertical="center"/>
    </xf>
    <xf numFmtId="176" fontId="21" fillId="0" borderId="21" xfId="2" applyNumberFormat="1" applyFont="1" applyBorder="1">
      <alignment vertical="center"/>
    </xf>
    <xf numFmtId="176" fontId="21" fillId="0" borderId="20" xfId="2" applyNumberFormat="1" applyFont="1" applyBorder="1">
      <alignment vertical="center"/>
    </xf>
    <xf numFmtId="176" fontId="21" fillId="0" borderId="22" xfId="2" applyNumberFormat="1" applyFont="1" applyBorder="1">
      <alignment vertical="center"/>
    </xf>
    <xf numFmtId="176" fontId="21" fillId="0" borderId="23" xfId="2" applyNumberFormat="1" applyFont="1" applyBorder="1">
      <alignment vertical="center"/>
    </xf>
    <xf numFmtId="176" fontId="21" fillId="0" borderId="24" xfId="2" applyNumberFormat="1" applyFont="1" applyBorder="1">
      <alignment vertical="center"/>
    </xf>
    <xf numFmtId="0" fontId="23" fillId="0" borderId="24" xfId="7" applyNumberFormat="1" applyFont="1" applyFill="1" applyBorder="1" applyAlignment="1">
      <alignment horizontal="center" vertical="center"/>
    </xf>
    <xf numFmtId="0" fontId="23" fillId="0" borderId="0" xfId="9" applyNumberFormat="1" applyFont="1" applyFill="1" applyBorder="1" applyAlignment="1">
      <alignment horizontal="center" vertical="center"/>
    </xf>
    <xf numFmtId="0" fontId="23" fillId="0" borderId="0" xfId="9" applyNumberFormat="1" applyFont="1" applyFill="1" applyBorder="1" applyAlignment="1">
      <alignment vertical="center"/>
    </xf>
    <xf numFmtId="0" fontId="21" fillId="0" borderId="0" xfId="0" applyFont="1" applyFill="1">
      <alignment vertical="center"/>
    </xf>
    <xf numFmtId="0" fontId="23" fillId="0" borderId="5" xfId="9" applyNumberFormat="1" applyFont="1" applyFill="1" applyBorder="1" applyAlignment="1">
      <alignment vertical="center"/>
    </xf>
    <xf numFmtId="0" fontId="23" fillId="0" borderId="14" xfId="9" applyNumberFormat="1" applyFont="1" applyFill="1" applyBorder="1" applyAlignment="1">
      <alignment vertical="center"/>
    </xf>
    <xf numFmtId="0" fontId="23" fillId="0" borderId="10" xfId="9" applyNumberFormat="1" applyFont="1" applyFill="1" applyBorder="1" applyAlignment="1">
      <alignment vertical="center"/>
    </xf>
    <xf numFmtId="0" fontId="23" fillId="0" borderId="19" xfId="9" applyNumberFormat="1" applyFont="1" applyFill="1" applyBorder="1" applyAlignment="1">
      <alignment vertical="center"/>
    </xf>
    <xf numFmtId="0" fontId="24" fillId="0" borderId="0" xfId="0" applyFont="1" applyFill="1">
      <alignment vertical="center"/>
    </xf>
    <xf numFmtId="0" fontId="25" fillId="0" borderId="0" xfId="0" applyFont="1">
      <alignment vertical="center"/>
    </xf>
    <xf numFmtId="0" fontId="25" fillId="0" borderId="0" xfId="0" applyFont="1" applyFill="1">
      <alignment vertical="center"/>
    </xf>
    <xf numFmtId="176" fontId="25" fillId="0" borderId="14" xfId="2" applyNumberFormat="1" applyFont="1" applyFill="1" applyBorder="1">
      <alignment vertical="center"/>
    </xf>
    <xf numFmtId="176" fontId="25" fillId="0" borderId="19" xfId="2" applyNumberFormat="1" applyFont="1" applyFill="1" applyBorder="1">
      <alignment vertical="center"/>
    </xf>
    <xf numFmtId="176" fontId="25" fillId="0" borderId="10" xfId="2" applyNumberFormat="1" applyFont="1" applyFill="1" applyBorder="1">
      <alignment vertical="center"/>
    </xf>
    <xf numFmtId="176" fontId="25" fillId="0" borderId="0" xfId="2" applyNumberFormat="1" applyFont="1" applyFill="1">
      <alignment vertical="center"/>
    </xf>
    <xf numFmtId="0" fontId="25" fillId="0" borderId="0" xfId="0" applyFont="1" applyFill="1" applyBorder="1">
      <alignment vertical="center"/>
    </xf>
    <xf numFmtId="0" fontId="26" fillId="0" borderId="14" xfId="9" applyNumberFormat="1" applyFont="1" applyFill="1" applyBorder="1" applyAlignment="1">
      <alignment horizontal="center" vertical="center"/>
    </xf>
    <xf numFmtId="0" fontId="26" fillId="0" borderId="14" xfId="9" applyNumberFormat="1" applyFont="1" applyFill="1" applyBorder="1" applyAlignment="1">
      <alignment vertical="center"/>
    </xf>
    <xf numFmtId="0" fontId="26" fillId="0" borderId="19" xfId="9" applyNumberFormat="1" applyFont="1" applyFill="1" applyBorder="1" applyAlignment="1">
      <alignment horizontal="center" vertical="center"/>
    </xf>
    <xf numFmtId="0" fontId="26" fillId="0" borderId="19" xfId="9" applyNumberFormat="1" applyFont="1" applyFill="1" applyBorder="1" applyAlignment="1">
      <alignment vertical="center"/>
    </xf>
    <xf numFmtId="0" fontId="26" fillId="0" borderId="24" xfId="9" applyNumberFormat="1" applyFont="1" applyFill="1" applyBorder="1" applyAlignment="1">
      <alignment horizontal="center" vertical="center"/>
    </xf>
    <xf numFmtId="0" fontId="26" fillId="0" borderId="24" xfId="9" applyNumberFormat="1" applyFont="1" applyFill="1" applyBorder="1" applyAlignment="1">
      <alignment vertical="center"/>
    </xf>
    <xf numFmtId="0" fontId="26" fillId="0" borderId="0" xfId="9" applyNumberFormat="1" applyFont="1" applyFill="1" applyBorder="1" applyAlignment="1">
      <alignment horizontal="center" vertical="center"/>
    </xf>
    <xf numFmtId="0" fontId="26" fillId="0" borderId="0" xfId="9" applyNumberFormat="1" applyFont="1" applyFill="1" applyBorder="1" applyAlignment="1">
      <alignment vertical="center"/>
    </xf>
    <xf numFmtId="176" fontId="25" fillId="0" borderId="24" xfId="2" applyNumberFormat="1" applyFont="1" applyFill="1" applyBorder="1">
      <alignment vertical="center"/>
    </xf>
    <xf numFmtId="0" fontId="25" fillId="0" borderId="0" xfId="2" applyFont="1" applyFill="1" applyBorder="1">
      <alignment vertical="center"/>
    </xf>
    <xf numFmtId="0" fontId="25" fillId="0" borderId="0" xfId="2" applyFont="1" applyFill="1">
      <alignment vertical="center"/>
    </xf>
    <xf numFmtId="176" fontId="25" fillId="0" borderId="24" xfId="2" applyNumberFormat="1" applyFont="1" applyFill="1" applyBorder="1" applyAlignment="1">
      <alignment horizontal="center" vertical="center" wrapText="1"/>
    </xf>
    <xf numFmtId="0" fontId="25" fillId="0" borderId="24" xfId="2" applyFont="1" applyFill="1" applyBorder="1" applyAlignment="1">
      <alignment horizontal="center" vertical="center"/>
    </xf>
    <xf numFmtId="0" fontId="26" fillId="0" borderId="10" xfId="9" applyNumberFormat="1" applyFont="1" applyFill="1" applyBorder="1" applyAlignment="1">
      <alignment horizontal="center" vertical="center"/>
    </xf>
    <xf numFmtId="178" fontId="21" fillId="0" borderId="1" xfId="2" applyNumberFormat="1" applyFont="1" applyBorder="1">
      <alignment vertical="center"/>
    </xf>
    <xf numFmtId="178" fontId="21" fillId="0" borderId="3" xfId="2" applyNumberFormat="1" applyFont="1" applyBorder="1">
      <alignment vertical="center"/>
    </xf>
    <xf numFmtId="178" fontId="21" fillId="0" borderId="4" xfId="2" applyNumberFormat="1" applyFont="1" applyBorder="1">
      <alignment vertical="center"/>
    </xf>
    <xf numFmtId="178" fontId="21" fillId="0" borderId="2" xfId="2" applyNumberFormat="1" applyFont="1" applyBorder="1">
      <alignment vertical="center"/>
    </xf>
    <xf numFmtId="178" fontId="21" fillId="0" borderId="11" xfId="2" applyNumberFormat="1" applyFont="1" applyBorder="1">
      <alignment vertical="center"/>
    </xf>
    <xf numFmtId="178" fontId="21" fillId="0" borderId="0" xfId="2" applyNumberFormat="1" applyFont="1" applyBorder="1">
      <alignment vertical="center"/>
    </xf>
    <xf numFmtId="178" fontId="21" fillId="0" borderId="13" xfId="2" applyNumberFormat="1" applyFont="1" applyBorder="1">
      <alignment vertical="center"/>
    </xf>
    <xf numFmtId="178" fontId="21" fillId="0" borderId="12" xfId="2" applyNumberFormat="1" applyFont="1" applyBorder="1">
      <alignment vertical="center"/>
    </xf>
    <xf numFmtId="178" fontId="21" fillId="0" borderId="15" xfId="2" applyNumberFormat="1" applyFont="1" applyBorder="1">
      <alignment vertical="center"/>
    </xf>
    <xf numFmtId="178" fontId="21" fillId="0" borderId="17" xfId="2" applyNumberFormat="1" applyFont="1" applyBorder="1">
      <alignment vertical="center"/>
    </xf>
    <xf numFmtId="178" fontId="21" fillId="0" borderId="18" xfId="2" applyNumberFormat="1" applyFont="1" applyBorder="1">
      <alignment vertical="center"/>
    </xf>
    <xf numFmtId="178" fontId="21" fillId="0" borderId="16" xfId="2" applyNumberFormat="1" applyFont="1" applyBorder="1">
      <alignment vertical="center"/>
    </xf>
    <xf numFmtId="178" fontId="21" fillId="0" borderId="6" xfId="2" applyNumberFormat="1" applyFont="1" applyBorder="1">
      <alignment vertical="center"/>
    </xf>
    <xf numFmtId="178" fontId="21" fillId="0" borderId="8" xfId="2" applyNumberFormat="1" applyFont="1" applyBorder="1">
      <alignment vertical="center"/>
    </xf>
    <xf numFmtId="178" fontId="21" fillId="0" borderId="9" xfId="2" applyNumberFormat="1" applyFont="1" applyBorder="1">
      <alignment vertical="center"/>
    </xf>
    <xf numFmtId="178" fontId="21" fillId="0" borderId="7" xfId="2" applyNumberFormat="1" applyFont="1" applyBorder="1">
      <alignment vertical="center"/>
    </xf>
    <xf numFmtId="177" fontId="21" fillId="0" borderId="6" xfId="2" applyNumberFormat="1" applyFont="1" applyBorder="1" applyAlignment="1">
      <alignment horizontal="center" vertical="center"/>
    </xf>
    <xf numFmtId="0" fontId="26" fillId="0" borderId="1" xfId="7" applyNumberFormat="1" applyFont="1" applyFill="1" applyBorder="1" applyAlignment="1">
      <alignment vertical="center"/>
    </xf>
    <xf numFmtId="0" fontId="26" fillId="0" borderId="11" xfId="7" applyNumberFormat="1" applyFont="1" applyFill="1" applyBorder="1" applyAlignment="1">
      <alignment vertical="center"/>
    </xf>
    <xf numFmtId="0" fontId="26" fillId="0" borderId="6" xfId="7" applyNumberFormat="1" applyFont="1" applyFill="1" applyBorder="1" applyAlignment="1">
      <alignment vertical="center"/>
    </xf>
    <xf numFmtId="0" fontId="26" fillId="0" borderId="2" xfId="7" applyNumberFormat="1" applyFont="1" applyFill="1" applyBorder="1" applyAlignment="1">
      <alignment vertical="center"/>
    </xf>
    <xf numFmtId="0" fontId="26" fillId="0" borderId="12" xfId="7" applyNumberFormat="1" applyFont="1" applyFill="1" applyBorder="1" applyAlignment="1">
      <alignment vertical="center"/>
    </xf>
    <xf numFmtId="0" fontId="26" fillId="0" borderId="7" xfId="7" applyNumberFormat="1" applyFont="1" applyFill="1" applyBorder="1" applyAlignment="1">
      <alignment vertical="center"/>
    </xf>
    <xf numFmtId="0" fontId="25" fillId="0" borderId="5" xfId="0" applyFont="1" applyBorder="1">
      <alignment vertical="center"/>
    </xf>
    <xf numFmtId="0" fontId="25" fillId="0" borderId="14" xfId="0" applyFont="1" applyBorder="1">
      <alignment vertical="center"/>
    </xf>
    <xf numFmtId="0" fontId="25" fillId="0" borderId="10" xfId="0" applyFont="1" applyBorder="1">
      <alignment vertical="center"/>
    </xf>
    <xf numFmtId="0" fontId="25" fillId="0" borderId="24" xfId="0" applyFont="1" applyBorder="1">
      <alignment vertical="center"/>
    </xf>
    <xf numFmtId="0" fontId="25" fillId="0" borderId="20" xfId="0" applyFont="1" applyBorder="1">
      <alignment vertical="center"/>
    </xf>
    <xf numFmtId="0" fontId="25" fillId="0" borderId="21" xfId="0" applyFont="1" applyBorder="1">
      <alignment vertical="center"/>
    </xf>
    <xf numFmtId="0" fontId="25" fillId="0" borderId="22" xfId="0" applyFont="1" applyBorder="1">
      <alignment vertical="center"/>
    </xf>
    <xf numFmtId="0" fontId="25" fillId="0" borderId="19" xfId="0" applyFont="1" applyBorder="1">
      <alignment vertical="center"/>
    </xf>
    <xf numFmtId="178" fontId="25" fillId="0" borderId="14" xfId="0" applyNumberFormat="1" applyFont="1" applyBorder="1">
      <alignment vertical="center"/>
    </xf>
    <xf numFmtId="178" fontId="25" fillId="0" borderId="19" xfId="0" applyNumberFormat="1" applyFont="1" applyBorder="1">
      <alignment vertical="center"/>
    </xf>
    <xf numFmtId="176" fontId="13" fillId="2" borderId="3" xfId="8" applyNumberFormat="1" applyFont="1" applyFill="1" applyBorder="1" applyAlignment="1">
      <alignment horizontal="centerContinuous" vertical="center"/>
    </xf>
    <xf numFmtId="176" fontId="13" fillId="0" borderId="5" xfId="8" applyNumberFormat="1" applyFont="1" applyBorder="1" applyAlignment="1">
      <alignment horizontal="center" vertical="center"/>
    </xf>
    <xf numFmtId="176" fontId="13" fillId="0" borderId="5" xfId="8" applyNumberFormat="1" applyFont="1" applyBorder="1" applyAlignment="1">
      <alignment vertical="center"/>
    </xf>
    <xf numFmtId="176" fontId="13" fillId="3" borderId="20" xfId="8" applyNumberFormat="1" applyFont="1" applyFill="1" applyBorder="1" applyAlignment="1">
      <alignment horizontal="centerContinuous" vertical="center"/>
    </xf>
    <xf numFmtId="176" fontId="13" fillId="3" borderId="22" xfId="8" applyNumberFormat="1" applyFont="1" applyFill="1" applyBorder="1" applyAlignment="1">
      <alignment horizontal="centerContinuous" vertical="center"/>
    </xf>
    <xf numFmtId="176" fontId="13" fillId="3" borderId="21" xfId="8" applyNumberFormat="1" applyFont="1" applyFill="1" applyBorder="1" applyAlignment="1">
      <alignment horizontal="centerContinuous" vertical="center"/>
    </xf>
    <xf numFmtId="176" fontId="13" fillId="0" borderId="5" xfId="8" applyNumberFormat="1" applyFont="1" applyFill="1" applyBorder="1" applyAlignment="1">
      <alignment vertical="center"/>
    </xf>
    <xf numFmtId="176" fontId="13" fillId="4" borderId="20" xfId="8" applyNumberFormat="1" applyFont="1" applyFill="1" applyBorder="1" applyAlignment="1">
      <alignment horizontal="centerContinuous" vertical="center"/>
    </xf>
    <xf numFmtId="176" fontId="13" fillId="4" borderId="22" xfId="8" applyNumberFormat="1" applyFont="1" applyFill="1" applyBorder="1" applyAlignment="1">
      <alignment horizontal="centerContinuous" vertical="center"/>
    </xf>
    <xf numFmtId="176" fontId="13" fillId="0" borderId="25" xfId="8" applyNumberFormat="1" applyFont="1" applyFill="1" applyBorder="1" applyAlignment="1">
      <alignment horizontal="centerContinuous" vertical="center"/>
    </xf>
    <xf numFmtId="176" fontId="13" fillId="0" borderId="26" xfId="8" applyNumberFormat="1" applyFont="1" applyFill="1" applyBorder="1" applyAlignment="1">
      <alignment horizontal="centerContinuous" vertical="center"/>
    </xf>
    <xf numFmtId="176" fontId="13" fillId="0" borderId="27" xfId="8" applyNumberFormat="1" applyFont="1" applyFill="1" applyBorder="1" applyAlignment="1">
      <alignment horizontal="centerContinuous" vertical="center"/>
    </xf>
    <xf numFmtId="176" fontId="13" fillId="0" borderId="2" xfId="8" applyNumberFormat="1" applyFont="1" applyBorder="1" applyAlignment="1">
      <alignment horizontal="center" vertical="center"/>
    </xf>
    <xf numFmtId="176" fontId="13" fillId="0" borderId="5" xfId="8" applyNumberFormat="1" applyFont="1" applyFill="1" applyBorder="1" applyAlignment="1">
      <alignment horizontal="center" vertical="center" wrapText="1"/>
    </xf>
    <xf numFmtId="176" fontId="13" fillId="0" borderId="14" xfId="8" applyNumberFormat="1" applyFont="1" applyBorder="1" applyAlignment="1">
      <alignment horizontal="center" vertical="center" wrapText="1"/>
    </xf>
    <xf numFmtId="176" fontId="13" fillId="0" borderId="14" xfId="8" applyNumberFormat="1" applyFont="1" applyFill="1" applyBorder="1" applyAlignment="1">
      <alignment horizontal="center" vertical="center" wrapText="1"/>
    </xf>
    <xf numFmtId="176" fontId="13" fillId="0" borderId="7" xfId="8" applyNumberFormat="1" applyFont="1" applyFill="1" applyBorder="1" applyAlignment="1">
      <alignment horizontal="center" vertical="center" wrapText="1"/>
    </xf>
    <xf numFmtId="176" fontId="13" fillId="0" borderId="10" xfId="8" applyNumberFormat="1" applyFont="1" applyFill="1" applyBorder="1" applyAlignment="1">
      <alignment horizontal="center" vertical="center" wrapText="1"/>
    </xf>
    <xf numFmtId="176" fontId="13" fillId="0" borderId="10" xfId="8" applyNumberFormat="1" applyFont="1" applyBorder="1" applyAlignment="1">
      <alignment horizontal="center" vertical="center" wrapText="1"/>
    </xf>
    <xf numFmtId="0" fontId="25" fillId="0" borderId="14" xfId="0" applyFont="1" applyBorder="1" applyAlignment="1">
      <alignment vertical="center" wrapText="1"/>
    </xf>
    <xf numFmtId="176" fontId="25" fillId="0" borderId="24" xfId="0" applyNumberFormat="1" applyFont="1" applyBorder="1">
      <alignment vertical="center"/>
    </xf>
    <xf numFmtId="176" fontId="25" fillId="0" borderId="14" xfId="0" applyNumberFormat="1" applyFont="1" applyBorder="1">
      <alignment vertical="center"/>
    </xf>
    <xf numFmtId="176" fontId="21" fillId="0" borderId="11" xfId="2" applyNumberFormat="1" applyFont="1" applyBorder="1" applyAlignment="1">
      <alignment vertical="center"/>
    </xf>
    <xf numFmtId="176" fontId="21" fillId="0" borderId="0" xfId="2" applyNumberFormat="1" applyFont="1" applyBorder="1" applyAlignment="1">
      <alignment vertical="center"/>
    </xf>
    <xf numFmtId="176" fontId="21" fillId="0" borderId="13" xfId="2" applyNumberFormat="1" applyFont="1" applyBorder="1" applyAlignment="1">
      <alignment vertical="center"/>
    </xf>
    <xf numFmtId="176" fontId="21" fillId="0" borderId="14" xfId="2" applyNumberFormat="1" applyFont="1" applyBorder="1" applyAlignment="1">
      <alignment vertical="center"/>
    </xf>
    <xf numFmtId="176" fontId="25" fillId="0" borderId="19" xfId="0" applyNumberFormat="1" applyFont="1" applyBorder="1">
      <alignment vertical="center"/>
    </xf>
    <xf numFmtId="0" fontId="27" fillId="0" borderId="0" xfId="0" applyFont="1">
      <alignment vertical="center"/>
    </xf>
    <xf numFmtId="0" fontId="28" fillId="0" borderId="0" xfId="0" applyFont="1" applyAlignment="1">
      <alignment vertical="center"/>
    </xf>
    <xf numFmtId="0" fontId="28" fillId="0" borderId="8" xfId="0" applyFont="1" applyBorder="1" applyAlignment="1">
      <alignment vertical="center"/>
    </xf>
    <xf numFmtId="0" fontId="29" fillId="0" borderId="8" xfId="0" applyFont="1" applyBorder="1" applyAlignment="1">
      <alignment vertical="center"/>
    </xf>
    <xf numFmtId="0" fontId="28" fillId="0" borderId="10" xfId="0" applyFont="1" applyBorder="1" applyAlignment="1">
      <alignment vertical="center"/>
    </xf>
    <xf numFmtId="0" fontId="28" fillId="0" borderId="24" xfId="0" applyFont="1" applyBorder="1" applyAlignment="1" applyProtection="1">
      <alignment vertical="center"/>
    </xf>
    <xf numFmtId="37" fontId="28" fillId="0" borderId="24" xfId="0" applyNumberFormat="1" applyFont="1" applyBorder="1" applyAlignment="1" applyProtection="1">
      <alignment vertical="center"/>
    </xf>
    <xf numFmtId="39" fontId="28" fillId="0" borderId="24" xfId="0" applyNumberFormat="1" applyFont="1" applyBorder="1" applyAlignment="1" applyProtection="1">
      <alignment vertical="center"/>
    </xf>
    <xf numFmtId="181" fontId="28" fillId="0" borderId="24" xfId="0" applyNumberFormat="1" applyFont="1" applyBorder="1" applyAlignment="1" applyProtection="1">
      <alignment vertical="center"/>
    </xf>
    <xf numFmtId="182" fontId="28" fillId="0" borderId="24" xfId="0" applyNumberFormat="1" applyFont="1" applyBorder="1" applyAlignment="1" applyProtection="1">
      <alignment vertical="center"/>
    </xf>
    <xf numFmtId="176" fontId="13" fillId="0" borderId="24" xfId="8" applyNumberFormat="1" applyFont="1" applyFill="1" applyBorder="1" applyAlignment="1">
      <alignment horizontal="center" vertical="center" wrapText="1"/>
    </xf>
    <xf numFmtId="176" fontId="13" fillId="0" borderId="20" xfId="8" applyNumberFormat="1" applyFont="1" applyFill="1" applyBorder="1" applyAlignment="1">
      <alignment horizontal="centerContinuous" vertical="center"/>
    </xf>
    <xf numFmtId="176" fontId="13" fillId="0" borderId="22" xfId="8" applyNumberFormat="1" applyFont="1" applyFill="1" applyBorder="1" applyAlignment="1">
      <alignment vertical="center"/>
    </xf>
    <xf numFmtId="176" fontId="13" fillId="0" borderId="21" xfId="8" applyNumberFormat="1" applyFont="1" applyFill="1" applyBorder="1" applyAlignment="1">
      <alignment vertical="center"/>
    </xf>
    <xf numFmtId="176" fontId="29" fillId="0" borderId="0" xfId="11" applyNumberFormat="1" applyFont="1" applyAlignment="1">
      <alignment vertical="center"/>
    </xf>
    <xf numFmtId="176" fontId="28" fillId="0" borderId="0" xfId="0" applyNumberFormat="1" applyFont="1">
      <alignment vertical="center"/>
    </xf>
    <xf numFmtId="176" fontId="29" fillId="0" borderId="0" xfId="11" applyNumberFormat="1" applyFont="1" applyBorder="1" applyAlignment="1">
      <alignment vertical="center"/>
    </xf>
    <xf numFmtId="176" fontId="28" fillId="0" borderId="0" xfId="0" applyNumberFormat="1" applyFont="1" applyAlignment="1">
      <alignment vertical="center" shrinkToFit="1"/>
    </xf>
    <xf numFmtId="176" fontId="29" fillId="0" borderId="0" xfId="0" applyNumberFormat="1" applyFont="1" applyBorder="1" applyAlignment="1">
      <alignment vertical="center"/>
    </xf>
    <xf numFmtId="176" fontId="28" fillId="0" borderId="0" xfId="0" applyNumberFormat="1" applyFont="1" applyAlignment="1">
      <alignment vertical="center"/>
    </xf>
    <xf numFmtId="176" fontId="29" fillId="0" borderId="8" xfId="11" applyNumberFormat="1" applyFont="1" applyBorder="1" applyAlignment="1">
      <alignment vertical="center"/>
    </xf>
    <xf numFmtId="176" fontId="29" fillId="0" borderId="0" xfId="11" applyNumberFormat="1" applyFont="1" applyAlignment="1">
      <alignment horizontal="right" vertical="center"/>
    </xf>
    <xf numFmtId="176" fontId="29" fillId="0" borderId="20" xfId="11" applyNumberFormat="1" applyFont="1" applyBorder="1" applyAlignment="1">
      <alignment vertical="center"/>
    </xf>
    <xf numFmtId="176" fontId="29" fillId="0" borderId="22" xfId="11" applyNumberFormat="1" applyFont="1" applyBorder="1" applyAlignment="1">
      <alignment vertical="center"/>
    </xf>
    <xf numFmtId="176" fontId="29" fillId="0" borderId="24" xfId="11" applyNumberFormat="1" applyFont="1" applyBorder="1" applyAlignment="1">
      <alignment vertical="center"/>
    </xf>
    <xf numFmtId="183" fontId="29" fillId="0" borderId="24" xfId="11" applyNumberFormat="1" applyFont="1" applyBorder="1" applyAlignment="1">
      <alignment vertical="center"/>
    </xf>
    <xf numFmtId="176" fontId="29" fillId="0" borderId="0" xfId="11" applyNumberFormat="1" applyFont="1" applyAlignment="1" applyProtection="1">
      <alignment vertical="center"/>
      <protection locked="0"/>
    </xf>
    <xf numFmtId="176" fontId="29" fillId="0" borderId="1" xfId="11" applyNumberFormat="1" applyFont="1" applyBorder="1" applyAlignment="1">
      <alignment vertical="center"/>
    </xf>
    <xf numFmtId="176" fontId="29" fillId="0" borderId="3" xfId="11" applyNumberFormat="1" applyFont="1" applyBorder="1" applyAlignment="1">
      <alignment vertical="center"/>
    </xf>
    <xf numFmtId="176" fontId="29" fillId="0" borderId="2" xfId="11" applyNumberFormat="1" applyFont="1" applyBorder="1" applyAlignment="1">
      <alignment vertical="center"/>
    </xf>
    <xf numFmtId="176" fontId="29" fillId="0" borderId="21" xfId="11" applyNumberFormat="1" applyFont="1" applyBorder="1" applyAlignment="1">
      <alignment horizontal="center" vertical="center"/>
    </xf>
    <xf numFmtId="176" fontId="29" fillId="0" borderId="11" xfId="11" applyNumberFormat="1" applyFont="1" applyBorder="1" applyAlignment="1">
      <alignment vertical="center"/>
    </xf>
    <xf numFmtId="176" fontId="29" fillId="0" borderId="14" xfId="11" applyNumberFormat="1" applyFont="1" applyBorder="1" applyAlignment="1">
      <alignment vertical="center"/>
    </xf>
    <xf numFmtId="176" fontId="29" fillId="0" borderId="14" xfId="11" applyNumberFormat="1" applyFont="1" applyBorder="1" applyAlignment="1">
      <alignment horizontal="center" vertical="center"/>
    </xf>
    <xf numFmtId="176" fontId="29" fillId="0" borderId="5" xfId="11" applyNumberFormat="1" applyFont="1" applyBorder="1" applyAlignment="1">
      <alignment vertical="center"/>
    </xf>
    <xf numFmtId="176" fontId="29" fillId="0" borderId="6" xfId="11" applyNumberFormat="1" applyFont="1" applyBorder="1" applyAlignment="1">
      <alignment vertical="center"/>
    </xf>
    <xf numFmtId="176" fontId="29" fillId="0" borderId="6" xfId="11" applyNumberFormat="1" applyFont="1" applyBorder="1" applyAlignment="1">
      <alignment vertical="top"/>
    </xf>
    <xf numFmtId="176" fontId="29" fillId="0" borderId="10" xfId="11" applyNumberFormat="1" applyFont="1" applyBorder="1" applyAlignment="1">
      <alignment vertical="center" wrapText="1"/>
    </xf>
    <xf numFmtId="176" fontId="29" fillId="0" borderId="10" xfId="11" applyNumberFormat="1" applyFont="1" applyBorder="1" applyAlignment="1">
      <alignment vertical="top"/>
    </xf>
    <xf numFmtId="176" fontId="29" fillId="0" borderId="10" xfId="11" applyNumberFormat="1" applyFont="1" applyBorder="1" applyAlignment="1">
      <alignment horizontal="center" vertical="top"/>
    </xf>
    <xf numFmtId="176" fontId="29" fillId="0" borderId="28" xfId="11" applyNumberFormat="1" applyFont="1" applyBorder="1" applyAlignment="1">
      <alignment vertical="center"/>
    </xf>
    <xf numFmtId="184" fontId="29" fillId="0" borderId="24" xfId="11" applyNumberFormat="1" applyFont="1" applyBorder="1" applyAlignment="1">
      <alignment vertical="center" shrinkToFit="1"/>
    </xf>
    <xf numFmtId="176" fontId="29" fillId="0" borderId="0" xfId="11" applyNumberFormat="1" applyFont="1" applyAlignment="1">
      <alignment vertical="center" shrinkToFit="1"/>
    </xf>
    <xf numFmtId="176" fontId="21" fillId="0" borderId="0" xfId="0" applyNumberFormat="1" applyFont="1" applyFill="1">
      <alignment vertical="center"/>
    </xf>
    <xf numFmtId="176" fontId="21" fillId="0" borderId="0" xfId="0" applyNumberFormat="1" applyFont="1" applyFill="1" applyAlignment="1">
      <alignment horizontal="right" vertical="center"/>
    </xf>
    <xf numFmtId="176" fontId="21" fillId="0" borderId="1" xfId="0" applyNumberFormat="1" applyFont="1" applyFill="1" applyBorder="1" applyAlignment="1">
      <alignment vertical="center"/>
    </xf>
    <xf numFmtId="176" fontId="21" fillId="0" borderId="3" xfId="0" applyNumberFormat="1" applyFont="1" applyFill="1" applyBorder="1" applyAlignment="1">
      <alignment vertical="center"/>
    </xf>
    <xf numFmtId="176" fontId="21" fillId="0" borderId="3" xfId="0" applyNumberFormat="1" applyFont="1" applyFill="1" applyBorder="1">
      <alignment vertical="center"/>
    </xf>
    <xf numFmtId="176" fontId="21" fillId="0" borderId="2" xfId="0" applyNumberFormat="1" applyFont="1" applyFill="1" applyBorder="1">
      <alignment vertical="center"/>
    </xf>
    <xf numFmtId="176" fontId="21" fillId="0" borderId="0" xfId="0" applyNumberFormat="1" applyFont="1" applyFill="1" applyBorder="1">
      <alignment vertical="center"/>
    </xf>
    <xf numFmtId="176" fontId="21" fillId="0" borderId="6" xfId="0" applyNumberFormat="1" applyFont="1" applyFill="1" applyBorder="1" applyAlignment="1">
      <alignment vertical="center"/>
    </xf>
    <xf numFmtId="176" fontId="21" fillId="0" borderId="8" xfId="0" applyNumberFormat="1" applyFont="1" applyFill="1" applyBorder="1" applyAlignment="1">
      <alignment vertical="center"/>
    </xf>
    <xf numFmtId="176" fontId="21" fillId="0" borderId="8" xfId="0" applyNumberFormat="1" applyFont="1" applyFill="1" applyBorder="1">
      <alignment vertical="center"/>
    </xf>
    <xf numFmtId="176" fontId="21" fillId="0" borderId="7" xfId="0" applyNumberFormat="1" applyFont="1" applyFill="1" applyBorder="1">
      <alignment vertical="center"/>
    </xf>
    <xf numFmtId="176" fontId="21" fillId="0" borderId="0" xfId="0" applyNumberFormat="1" applyFont="1" applyFill="1" applyAlignment="1">
      <alignment vertical="center"/>
    </xf>
    <xf numFmtId="176" fontId="21" fillId="2" borderId="39" xfId="0" applyNumberFormat="1" applyFont="1" applyFill="1" applyBorder="1">
      <alignment vertical="center"/>
    </xf>
    <xf numFmtId="176" fontId="21" fillId="2" borderId="40" xfId="0" applyNumberFormat="1" applyFont="1" applyFill="1" applyBorder="1" applyAlignment="1">
      <alignment vertical="center"/>
    </xf>
    <xf numFmtId="176" fontId="21" fillId="2" borderId="40" xfId="0" applyNumberFormat="1" applyFont="1" applyFill="1" applyBorder="1">
      <alignment vertical="center"/>
    </xf>
    <xf numFmtId="176" fontId="21" fillId="2" borderId="41" xfId="0" applyNumberFormat="1" applyFont="1" applyFill="1" applyBorder="1">
      <alignment vertical="center"/>
    </xf>
    <xf numFmtId="176" fontId="21" fillId="2" borderId="42" xfId="0" applyNumberFormat="1" applyFont="1" applyFill="1" applyBorder="1">
      <alignment vertical="center"/>
    </xf>
    <xf numFmtId="176" fontId="21" fillId="2" borderId="1" xfId="0" applyNumberFormat="1" applyFont="1" applyFill="1" applyBorder="1" applyAlignment="1">
      <alignment vertical="center"/>
    </xf>
    <xf numFmtId="176" fontId="21" fillId="2" borderId="3" xfId="0" applyNumberFormat="1" applyFont="1" applyFill="1" applyBorder="1" applyAlignment="1">
      <alignment vertical="center"/>
    </xf>
    <xf numFmtId="176" fontId="21" fillId="2" borderId="3" xfId="0" applyNumberFormat="1" applyFont="1" applyFill="1" applyBorder="1">
      <alignment vertical="center"/>
    </xf>
    <xf numFmtId="176" fontId="21" fillId="2" borderId="2" xfId="0" applyNumberFormat="1" applyFont="1" applyFill="1" applyBorder="1">
      <alignment vertical="center"/>
    </xf>
    <xf numFmtId="176" fontId="21" fillId="2" borderId="43" xfId="0" applyNumberFormat="1" applyFont="1" applyFill="1" applyBorder="1">
      <alignment vertical="center"/>
    </xf>
    <xf numFmtId="176" fontId="21" fillId="0" borderId="20" xfId="0" applyNumberFormat="1" applyFont="1" applyFill="1" applyBorder="1">
      <alignment vertical="center"/>
    </xf>
    <xf numFmtId="176" fontId="21" fillId="0" borderId="21" xfId="0" applyNumberFormat="1" applyFont="1" applyFill="1" applyBorder="1">
      <alignment vertical="center"/>
    </xf>
    <xf numFmtId="176" fontId="21" fillId="2" borderId="6" xfId="0" applyNumberFormat="1" applyFont="1" applyFill="1" applyBorder="1" applyAlignment="1">
      <alignment vertical="center"/>
    </xf>
    <xf numFmtId="176" fontId="21" fillId="2" borderId="8" xfId="0" applyNumberFormat="1" applyFont="1" applyFill="1" applyBorder="1" applyAlignment="1">
      <alignment vertical="center"/>
    </xf>
    <xf numFmtId="176" fontId="21" fillId="2" borderId="8" xfId="0" applyNumberFormat="1" applyFont="1" applyFill="1" applyBorder="1">
      <alignment vertical="center"/>
    </xf>
    <xf numFmtId="176" fontId="21" fillId="2" borderId="7" xfId="0" applyNumberFormat="1" applyFont="1" applyFill="1" applyBorder="1">
      <alignment vertical="center"/>
    </xf>
    <xf numFmtId="176" fontId="21" fillId="2" borderId="0" xfId="0" applyNumberFormat="1" applyFont="1" applyFill="1" applyBorder="1" applyAlignment="1">
      <alignment vertical="center"/>
    </xf>
    <xf numFmtId="176" fontId="21" fillId="2" borderId="0" xfId="0" applyNumberFormat="1" applyFont="1" applyFill="1" applyBorder="1">
      <alignment vertical="center"/>
    </xf>
    <xf numFmtId="176" fontId="21" fillId="2" borderId="2" xfId="0" applyNumberFormat="1" applyFont="1" applyFill="1" applyBorder="1" applyAlignment="1">
      <alignment vertical="center"/>
    </xf>
    <xf numFmtId="176" fontId="21" fillId="2" borderId="1" xfId="0" applyNumberFormat="1" applyFont="1" applyFill="1" applyBorder="1">
      <alignment vertical="center"/>
    </xf>
    <xf numFmtId="176" fontId="21" fillId="2" borderId="7" xfId="0" applyNumberFormat="1" applyFont="1" applyFill="1" applyBorder="1" applyAlignment="1">
      <alignment vertical="center"/>
    </xf>
    <xf numFmtId="176" fontId="21" fillId="2" borderId="6" xfId="0" applyNumberFormat="1" applyFont="1" applyFill="1" applyBorder="1">
      <alignment vertical="center"/>
    </xf>
    <xf numFmtId="176" fontId="21" fillId="2" borderId="20" xfId="0" applyNumberFormat="1" applyFont="1" applyFill="1" applyBorder="1">
      <alignment vertical="center"/>
    </xf>
    <xf numFmtId="176" fontId="21" fillId="2" borderId="22" xfId="0" applyNumberFormat="1" applyFont="1" applyFill="1" applyBorder="1">
      <alignment vertical="center"/>
    </xf>
    <xf numFmtId="176" fontId="21" fillId="2" borderId="21" xfId="0" applyNumberFormat="1" applyFont="1" applyFill="1" applyBorder="1">
      <alignment vertical="center"/>
    </xf>
    <xf numFmtId="176" fontId="21" fillId="2" borderId="44" xfId="0" applyNumberFormat="1" applyFont="1" applyFill="1" applyBorder="1">
      <alignment vertical="center"/>
    </xf>
    <xf numFmtId="176" fontId="21" fillId="2" borderId="45" xfId="0" applyNumberFormat="1" applyFont="1" applyFill="1" applyBorder="1" applyAlignment="1">
      <alignment vertical="center"/>
    </xf>
    <xf numFmtId="176" fontId="21" fillId="2" borderId="45" xfId="0" applyNumberFormat="1" applyFont="1" applyFill="1" applyBorder="1">
      <alignment vertical="center"/>
    </xf>
    <xf numFmtId="176" fontId="21" fillId="2" borderId="46" xfId="0" applyNumberFormat="1" applyFont="1" applyFill="1" applyBorder="1">
      <alignment vertical="center"/>
    </xf>
    <xf numFmtId="176" fontId="21" fillId="0" borderId="1" xfId="0" applyNumberFormat="1" applyFont="1" applyFill="1" applyBorder="1">
      <alignment vertical="center"/>
    </xf>
    <xf numFmtId="176" fontId="21" fillId="0" borderId="6" xfId="0" applyNumberFormat="1" applyFont="1" applyFill="1" applyBorder="1">
      <alignment vertical="center"/>
    </xf>
    <xf numFmtId="176" fontId="21" fillId="3" borderId="47" xfId="0" applyNumberFormat="1" applyFont="1" applyFill="1" applyBorder="1">
      <alignment vertical="center"/>
    </xf>
    <xf numFmtId="176" fontId="21" fillId="3" borderId="48" xfId="0" applyNumberFormat="1" applyFont="1" applyFill="1" applyBorder="1">
      <alignment vertical="center"/>
    </xf>
    <xf numFmtId="176" fontId="21" fillId="3" borderId="49" xfId="0" applyNumberFormat="1" applyFont="1" applyFill="1" applyBorder="1">
      <alignment vertical="center"/>
    </xf>
    <xf numFmtId="176" fontId="21" fillId="3" borderId="50" xfId="0" applyNumberFormat="1" applyFont="1" applyFill="1" applyBorder="1">
      <alignment vertical="center"/>
    </xf>
    <xf numFmtId="176" fontId="21" fillId="3" borderId="1" xfId="0" applyNumberFormat="1" applyFont="1" applyFill="1" applyBorder="1">
      <alignment vertical="center"/>
    </xf>
    <xf numFmtId="176" fontId="21" fillId="3" borderId="3" xfId="0" applyNumberFormat="1" applyFont="1" applyFill="1" applyBorder="1">
      <alignment vertical="center"/>
    </xf>
    <xf numFmtId="176" fontId="21" fillId="3" borderId="2" xfId="0" applyNumberFormat="1" applyFont="1" applyFill="1" applyBorder="1">
      <alignment vertical="center"/>
    </xf>
    <xf numFmtId="176" fontId="21" fillId="3" borderId="51" xfId="0" applyNumberFormat="1" applyFont="1" applyFill="1" applyBorder="1">
      <alignment vertical="center"/>
    </xf>
    <xf numFmtId="176" fontId="21" fillId="3" borderId="6" xfId="0" applyNumberFormat="1" applyFont="1" applyFill="1" applyBorder="1">
      <alignment vertical="center"/>
    </xf>
    <xf numFmtId="176" fontId="21" fillId="3" borderId="8" xfId="0" applyNumberFormat="1" applyFont="1" applyFill="1" applyBorder="1">
      <alignment vertical="center"/>
    </xf>
    <xf numFmtId="176" fontId="21" fillId="3" borderId="7" xfId="0" applyNumberFormat="1" applyFont="1" applyFill="1" applyBorder="1">
      <alignment vertical="center"/>
    </xf>
    <xf numFmtId="176" fontId="21" fillId="3" borderId="0" xfId="0" applyNumberFormat="1" applyFont="1" applyFill="1" applyBorder="1">
      <alignment vertical="center"/>
    </xf>
    <xf numFmtId="176" fontId="21" fillId="3" borderId="20" xfId="0" applyNumberFormat="1" applyFont="1" applyFill="1" applyBorder="1">
      <alignment vertical="center"/>
    </xf>
    <xf numFmtId="176" fontId="21" fillId="3" borderId="22" xfId="0" applyNumberFormat="1" applyFont="1" applyFill="1" applyBorder="1">
      <alignment vertical="center"/>
    </xf>
    <xf numFmtId="176" fontId="21" fillId="3" borderId="21" xfId="0" applyNumberFormat="1" applyFont="1" applyFill="1" applyBorder="1">
      <alignment vertical="center"/>
    </xf>
    <xf numFmtId="176" fontId="21" fillId="3" borderId="52" xfId="0" applyNumberFormat="1" applyFont="1" applyFill="1" applyBorder="1">
      <alignment vertical="center"/>
    </xf>
    <xf numFmtId="176" fontId="21" fillId="3" borderId="53" xfId="0" applyNumberFormat="1" applyFont="1" applyFill="1" applyBorder="1">
      <alignment vertical="center"/>
    </xf>
    <xf numFmtId="176" fontId="21" fillId="3" borderId="54" xfId="0" applyNumberFormat="1" applyFont="1" applyFill="1" applyBorder="1">
      <alignment vertical="center"/>
    </xf>
    <xf numFmtId="176" fontId="21" fillId="0" borderId="0" xfId="0" applyNumberFormat="1" applyFont="1" applyFill="1" applyBorder="1" applyAlignment="1">
      <alignment horizontal="center" vertical="center" textRotation="255"/>
    </xf>
    <xf numFmtId="183" fontId="21" fillId="0" borderId="0" xfId="0" applyNumberFormat="1" applyFont="1" applyFill="1">
      <alignment vertical="center"/>
    </xf>
    <xf numFmtId="176" fontId="21" fillId="4" borderId="55" xfId="0" applyNumberFormat="1" applyFont="1" applyFill="1" applyBorder="1">
      <alignment vertical="center"/>
    </xf>
    <xf numFmtId="176" fontId="21" fillId="4" borderId="56" xfId="0" applyNumberFormat="1" applyFont="1" applyFill="1" applyBorder="1">
      <alignment vertical="center"/>
    </xf>
    <xf numFmtId="176" fontId="21" fillId="4" borderId="57" xfId="0" applyNumberFormat="1" applyFont="1" applyFill="1" applyBorder="1">
      <alignment vertical="center"/>
    </xf>
    <xf numFmtId="176" fontId="21" fillId="4" borderId="58" xfId="0" applyNumberFormat="1" applyFont="1" applyFill="1" applyBorder="1">
      <alignment vertical="center"/>
    </xf>
    <xf numFmtId="176" fontId="21" fillId="4" borderId="1" xfId="0" applyNumberFormat="1" applyFont="1" applyFill="1" applyBorder="1">
      <alignment vertical="center"/>
    </xf>
    <xf numFmtId="176" fontId="21" fillId="4" borderId="3" xfId="0" applyNumberFormat="1" applyFont="1" applyFill="1" applyBorder="1">
      <alignment vertical="center"/>
    </xf>
    <xf numFmtId="176" fontId="21" fillId="4" borderId="2" xfId="0" applyNumberFormat="1" applyFont="1" applyFill="1" applyBorder="1">
      <alignment vertical="center"/>
    </xf>
    <xf numFmtId="176" fontId="21" fillId="4" borderId="59" xfId="0" applyNumberFormat="1" applyFont="1" applyFill="1" applyBorder="1">
      <alignment vertical="center"/>
    </xf>
    <xf numFmtId="176" fontId="21" fillId="4" borderId="6" xfId="0" applyNumberFormat="1" applyFont="1" applyFill="1" applyBorder="1">
      <alignment vertical="center"/>
    </xf>
    <xf numFmtId="176" fontId="21" fillId="4" borderId="8" xfId="0" applyNumberFormat="1" applyFont="1" applyFill="1" applyBorder="1">
      <alignment vertical="center"/>
    </xf>
    <xf numFmtId="176" fontId="21" fillId="4" borderId="7" xfId="0" applyNumberFormat="1" applyFont="1" applyFill="1" applyBorder="1">
      <alignment vertical="center"/>
    </xf>
    <xf numFmtId="176" fontId="21" fillId="4" borderId="0" xfId="0" applyNumberFormat="1" applyFont="1" applyFill="1" applyBorder="1">
      <alignment vertical="center"/>
    </xf>
    <xf numFmtId="176" fontId="21" fillId="4" borderId="20" xfId="0" applyNumberFormat="1" applyFont="1" applyFill="1" applyBorder="1">
      <alignment vertical="center"/>
    </xf>
    <xf numFmtId="176" fontId="21" fillId="4" borderId="22" xfId="0" applyNumberFormat="1" applyFont="1" applyFill="1" applyBorder="1">
      <alignment vertical="center"/>
    </xf>
    <xf numFmtId="176" fontId="21" fillId="4" borderId="21" xfId="0" applyNumberFormat="1" applyFont="1" applyFill="1" applyBorder="1">
      <alignment vertical="center"/>
    </xf>
    <xf numFmtId="176" fontId="21" fillId="4" borderId="60" xfId="0" applyNumberFormat="1" applyFont="1" applyFill="1" applyBorder="1">
      <alignment vertical="center"/>
    </xf>
    <xf numFmtId="176" fontId="21" fillId="4" borderId="61" xfId="0" applyNumberFormat="1" applyFont="1" applyFill="1" applyBorder="1">
      <alignment vertical="center"/>
    </xf>
    <xf numFmtId="176" fontId="21" fillId="4" borderId="62" xfId="0" applyNumberFormat="1" applyFont="1" applyFill="1" applyBorder="1">
      <alignment vertical="center"/>
    </xf>
    <xf numFmtId="176" fontId="21" fillId="0" borderId="10" xfId="2" applyNumberFormat="1" applyFont="1" applyBorder="1" applyAlignment="1">
      <alignment horizontal="center" vertical="center"/>
    </xf>
    <xf numFmtId="178" fontId="21" fillId="0" borderId="14" xfId="2" applyNumberFormat="1" applyFont="1" applyBorder="1">
      <alignment vertical="center"/>
    </xf>
    <xf numFmtId="178" fontId="21" fillId="0" borderId="19" xfId="2" applyNumberFormat="1" applyFont="1" applyBorder="1">
      <alignment vertical="center"/>
    </xf>
    <xf numFmtId="178" fontId="21" fillId="0" borderId="22" xfId="2" applyNumberFormat="1" applyFont="1" applyBorder="1">
      <alignment vertical="center"/>
    </xf>
    <xf numFmtId="178" fontId="21" fillId="0" borderId="23" xfId="2" applyNumberFormat="1" applyFont="1" applyBorder="1">
      <alignment vertical="center"/>
    </xf>
    <xf numFmtId="178" fontId="21" fillId="0" borderId="21" xfId="2" applyNumberFormat="1" applyFont="1" applyBorder="1">
      <alignment vertical="center"/>
    </xf>
    <xf numFmtId="176" fontId="22" fillId="0" borderId="0" xfId="2" applyNumberFormat="1" applyFont="1">
      <alignment vertical="center"/>
    </xf>
    <xf numFmtId="0" fontId="25" fillId="0" borderId="10" xfId="0" applyFont="1" applyBorder="1" applyAlignment="1">
      <alignment horizontal="center" vertical="center"/>
    </xf>
    <xf numFmtId="0" fontId="25" fillId="0" borderId="14" xfId="0" applyFont="1" applyBorder="1" applyAlignment="1">
      <alignment horizontal="center" vertical="center"/>
    </xf>
    <xf numFmtId="0" fontId="25" fillId="0" borderId="5" xfId="0" applyFont="1" applyBorder="1" applyAlignment="1">
      <alignment horizontal="center" vertical="center"/>
    </xf>
    <xf numFmtId="0" fontId="26" fillId="0" borderId="20" xfId="9" applyNumberFormat="1" applyFont="1" applyFill="1" applyBorder="1" applyAlignment="1">
      <alignment horizontal="center" vertical="center"/>
    </xf>
    <xf numFmtId="0" fontId="26" fillId="0" borderId="21" xfId="9" applyNumberFormat="1" applyFont="1" applyFill="1" applyBorder="1" applyAlignment="1">
      <alignment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right" vertical="center"/>
    </xf>
    <xf numFmtId="0" fontId="30" fillId="0" borderId="20" xfId="0" applyFont="1" applyBorder="1">
      <alignment vertical="center"/>
    </xf>
    <xf numFmtId="0" fontId="30" fillId="0" borderId="22" xfId="0" applyFont="1" applyBorder="1">
      <alignment vertical="center"/>
    </xf>
    <xf numFmtId="185" fontId="30" fillId="0" borderId="11" xfId="0" applyNumberFormat="1" applyFont="1" applyBorder="1">
      <alignment vertical="center"/>
    </xf>
    <xf numFmtId="0" fontId="30" fillId="0" borderId="0" xfId="0" applyFont="1" applyBorder="1">
      <alignment vertical="center"/>
    </xf>
    <xf numFmtId="0" fontId="30" fillId="0" borderId="12" xfId="0" applyFont="1" applyBorder="1">
      <alignment vertical="center"/>
    </xf>
    <xf numFmtId="185" fontId="30" fillId="0" borderId="15" xfId="0" applyNumberFormat="1" applyFont="1" applyBorder="1">
      <alignment vertical="center"/>
    </xf>
    <xf numFmtId="0" fontId="30" fillId="0" borderId="17" xfId="0" applyFont="1" applyBorder="1">
      <alignment vertical="center"/>
    </xf>
    <xf numFmtId="0" fontId="30" fillId="0" borderId="16" xfId="0" applyFont="1" applyBorder="1">
      <alignment vertical="center"/>
    </xf>
    <xf numFmtId="185" fontId="30" fillId="0" borderId="6" xfId="0" applyNumberFormat="1" applyFont="1" applyBorder="1">
      <alignment vertical="center"/>
    </xf>
    <xf numFmtId="0" fontId="30" fillId="0" borderId="8" xfId="0" applyFont="1" applyBorder="1">
      <alignment vertical="center"/>
    </xf>
    <xf numFmtId="0" fontId="30" fillId="0" borderId="7" xfId="0" applyFont="1" applyBorder="1">
      <alignment vertical="center"/>
    </xf>
    <xf numFmtId="0" fontId="30" fillId="0" borderId="21" xfId="0" applyFont="1" applyBorder="1">
      <alignment vertical="center"/>
    </xf>
    <xf numFmtId="0" fontId="30" fillId="0" borderId="0" xfId="0" applyNumberFormat="1" applyFont="1" applyAlignment="1">
      <alignment horizontal="right" vertical="center"/>
    </xf>
    <xf numFmtId="0" fontId="30" fillId="0" borderId="0" xfId="0" applyFont="1" applyAlignment="1">
      <alignment horizontal="left" vertical="center"/>
    </xf>
    <xf numFmtId="183" fontId="30" fillId="0" borderId="0" xfId="0" applyNumberFormat="1" applyFont="1">
      <alignment vertical="center"/>
    </xf>
    <xf numFmtId="176" fontId="29" fillId="0" borderId="0" xfId="0" applyNumberFormat="1" applyFont="1">
      <alignment vertical="center"/>
    </xf>
    <xf numFmtId="176" fontId="29" fillId="4" borderId="29" xfId="11" applyNumberFormat="1" applyFont="1" applyFill="1" applyBorder="1" applyAlignment="1">
      <alignment vertical="center"/>
    </xf>
    <xf numFmtId="176" fontId="29" fillId="4" borderId="10" xfId="11" applyNumberFormat="1" applyFont="1" applyFill="1" applyBorder="1" applyAlignment="1">
      <alignment vertical="center" shrinkToFit="1"/>
    </xf>
    <xf numFmtId="0" fontId="25" fillId="0" borderId="0" xfId="0" applyFont="1" applyBorder="1" applyAlignment="1">
      <alignment vertical="center"/>
    </xf>
    <xf numFmtId="180" fontId="25" fillId="0" borderId="14" xfId="0" applyNumberFormat="1" applyFont="1" applyFill="1" applyBorder="1">
      <alignment vertical="center"/>
    </xf>
    <xf numFmtId="0" fontId="25" fillId="0" borderId="30" xfId="0" applyFont="1" applyFill="1" applyBorder="1">
      <alignment vertical="center"/>
    </xf>
    <xf numFmtId="179" fontId="25" fillId="0" borderId="30" xfId="0" applyNumberFormat="1" applyFont="1" applyFill="1" applyBorder="1">
      <alignment vertical="center"/>
    </xf>
    <xf numFmtId="0" fontId="25" fillId="0" borderId="31" xfId="0" applyFont="1" applyFill="1" applyBorder="1">
      <alignment vertical="center"/>
    </xf>
    <xf numFmtId="179" fontId="25" fillId="0" borderId="31" xfId="0" applyNumberFormat="1" applyFont="1" applyFill="1" applyBorder="1">
      <alignment vertical="center"/>
    </xf>
    <xf numFmtId="180" fontId="25" fillId="0" borderId="19" xfId="0" applyNumberFormat="1" applyFont="1" applyFill="1" applyBorder="1">
      <alignment vertical="center"/>
    </xf>
    <xf numFmtId="0" fontId="25" fillId="0" borderId="32" xfId="0" applyFont="1" applyFill="1" applyBorder="1">
      <alignment vertical="center"/>
    </xf>
    <xf numFmtId="179" fontId="25" fillId="0" borderId="32" xfId="0" applyNumberFormat="1" applyFont="1" applyFill="1" applyBorder="1">
      <alignment vertical="center"/>
    </xf>
    <xf numFmtId="0" fontId="25" fillId="0" borderId="33" xfId="0" applyFont="1" applyFill="1" applyBorder="1">
      <alignment vertical="center"/>
    </xf>
    <xf numFmtId="179" fontId="25" fillId="0" borderId="33" xfId="0" applyNumberFormat="1" applyFont="1" applyFill="1" applyBorder="1">
      <alignment vertical="center"/>
    </xf>
    <xf numFmtId="180" fontId="25" fillId="0" borderId="24" xfId="0" applyNumberFormat="1" applyFont="1" applyFill="1" applyBorder="1">
      <alignment vertical="center"/>
    </xf>
    <xf numFmtId="0" fontId="25" fillId="0" borderId="24" xfId="0" applyFont="1" applyFill="1" applyBorder="1">
      <alignment vertical="center"/>
    </xf>
    <xf numFmtId="179" fontId="25" fillId="0" borderId="24" xfId="0" applyNumberFormat="1" applyFont="1" applyFill="1" applyBorder="1">
      <alignment vertical="center"/>
    </xf>
    <xf numFmtId="0" fontId="30" fillId="0" borderId="0" xfId="0" applyFont="1" applyFill="1" applyBorder="1">
      <alignment vertical="center"/>
    </xf>
    <xf numFmtId="0" fontId="22" fillId="0" borderId="0" xfId="0" applyFont="1" applyFill="1" applyBorder="1">
      <alignment vertical="center"/>
    </xf>
    <xf numFmtId="0" fontId="22" fillId="0" borderId="0" xfId="0" applyFont="1">
      <alignment vertical="center"/>
    </xf>
    <xf numFmtId="0" fontId="22" fillId="0" borderId="0" xfId="0" applyFont="1" applyFill="1">
      <alignment vertical="center"/>
    </xf>
    <xf numFmtId="176" fontId="13" fillId="3" borderId="22" xfId="8" applyNumberFormat="1" applyFont="1" applyFill="1" applyBorder="1" applyAlignment="1">
      <alignment horizontal="center" vertical="center"/>
    </xf>
    <xf numFmtId="176" fontId="13" fillId="3" borderId="22" xfId="8" applyNumberFormat="1" applyFont="1" applyFill="1" applyBorder="1" applyAlignment="1">
      <alignment horizontal="left" vertical="center"/>
    </xf>
    <xf numFmtId="176" fontId="13" fillId="3" borderId="21" xfId="8" applyNumberFormat="1" applyFont="1" applyFill="1" applyBorder="1" applyAlignment="1">
      <alignment horizontal="center" vertical="center"/>
    </xf>
    <xf numFmtId="176" fontId="13" fillId="2" borderId="20" xfId="8" applyNumberFormat="1" applyFont="1" applyFill="1" applyBorder="1" applyAlignment="1">
      <alignment horizontal="centerContinuous" vertical="center"/>
    </xf>
    <xf numFmtId="176" fontId="13" fillId="2" borderId="22" xfId="8" applyNumberFormat="1" applyFont="1" applyFill="1" applyBorder="1" applyAlignment="1">
      <alignment horizontal="centerContinuous" vertical="center"/>
    </xf>
    <xf numFmtId="176" fontId="13" fillId="2" borderId="22" xfId="8" applyNumberFormat="1" applyFont="1" applyFill="1" applyBorder="1" applyAlignment="1">
      <alignment horizontal="center" vertical="center"/>
    </xf>
    <xf numFmtId="176" fontId="13" fillId="2" borderId="22" xfId="8" applyNumberFormat="1" applyFont="1" applyFill="1" applyBorder="1" applyAlignment="1">
      <alignment horizontal="left" vertical="center"/>
    </xf>
    <xf numFmtId="176" fontId="13" fillId="2" borderId="21" xfId="8" applyNumberFormat="1" applyFont="1" applyFill="1" applyBorder="1" applyAlignment="1">
      <alignment horizontal="center" vertical="center"/>
    </xf>
    <xf numFmtId="176" fontId="13" fillId="4" borderId="22" xfId="8" applyNumberFormat="1" applyFont="1" applyFill="1" applyBorder="1" applyAlignment="1">
      <alignment horizontal="left" vertical="center"/>
    </xf>
    <xf numFmtId="176" fontId="13" fillId="4" borderId="22" xfId="8" applyNumberFormat="1" applyFont="1" applyFill="1" applyBorder="1" applyAlignment="1">
      <alignment horizontal="center" vertical="center"/>
    </xf>
    <xf numFmtId="176" fontId="13" fillId="4" borderId="21" xfId="8" applyNumberFormat="1" applyFont="1" applyFill="1" applyBorder="1" applyAlignment="1">
      <alignment horizontal="center" vertical="center"/>
    </xf>
    <xf numFmtId="176" fontId="13" fillId="0" borderId="22" xfId="8" applyNumberFormat="1" applyFont="1" applyFill="1" applyBorder="1" applyAlignment="1">
      <alignment horizontal="center" vertical="center"/>
    </xf>
    <xf numFmtId="186" fontId="21" fillId="0" borderId="0" xfId="0" applyNumberFormat="1" applyFont="1" applyFill="1">
      <alignment vertical="center"/>
    </xf>
    <xf numFmtId="0" fontId="31" fillId="0" borderId="3" xfId="0" applyFont="1" applyBorder="1">
      <alignment vertical="center"/>
    </xf>
    <xf numFmtId="178" fontId="31" fillId="0" borderId="3" xfId="0" applyNumberFormat="1" applyFont="1" applyBorder="1">
      <alignment vertical="center"/>
    </xf>
    <xf numFmtId="0" fontId="25" fillId="0" borderId="0" xfId="0" applyFont="1" applyBorder="1">
      <alignment vertical="center"/>
    </xf>
    <xf numFmtId="0" fontId="32" fillId="0" borderId="0" xfId="0" applyFont="1">
      <alignment vertical="center"/>
    </xf>
    <xf numFmtId="0" fontId="30" fillId="0" borderId="0" xfId="0" applyFont="1" applyBorder="1" applyAlignment="1">
      <alignment vertical="center"/>
    </xf>
    <xf numFmtId="14" fontId="22" fillId="0" borderId="0" xfId="0" applyNumberFormat="1" applyFont="1" applyFill="1">
      <alignment vertical="center"/>
    </xf>
    <xf numFmtId="176" fontId="29" fillId="2" borderId="34" xfId="11" applyNumberFormat="1" applyFont="1" applyFill="1" applyBorder="1" applyAlignment="1">
      <alignment vertical="center"/>
    </xf>
    <xf numFmtId="176" fontId="29" fillId="2" borderId="35" xfId="11" applyNumberFormat="1" applyFont="1" applyFill="1" applyBorder="1" applyAlignment="1">
      <alignment vertical="center" shrinkToFit="1"/>
    </xf>
    <xf numFmtId="176" fontId="29" fillId="3" borderId="36" xfId="11" applyNumberFormat="1" applyFont="1" applyFill="1" applyBorder="1" applyAlignment="1">
      <alignment vertical="center"/>
    </xf>
    <xf numFmtId="176" fontId="29" fillId="3" borderId="37" xfId="11" applyNumberFormat="1" applyFont="1" applyFill="1" applyBorder="1" applyAlignment="1">
      <alignment vertical="center" shrinkToFit="1"/>
    </xf>
    <xf numFmtId="178" fontId="25" fillId="0" borderId="14" xfId="2" applyNumberFormat="1" applyFont="1" applyFill="1" applyBorder="1">
      <alignment vertical="center"/>
    </xf>
    <xf numFmtId="178" fontId="25" fillId="0" borderId="19" xfId="2" applyNumberFormat="1" applyFont="1" applyFill="1" applyBorder="1">
      <alignment vertical="center"/>
    </xf>
    <xf numFmtId="178" fontId="25" fillId="0" borderId="10" xfId="2" applyNumberFormat="1" applyFont="1" applyFill="1" applyBorder="1">
      <alignment vertical="center"/>
    </xf>
    <xf numFmtId="0" fontId="22" fillId="0" borderId="0" xfId="0" applyFont="1" applyAlignment="1">
      <alignment horizontal="right" vertical="center"/>
    </xf>
    <xf numFmtId="0" fontId="33" fillId="0" borderId="0" xfId="0" applyFont="1">
      <alignment vertical="center"/>
    </xf>
    <xf numFmtId="0" fontId="22" fillId="0" borderId="0" xfId="2" applyFont="1" applyAlignment="1">
      <alignment vertical="top"/>
    </xf>
    <xf numFmtId="0" fontId="22" fillId="0" borderId="0" xfId="2" applyFont="1" applyAlignment="1">
      <alignment vertical="top" wrapText="1"/>
    </xf>
    <xf numFmtId="0" fontId="22" fillId="0" borderId="0" xfId="2" applyFont="1" applyBorder="1" applyAlignment="1">
      <alignment vertical="top"/>
    </xf>
    <xf numFmtId="178" fontId="21" fillId="0" borderId="5" xfId="2" applyNumberFormat="1" applyFont="1" applyBorder="1">
      <alignment vertical="center"/>
    </xf>
    <xf numFmtId="178" fontId="21" fillId="0" borderId="20" xfId="2" applyNumberFormat="1" applyFont="1" applyBorder="1">
      <alignment vertical="center"/>
    </xf>
    <xf numFmtId="178" fontId="21" fillId="0" borderId="24" xfId="2" applyNumberFormat="1" applyFont="1" applyBorder="1">
      <alignment vertical="center"/>
    </xf>
    <xf numFmtId="177" fontId="21" fillId="0" borderId="20" xfId="2" applyNumberFormat="1" applyFont="1" applyFill="1" applyBorder="1" applyAlignment="1">
      <alignment horizontal="center" vertical="center"/>
    </xf>
    <xf numFmtId="176" fontId="21" fillId="0" borderId="21" xfId="2" applyNumberFormat="1" applyFont="1" applyFill="1" applyBorder="1">
      <alignment vertical="center"/>
    </xf>
    <xf numFmtId="178" fontId="21" fillId="0" borderId="20" xfId="2" applyNumberFormat="1" applyFont="1" applyFill="1" applyBorder="1">
      <alignment vertical="center"/>
    </xf>
    <xf numFmtId="178" fontId="21" fillId="0" borderId="22" xfId="2" applyNumberFormat="1" applyFont="1" applyFill="1" applyBorder="1">
      <alignment vertical="center"/>
    </xf>
    <xf numFmtId="178" fontId="21" fillId="0" borderId="23" xfId="2" applyNumberFormat="1" applyFont="1" applyFill="1" applyBorder="1">
      <alignment vertical="center"/>
    </xf>
    <xf numFmtId="178" fontId="21" fillId="0" borderId="24" xfId="2" applyNumberFormat="1" applyFont="1" applyFill="1" applyBorder="1">
      <alignment vertical="center"/>
    </xf>
    <xf numFmtId="176" fontId="34" fillId="0" borderId="0" xfId="2" applyNumberFormat="1" applyFont="1" applyFill="1">
      <alignment vertical="center"/>
    </xf>
    <xf numFmtId="176" fontId="21" fillId="0" borderId="0" xfId="2" applyNumberFormat="1" applyFont="1" applyFill="1">
      <alignment vertical="center"/>
    </xf>
    <xf numFmtId="176" fontId="21" fillId="0" borderId="20" xfId="2" applyNumberFormat="1" applyFont="1" applyFill="1" applyBorder="1">
      <alignment vertical="center"/>
    </xf>
    <xf numFmtId="176" fontId="21" fillId="0" borderId="22" xfId="2" applyNumberFormat="1" applyFont="1" applyFill="1" applyBorder="1">
      <alignment vertical="center"/>
    </xf>
    <xf numFmtId="176" fontId="21" fillId="0" borderId="23" xfId="2" applyNumberFormat="1" applyFont="1" applyFill="1" applyBorder="1">
      <alignment vertical="center"/>
    </xf>
    <xf numFmtId="176" fontId="21" fillId="0" borderId="24" xfId="2" applyNumberFormat="1" applyFont="1" applyFill="1" applyBorder="1">
      <alignment vertical="center"/>
    </xf>
    <xf numFmtId="178" fontId="21" fillId="0" borderId="5" xfId="0" applyNumberFormat="1" applyFont="1" applyFill="1" applyBorder="1">
      <alignment vertical="center"/>
    </xf>
    <xf numFmtId="178" fontId="21" fillId="0" borderId="14" xfId="0" applyNumberFormat="1" applyFont="1" applyFill="1" applyBorder="1">
      <alignment vertical="center"/>
    </xf>
    <xf numFmtId="178" fontId="21" fillId="0" borderId="19" xfId="0" applyNumberFormat="1" applyFont="1" applyFill="1" applyBorder="1">
      <alignment vertical="center"/>
    </xf>
    <xf numFmtId="178" fontId="21" fillId="0" borderId="10" xfId="0" applyNumberFormat="1" applyFont="1" applyFill="1" applyBorder="1">
      <alignment vertical="center"/>
    </xf>
    <xf numFmtId="0" fontId="35" fillId="0" borderId="0" xfId="2" applyFont="1" applyAlignment="1">
      <alignment vertical="top"/>
    </xf>
    <xf numFmtId="0" fontId="25" fillId="0" borderId="0" xfId="0" applyFont="1" applyFill="1" applyAlignment="1">
      <alignment vertical="center"/>
    </xf>
    <xf numFmtId="0" fontId="36" fillId="0" borderId="0" xfId="0" applyFont="1" applyFill="1" applyAlignment="1">
      <alignment horizontal="right" vertical="center"/>
    </xf>
    <xf numFmtId="0" fontId="36" fillId="0" borderId="0" xfId="0" applyFont="1" applyFill="1" applyAlignment="1">
      <alignment vertical="center"/>
    </xf>
    <xf numFmtId="0" fontId="36" fillId="0" borderId="0" xfId="0" applyFont="1" applyFill="1">
      <alignment vertical="center"/>
    </xf>
    <xf numFmtId="0" fontId="37" fillId="0" borderId="0" xfId="0" applyFont="1" applyFill="1" applyAlignment="1">
      <alignment horizontal="right" vertical="center"/>
    </xf>
    <xf numFmtId="0" fontId="37" fillId="0" borderId="0" xfId="0" applyFont="1" applyFill="1" applyAlignment="1">
      <alignment vertical="center"/>
    </xf>
    <xf numFmtId="0" fontId="37" fillId="0" borderId="0" xfId="0" applyFont="1" applyFill="1">
      <alignment vertical="center"/>
    </xf>
    <xf numFmtId="176" fontId="38" fillId="0" borderId="0" xfId="0" applyNumberFormat="1" applyFont="1">
      <alignment vertical="center"/>
    </xf>
    <xf numFmtId="178" fontId="21" fillId="0" borderId="0" xfId="0" applyNumberFormat="1" applyFont="1" applyFill="1">
      <alignment vertical="center"/>
    </xf>
    <xf numFmtId="178" fontId="25" fillId="5" borderId="14" xfId="2" applyNumberFormat="1" applyFont="1" applyFill="1" applyBorder="1">
      <alignment vertical="center"/>
    </xf>
    <xf numFmtId="178" fontId="25" fillId="6" borderId="19" xfId="0" applyNumberFormat="1" applyFont="1" applyFill="1" applyBorder="1">
      <alignment vertical="center"/>
    </xf>
    <xf numFmtId="176" fontId="25" fillId="6" borderId="19" xfId="0" applyNumberFormat="1" applyFont="1" applyFill="1" applyBorder="1">
      <alignment vertical="center"/>
    </xf>
    <xf numFmtId="178" fontId="25" fillId="6" borderId="14" xfId="0" applyNumberFormat="1" applyFont="1" applyFill="1" applyBorder="1">
      <alignment vertical="center"/>
    </xf>
    <xf numFmtId="176" fontId="25" fillId="6" borderId="14" xfId="0" applyNumberFormat="1" applyFont="1" applyFill="1" applyBorder="1">
      <alignment vertical="center"/>
    </xf>
    <xf numFmtId="178" fontId="21" fillId="6" borderId="19" xfId="0" applyNumberFormat="1" applyFont="1" applyFill="1" applyBorder="1">
      <alignment vertical="center"/>
    </xf>
    <xf numFmtId="178" fontId="21" fillId="6" borderId="14" xfId="0" applyNumberFormat="1" applyFont="1" applyFill="1" applyBorder="1">
      <alignment vertical="center"/>
    </xf>
    <xf numFmtId="0" fontId="30" fillId="0" borderId="24" xfId="0" applyFont="1" applyBorder="1" applyAlignment="1">
      <alignment horizontal="center" vertical="center"/>
    </xf>
    <xf numFmtId="183" fontId="30" fillId="0" borderId="24" xfId="0" applyNumberFormat="1" applyFont="1" applyBorder="1" applyAlignment="1">
      <alignment vertical="center"/>
    </xf>
    <xf numFmtId="178" fontId="25" fillId="5" borderId="19" xfId="2" applyNumberFormat="1" applyFont="1" applyFill="1" applyBorder="1">
      <alignment vertical="center"/>
    </xf>
    <xf numFmtId="0" fontId="39" fillId="0" borderId="0" xfId="29" applyFont="1" applyAlignment="1">
      <alignment vertical="center"/>
    </xf>
    <xf numFmtId="0" fontId="39" fillId="0" borderId="0" xfId="29" applyFont="1" applyBorder="1" applyAlignment="1">
      <alignment vertical="center"/>
    </xf>
    <xf numFmtId="0" fontId="39" fillId="0" borderId="0" xfId="29" applyNumberFormat="1" applyFont="1" applyBorder="1" applyAlignment="1">
      <alignment horizontal="left" vertical="center"/>
    </xf>
    <xf numFmtId="188" fontId="39" fillId="0" borderId="0" xfId="29" applyNumberFormat="1" applyFont="1" applyBorder="1" applyAlignment="1">
      <alignment horizontal="right" vertical="center"/>
    </xf>
    <xf numFmtId="0" fontId="39" fillId="0" borderId="0" xfId="29" applyNumberFormat="1" applyFont="1" applyAlignment="1">
      <alignment horizontal="right" vertical="center"/>
    </xf>
    <xf numFmtId="0" fontId="26" fillId="0" borderId="0" xfId="29" applyNumberFormat="1" applyFont="1" applyAlignment="1">
      <alignment horizontal="right" vertical="center"/>
    </xf>
    <xf numFmtId="0" fontId="39" fillId="0" borderId="0" xfId="29" applyNumberFormat="1" applyFont="1" applyFill="1" applyAlignment="1">
      <alignment horizontal="right" vertical="center"/>
    </xf>
    <xf numFmtId="0" fontId="53" fillId="0" borderId="0" xfId="29" applyNumberFormat="1" applyFont="1" applyAlignment="1">
      <alignment horizontal="left" vertical="center"/>
    </xf>
    <xf numFmtId="0" fontId="39" fillId="0" borderId="0" xfId="29" applyNumberFormat="1" applyFont="1" applyAlignment="1">
      <alignment horizontal="left" vertical="center"/>
    </xf>
    <xf numFmtId="188" fontId="39" fillId="0" borderId="8" xfId="29" applyNumberFormat="1" applyFont="1" applyBorder="1" applyAlignment="1">
      <alignment horizontal="left" vertical="center"/>
    </xf>
    <xf numFmtId="0" fontId="26" fillId="0" borderId="0" xfId="29" applyNumberFormat="1" applyFont="1" applyAlignment="1">
      <alignment vertical="center"/>
    </xf>
    <xf numFmtId="0" fontId="39" fillId="0" borderId="0" xfId="29" applyFont="1" applyAlignment="1">
      <alignment horizontal="right" vertical="center"/>
    </xf>
    <xf numFmtId="0" fontId="26" fillId="3" borderId="5" xfId="29" applyFont="1" applyFill="1" applyBorder="1" applyAlignment="1">
      <alignment horizontal="left" vertical="center" wrapText="1"/>
    </xf>
    <xf numFmtId="38" fontId="26" fillId="3" borderId="3" xfId="19" applyFont="1" applyFill="1" applyBorder="1" applyAlignment="1">
      <alignment horizontal="left" vertical="center"/>
    </xf>
    <xf numFmtId="188" fontId="26" fillId="3" borderId="2" xfId="14" applyNumberFormat="1" applyFont="1" applyFill="1" applyBorder="1" applyAlignment="1">
      <alignment vertical="center"/>
    </xf>
    <xf numFmtId="188" fontId="26" fillId="3" borderId="22" xfId="29" applyNumberFormat="1" applyFont="1" applyFill="1" applyBorder="1" applyAlignment="1">
      <alignment horizontal="center" vertical="center" wrapText="1"/>
    </xf>
    <xf numFmtId="188" fontId="26" fillId="3" borderId="92" xfId="29" applyNumberFormat="1" applyFont="1" applyFill="1" applyBorder="1" applyAlignment="1">
      <alignment horizontal="center" vertical="center"/>
    </xf>
    <xf numFmtId="188" fontId="43" fillId="0" borderId="0" xfId="29" applyNumberFormat="1" applyFont="1" applyFill="1" applyBorder="1" applyAlignment="1">
      <alignment horizontal="center" vertical="center"/>
    </xf>
    <xf numFmtId="0" fontId="39" fillId="0" borderId="0" xfId="29" applyNumberFormat="1" applyFont="1" applyAlignment="1">
      <alignment horizontal="center" vertical="center"/>
    </xf>
    <xf numFmtId="38" fontId="26" fillId="3" borderId="10" xfId="19" applyFont="1" applyFill="1" applyBorder="1" applyAlignment="1">
      <alignment horizontal="left" vertical="center"/>
    </xf>
    <xf numFmtId="38" fontId="26" fillId="3" borderId="6" xfId="19" applyFont="1" applyFill="1" applyBorder="1" applyAlignment="1">
      <alignment horizontal="left" vertical="center"/>
    </xf>
    <xf numFmtId="38" fontId="26" fillId="3" borderId="8" xfId="19" applyFont="1" applyFill="1" applyBorder="1" applyAlignment="1">
      <alignment horizontal="left" vertical="center"/>
    </xf>
    <xf numFmtId="188" fontId="26" fillId="3" borderId="7" xfId="14" applyNumberFormat="1" applyFont="1" applyFill="1" applyBorder="1" applyAlignment="1">
      <alignment horizontal="right" vertical="center"/>
    </xf>
    <xf numFmtId="188" fontId="26" fillId="3" borderId="22" xfId="29" applyNumberFormat="1" applyFont="1" applyFill="1" applyBorder="1" applyAlignment="1">
      <alignment horizontal="center" vertical="center"/>
    </xf>
    <xf numFmtId="188" fontId="26" fillId="3" borderId="93" xfId="29" applyNumberFormat="1" applyFont="1" applyFill="1" applyBorder="1" applyAlignment="1">
      <alignment horizontal="center" vertical="center"/>
    </xf>
    <xf numFmtId="176" fontId="26" fillId="3" borderId="94" xfId="29" applyNumberFormat="1" applyFont="1" applyFill="1" applyBorder="1" applyAlignment="1">
      <alignment horizontal="left" vertical="center"/>
    </xf>
    <xf numFmtId="179" fontId="26" fillId="3" borderId="95" xfId="29" applyNumberFormat="1" applyFont="1" applyFill="1" applyBorder="1" applyAlignment="1">
      <alignment horizontal="center" vertical="center"/>
    </xf>
    <xf numFmtId="179" fontId="26" fillId="3" borderId="6" xfId="29" applyNumberFormat="1" applyFont="1" applyFill="1" applyBorder="1" applyAlignment="1">
      <alignment horizontal="left" vertical="center"/>
    </xf>
    <xf numFmtId="179" fontId="26" fillId="3" borderId="8" xfId="29" applyNumberFormat="1" applyFont="1" applyFill="1" applyBorder="1" applyAlignment="1">
      <alignment horizontal="center" vertical="center"/>
    </xf>
    <xf numFmtId="179" fontId="26" fillId="3" borderId="96" xfId="29" applyNumberFormat="1" applyFont="1" applyFill="1" applyBorder="1" applyAlignment="1">
      <alignment horizontal="center" vertical="center"/>
    </xf>
    <xf numFmtId="188" fontId="39" fillId="0" borderId="0" xfId="29" applyNumberFormat="1" applyFont="1" applyFill="1" applyBorder="1" applyAlignment="1">
      <alignment horizontal="center" vertical="center"/>
    </xf>
    <xf numFmtId="0" fontId="39" fillId="0" borderId="24" xfId="29" applyNumberFormat="1" applyFont="1" applyBorder="1" applyAlignment="1">
      <alignment horizontal="right" vertical="center"/>
    </xf>
    <xf numFmtId="38" fontId="39" fillId="3" borderId="24" xfId="19" applyFont="1" applyFill="1" applyBorder="1" applyAlignment="1">
      <alignment horizontal="center" vertical="center"/>
    </xf>
    <xf numFmtId="188" fontId="39" fillId="11" borderId="14" xfId="14" applyNumberFormat="1" applyFont="1" applyFill="1" applyBorder="1" applyAlignment="1">
      <alignment horizontal="left" vertical="center"/>
    </xf>
    <xf numFmtId="38" fontId="39" fillId="0" borderId="11" xfId="19" applyFont="1" applyFill="1" applyBorder="1" applyAlignment="1">
      <alignment horizontal="right" vertical="center"/>
    </xf>
    <xf numFmtId="0" fontId="39" fillId="0" borderId="12" xfId="29" applyNumberFormat="1" applyFont="1" applyBorder="1" applyAlignment="1">
      <alignment horizontal="left" vertical="center"/>
    </xf>
    <xf numFmtId="188" fontId="39" fillId="0" borderId="97" xfId="29" applyNumberFormat="1" applyFont="1" applyBorder="1" applyAlignment="1">
      <alignment horizontal="right" vertical="center"/>
    </xf>
    <xf numFmtId="188" fontId="39" fillId="0" borderId="12" xfId="29" applyNumberFormat="1" applyFont="1" applyBorder="1" applyAlignment="1">
      <alignment horizontal="right" vertical="center"/>
    </xf>
    <xf numFmtId="176" fontId="39" fillId="0" borderId="97" xfId="29" applyNumberFormat="1" applyFont="1" applyBorder="1" applyAlignment="1">
      <alignment horizontal="right" vertical="center"/>
    </xf>
    <xf numFmtId="179" fontId="39" fillId="0" borderId="98" xfId="29" applyNumberFormat="1" applyFont="1" applyBorder="1" applyAlignment="1">
      <alignment horizontal="right" vertical="center"/>
    </xf>
    <xf numFmtId="179" fontId="26" fillId="0" borderId="11" xfId="29" applyNumberFormat="1" applyFont="1" applyBorder="1" applyAlignment="1">
      <alignment horizontal="right" vertical="center"/>
    </xf>
    <xf numFmtId="179" fontId="26" fillId="0" borderId="0" xfId="29" applyNumberFormat="1" applyFont="1" applyBorder="1" applyAlignment="1">
      <alignment horizontal="right" vertical="center"/>
    </xf>
    <xf numFmtId="179" fontId="39" fillId="0" borderId="99" xfId="29" applyNumberFormat="1" applyFont="1" applyBorder="1" applyAlignment="1">
      <alignment horizontal="right" vertical="center"/>
    </xf>
    <xf numFmtId="179" fontId="39" fillId="0" borderId="0" xfId="29" applyNumberFormat="1" applyFont="1" applyFill="1" applyBorder="1" applyAlignment="1">
      <alignment horizontal="right" vertical="center"/>
    </xf>
    <xf numFmtId="0" fontId="39" fillId="0" borderId="24" xfId="29" applyNumberFormat="1" applyFont="1" applyBorder="1" applyAlignment="1">
      <alignment horizontal="center" vertical="center"/>
    </xf>
    <xf numFmtId="38" fontId="39" fillId="0" borderId="24" xfId="19" applyFont="1" applyBorder="1" applyAlignment="1">
      <alignment horizontal="right" vertical="center"/>
    </xf>
    <xf numFmtId="188" fontId="39" fillId="0" borderId="24" xfId="19" applyNumberFormat="1" applyFont="1" applyBorder="1" applyAlignment="1">
      <alignment horizontal="right" vertical="center"/>
    </xf>
    <xf numFmtId="0" fontId="26" fillId="0" borderId="20" xfId="29" applyNumberFormat="1" applyFont="1" applyBorder="1" applyAlignment="1">
      <alignment horizontal="center" vertical="center"/>
    </xf>
    <xf numFmtId="189" fontId="26" fillId="0" borderId="24" xfId="19" applyNumberFormat="1" applyFont="1" applyBorder="1" applyAlignment="1">
      <alignment horizontal="right" vertical="center"/>
    </xf>
    <xf numFmtId="189" fontId="26" fillId="0" borderId="24" xfId="29" applyNumberFormat="1" applyFont="1" applyBorder="1" applyAlignment="1">
      <alignment horizontal="right" vertical="center"/>
    </xf>
    <xf numFmtId="0" fontId="26" fillId="0" borderId="3" xfId="29" applyNumberFormat="1" applyFont="1" applyBorder="1" applyAlignment="1">
      <alignment horizontal="center" vertical="center"/>
    </xf>
    <xf numFmtId="189" fontId="26" fillId="0" borderId="3" xfId="19" applyNumberFormat="1" applyFont="1" applyBorder="1" applyAlignment="1">
      <alignment horizontal="right" vertical="center"/>
    </xf>
    <xf numFmtId="189" fontId="26" fillId="0" borderId="3" xfId="29" applyNumberFormat="1" applyFont="1" applyBorder="1" applyAlignment="1">
      <alignment horizontal="right" vertical="center"/>
    </xf>
    <xf numFmtId="188" fontId="39" fillId="11" borderId="10" xfId="14" applyNumberFormat="1" applyFont="1" applyFill="1" applyBorder="1" applyAlignment="1">
      <alignment horizontal="left" vertical="center"/>
    </xf>
    <xf numFmtId="0" fontId="22" fillId="0" borderId="0" xfId="28" applyFont="1">
      <alignment vertical="center"/>
    </xf>
    <xf numFmtId="0" fontId="22" fillId="0" borderId="0" xfId="28" applyFont="1" applyAlignment="1">
      <alignment vertical="center"/>
    </xf>
    <xf numFmtId="188" fontId="39" fillId="11" borderId="5" xfId="14" applyNumberFormat="1" applyFont="1" applyFill="1" applyBorder="1" applyAlignment="1">
      <alignment horizontal="left" vertical="center"/>
    </xf>
    <xf numFmtId="38" fontId="39" fillId="0" borderId="1" xfId="19" applyFont="1" applyFill="1" applyBorder="1" applyAlignment="1">
      <alignment horizontal="right" vertical="center"/>
    </xf>
    <xf numFmtId="0" fontId="39" fillId="0" borderId="2" xfId="29" applyNumberFormat="1" applyFont="1" applyBorder="1" applyAlignment="1">
      <alignment horizontal="left" vertical="center"/>
    </xf>
    <xf numFmtId="188" fontId="39" fillId="0" borderId="100" xfId="29" applyNumberFormat="1" applyFont="1" applyBorder="1" applyAlignment="1">
      <alignment horizontal="right" vertical="center"/>
    </xf>
    <xf numFmtId="188" fontId="39" fillId="0" borderId="3" xfId="29" applyNumberFormat="1" applyFont="1" applyBorder="1" applyAlignment="1">
      <alignment horizontal="right" vertical="center"/>
    </xf>
    <xf numFmtId="188" fontId="39" fillId="0" borderId="2" xfId="29" applyNumberFormat="1" applyFont="1" applyBorder="1" applyAlignment="1">
      <alignment horizontal="right" vertical="center"/>
    </xf>
    <xf numFmtId="176" fontId="39" fillId="0" borderId="100" xfId="29" applyNumberFormat="1" applyFont="1" applyBorder="1" applyAlignment="1">
      <alignment horizontal="right" vertical="center"/>
    </xf>
    <xf numFmtId="179" fontId="39" fillId="0" borderId="101" xfId="29" applyNumberFormat="1" applyFont="1" applyBorder="1" applyAlignment="1">
      <alignment horizontal="right" vertical="center"/>
    </xf>
    <xf numFmtId="179" fontId="26" fillId="0" borderId="1" xfId="29" applyNumberFormat="1" applyFont="1" applyBorder="1" applyAlignment="1">
      <alignment horizontal="right" vertical="center"/>
    </xf>
    <xf numFmtId="179" fontId="26" fillId="0" borderId="3" xfId="29" applyNumberFormat="1" applyFont="1" applyBorder="1" applyAlignment="1">
      <alignment horizontal="right" vertical="center"/>
    </xf>
    <xf numFmtId="179" fontId="39" fillId="0" borderId="102" xfId="29" applyNumberFormat="1" applyFont="1" applyBorder="1" applyAlignment="1">
      <alignment horizontal="right" vertical="center"/>
    </xf>
    <xf numFmtId="0" fontId="22" fillId="0" borderId="24" xfId="28" applyFont="1" applyBorder="1" applyAlignment="1">
      <alignment horizontal="center" vertical="center"/>
    </xf>
    <xf numFmtId="38" fontId="39" fillId="0" borderId="6" xfId="19" applyFont="1" applyFill="1" applyBorder="1" applyAlignment="1">
      <alignment horizontal="right" vertical="center"/>
    </xf>
    <xf numFmtId="0" fontId="39" fillId="0" borderId="7" xfId="29" applyNumberFormat="1" applyFont="1" applyBorder="1" applyAlignment="1">
      <alignment horizontal="left" vertical="center"/>
    </xf>
    <xf numFmtId="188" fontId="39" fillId="0" borderId="94" xfId="29" applyNumberFormat="1" applyFont="1" applyBorder="1" applyAlignment="1">
      <alignment horizontal="right" vertical="center"/>
    </xf>
    <xf numFmtId="188" fontId="39" fillId="0" borderId="8" xfId="29" applyNumberFormat="1" applyFont="1" applyBorder="1" applyAlignment="1">
      <alignment horizontal="right" vertical="center"/>
    </xf>
    <xf numFmtId="188" fontId="39" fillId="0" borderId="7" xfId="29" applyNumberFormat="1" applyFont="1" applyBorder="1" applyAlignment="1">
      <alignment horizontal="right" vertical="center"/>
    </xf>
    <xf numFmtId="176" fontId="39" fillId="0" borderId="94" xfId="29" applyNumberFormat="1" applyFont="1" applyBorder="1" applyAlignment="1">
      <alignment horizontal="right" vertical="center"/>
    </xf>
    <xf numFmtId="179" fontId="39" fillId="0" borderId="95" xfId="29" applyNumberFormat="1" applyFont="1" applyBorder="1" applyAlignment="1">
      <alignment horizontal="right" vertical="center"/>
    </xf>
    <xf numFmtId="179" fontId="26" fillId="0" borderId="6" xfId="29" applyNumberFormat="1" applyFont="1" applyBorder="1" applyAlignment="1">
      <alignment horizontal="right" vertical="center"/>
    </xf>
    <xf numFmtId="179" fontId="26" fillId="0" borderId="8" xfId="29" applyNumberFormat="1" applyFont="1" applyBorder="1" applyAlignment="1">
      <alignment horizontal="right" vertical="center"/>
    </xf>
    <xf numFmtId="179" fontId="39" fillId="0" borderId="96" xfId="29" applyNumberFormat="1" applyFont="1" applyBorder="1" applyAlignment="1">
      <alignment horizontal="right" vertical="center"/>
    </xf>
    <xf numFmtId="0" fontId="22" fillId="0" borderId="5" xfId="28" applyFont="1" applyBorder="1">
      <alignment vertical="center"/>
    </xf>
    <xf numFmtId="188" fontId="22" fillId="0" borderId="5" xfId="28" applyNumberFormat="1" applyFont="1" applyBorder="1">
      <alignment vertical="center"/>
    </xf>
    <xf numFmtId="188" fontId="39" fillId="12" borderId="10" xfId="14" applyNumberFormat="1" applyFont="1" applyFill="1" applyBorder="1" applyAlignment="1">
      <alignment horizontal="left" vertical="center"/>
    </xf>
    <xf numFmtId="38" fontId="39" fillId="0" borderId="20" xfId="19" applyFont="1" applyFill="1" applyBorder="1" applyAlignment="1">
      <alignment horizontal="right" vertical="center"/>
    </xf>
    <xf numFmtId="0" fontId="22" fillId="7" borderId="103" xfId="28" applyFont="1" applyFill="1" applyBorder="1">
      <alignment vertical="center"/>
    </xf>
    <xf numFmtId="188" fontId="22" fillId="7" borderId="104" xfId="28" applyNumberFormat="1" applyFont="1" applyFill="1" applyBorder="1">
      <alignment vertical="center"/>
    </xf>
    <xf numFmtId="188" fontId="22" fillId="7" borderId="105" xfId="28" applyNumberFormat="1" applyFont="1" applyFill="1" applyBorder="1">
      <alignment vertical="center"/>
    </xf>
    <xf numFmtId="188" fontId="39" fillId="12" borderId="14" xfId="14" applyNumberFormat="1" applyFont="1" applyFill="1" applyBorder="1" applyAlignment="1">
      <alignment horizontal="left" vertical="center"/>
    </xf>
    <xf numFmtId="188" fontId="39" fillId="12" borderId="11" xfId="14" applyNumberFormat="1" applyFont="1" applyFill="1" applyBorder="1" applyAlignment="1">
      <alignment horizontal="left" vertical="center"/>
    </xf>
    <xf numFmtId="188" fontId="39" fillId="0" borderId="0" xfId="14" applyNumberFormat="1" applyFont="1" applyFill="1" applyBorder="1" applyAlignment="1">
      <alignment horizontal="right" vertical="center"/>
    </xf>
    <xf numFmtId="0" fontId="22" fillId="7" borderId="106" xfId="28" applyFont="1" applyFill="1" applyBorder="1">
      <alignment vertical="center"/>
    </xf>
    <xf numFmtId="188" fontId="22" fillId="7" borderId="107" xfId="28" applyNumberFormat="1" applyFont="1" applyFill="1" applyBorder="1">
      <alignment vertical="center"/>
    </xf>
    <xf numFmtId="188" fontId="22" fillId="7" borderId="108" xfId="28" applyNumberFormat="1" applyFont="1" applyFill="1" applyBorder="1">
      <alignment vertical="center"/>
    </xf>
    <xf numFmtId="0" fontId="22" fillId="0" borderId="10" xfId="28" applyFont="1" applyBorder="1">
      <alignment vertical="center"/>
    </xf>
    <xf numFmtId="188" fontId="22" fillId="0" borderId="10" xfId="28" applyNumberFormat="1" applyFont="1" applyBorder="1">
      <alignment vertical="center"/>
    </xf>
    <xf numFmtId="188" fontId="39" fillId="0" borderId="97" xfId="14" applyNumberFormat="1" applyFont="1" applyBorder="1" applyAlignment="1">
      <alignment horizontal="right" vertical="center"/>
    </xf>
    <xf numFmtId="188" fontId="39" fillId="0" borderId="0" xfId="14" applyNumberFormat="1" applyFont="1" applyBorder="1" applyAlignment="1">
      <alignment horizontal="right" vertical="center"/>
    </xf>
    <xf numFmtId="188" fontId="39" fillId="0" borderId="12" xfId="14" applyNumberFormat="1" applyFont="1" applyBorder="1" applyAlignment="1">
      <alignment horizontal="right" vertical="center"/>
    </xf>
    <xf numFmtId="176" fontId="39" fillId="0" borderId="97" xfId="14" applyNumberFormat="1" applyFont="1" applyBorder="1" applyAlignment="1">
      <alignment horizontal="right" vertical="center"/>
    </xf>
    <xf numFmtId="179" fontId="39" fillId="0" borderId="98" xfId="14" applyNumberFormat="1" applyFont="1" applyBorder="1" applyAlignment="1">
      <alignment horizontal="right" vertical="center"/>
    </xf>
    <xf numFmtId="179" fontId="26" fillId="0" borderId="11" xfId="14" applyNumberFormat="1" applyFont="1" applyBorder="1" applyAlignment="1">
      <alignment horizontal="right" vertical="center"/>
    </xf>
    <xf numFmtId="179" fontId="26" fillId="0" borderId="98" xfId="14" applyNumberFormat="1" applyFont="1" applyBorder="1" applyAlignment="1">
      <alignment horizontal="right" vertical="center"/>
    </xf>
    <xf numFmtId="188" fontId="39" fillId="0" borderId="99" xfId="14" applyNumberFormat="1" applyFont="1" applyBorder="1" applyAlignment="1">
      <alignment horizontal="right" vertical="center"/>
    </xf>
    <xf numFmtId="0" fontId="22" fillId="0" borderId="24" xfId="28" applyFont="1" applyBorder="1">
      <alignment vertical="center"/>
    </xf>
    <xf numFmtId="188" fontId="22" fillId="0" borderId="24" xfId="28" applyNumberFormat="1" applyFont="1" applyBorder="1">
      <alignment vertical="center"/>
    </xf>
    <xf numFmtId="188" fontId="22" fillId="0" borderId="109" xfId="28" applyNumberFormat="1" applyFont="1" applyBorder="1">
      <alignment vertical="center"/>
    </xf>
    <xf numFmtId="0" fontId="22" fillId="0" borderId="110" xfId="28" applyFont="1" applyBorder="1">
      <alignment vertical="center"/>
    </xf>
    <xf numFmtId="188" fontId="22" fillId="0" borderId="110" xfId="28" applyNumberFormat="1" applyFont="1" applyBorder="1">
      <alignment vertical="center"/>
    </xf>
    <xf numFmtId="0" fontId="39" fillId="0" borderId="77" xfId="29" applyNumberFormat="1" applyFont="1" applyBorder="1" applyAlignment="1">
      <alignment horizontal="left" vertical="center"/>
    </xf>
    <xf numFmtId="188" fontId="39" fillId="0" borderId="76" xfId="14" applyNumberFormat="1" applyFont="1" applyBorder="1" applyAlignment="1">
      <alignment horizontal="right" vertical="center"/>
    </xf>
    <xf numFmtId="188" fontId="39" fillId="0" borderId="112" xfId="14" applyNumberFormat="1" applyFont="1" applyBorder="1" applyAlignment="1">
      <alignment horizontal="right" vertical="center"/>
    </xf>
    <xf numFmtId="188" fontId="39" fillId="0" borderId="77" xfId="14" applyNumberFormat="1" applyFont="1" applyBorder="1" applyAlignment="1">
      <alignment horizontal="right" vertical="center"/>
    </xf>
    <xf numFmtId="188" fontId="39" fillId="0" borderId="113" xfId="14" applyNumberFormat="1" applyFont="1" applyBorder="1" applyAlignment="1">
      <alignment horizontal="right" vertical="center"/>
    </xf>
    <xf numFmtId="188" fontId="39" fillId="0" borderId="114" xfId="14" applyNumberFormat="1" applyFont="1" applyBorder="1" applyAlignment="1">
      <alignment horizontal="right" vertical="center"/>
    </xf>
    <xf numFmtId="176" fontId="39" fillId="0" borderId="112" xfId="14" applyNumberFormat="1" applyFont="1" applyBorder="1" applyAlignment="1">
      <alignment horizontal="right" vertical="center"/>
    </xf>
    <xf numFmtId="179" fontId="39" fillId="0" borderId="115" xfId="14" applyNumberFormat="1" applyFont="1" applyBorder="1" applyAlignment="1">
      <alignment horizontal="right" vertical="center"/>
    </xf>
    <xf numFmtId="179" fontId="26" fillId="0" borderId="115" xfId="14" applyNumberFormat="1" applyFont="1" applyBorder="1" applyAlignment="1">
      <alignment horizontal="right" vertical="center"/>
    </xf>
    <xf numFmtId="188" fontId="39" fillId="0" borderId="116" xfId="14" applyNumberFormat="1" applyFont="1" applyBorder="1" applyAlignment="1">
      <alignment horizontal="right" vertical="center"/>
    </xf>
    <xf numFmtId="188" fontId="39" fillId="0" borderId="119" xfId="14" applyNumberFormat="1" applyFont="1" applyBorder="1" applyAlignment="1">
      <alignment horizontal="right" vertical="center"/>
    </xf>
    <xf numFmtId="176" fontId="39" fillId="0" borderId="114" xfId="14" applyNumberFormat="1" applyFont="1" applyBorder="1" applyAlignment="1">
      <alignment horizontal="right" vertical="center"/>
    </xf>
    <xf numFmtId="179" fontId="39" fillId="0" borderId="120" xfId="14" applyNumberFormat="1" applyFont="1" applyBorder="1" applyAlignment="1">
      <alignment horizontal="right" vertical="center"/>
    </xf>
    <xf numFmtId="179" fontId="26" fillId="0" borderId="120" xfId="14" applyNumberFormat="1" applyFont="1" applyBorder="1" applyAlignment="1">
      <alignment horizontal="right" vertical="center"/>
    </xf>
    <xf numFmtId="188" fontId="39" fillId="0" borderId="121" xfId="14" applyNumberFormat="1" applyFont="1" applyBorder="1" applyAlignment="1">
      <alignment horizontal="right" vertical="center"/>
    </xf>
    <xf numFmtId="188" fontId="39" fillId="0" borderId="125" xfId="14" applyNumberFormat="1" applyFont="1" applyBorder="1" applyAlignment="1">
      <alignment horizontal="right" vertical="center"/>
    </xf>
    <xf numFmtId="188" fontId="39" fillId="0" borderId="126" xfId="14" applyNumberFormat="1" applyFont="1" applyBorder="1" applyAlignment="1">
      <alignment horizontal="right" vertical="center"/>
    </xf>
    <xf numFmtId="188" fontId="39" fillId="0" borderId="122" xfId="14" applyNumberFormat="1" applyFont="1" applyBorder="1" applyAlignment="1">
      <alignment horizontal="right" vertical="center"/>
    </xf>
    <xf numFmtId="176" fontId="39" fillId="0" borderId="125" xfId="14" applyNumberFormat="1" applyFont="1" applyBorder="1" applyAlignment="1">
      <alignment horizontal="right" vertical="center"/>
    </xf>
    <xf numFmtId="179" fontId="39" fillId="0" borderId="127" xfId="14" applyNumberFormat="1" applyFont="1" applyBorder="1" applyAlignment="1">
      <alignment horizontal="right" vertical="center"/>
    </xf>
    <xf numFmtId="179" fontId="26" fillId="0" borderId="127" xfId="14" applyNumberFormat="1" applyFont="1" applyBorder="1" applyAlignment="1">
      <alignment horizontal="right" vertical="center"/>
    </xf>
    <xf numFmtId="188" fontId="39" fillId="0" borderId="128" xfId="14" applyNumberFormat="1" applyFont="1" applyBorder="1" applyAlignment="1">
      <alignment horizontal="right" vertical="center"/>
    </xf>
    <xf numFmtId="188" fontId="39" fillId="12" borderId="6" xfId="14" applyNumberFormat="1" applyFont="1" applyFill="1" applyBorder="1" applyAlignment="1">
      <alignment horizontal="left" vertical="center"/>
    </xf>
    <xf numFmtId="179" fontId="26" fillId="0" borderId="98" xfId="29" applyNumberFormat="1" applyFont="1" applyBorder="1" applyAlignment="1">
      <alignment horizontal="right" vertical="center"/>
    </xf>
    <xf numFmtId="188" fontId="39" fillId="0" borderId="99" xfId="29" applyNumberFormat="1" applyFont="1" applyBorder="1" applyAlignment="1">
      <alignment horizontal="right" vertical="center"/>
    </xf>
    <xf numFmtId="188" fontId="39" fillId="0" borderId="0" xfId="29" applyNumberFormat="1" applyFont="1" applyFill="1" applyBorder="1" applyAlignment="1">
      <alignment horizontal="right" vertical="center"/>
    </xf>
    <xf numFmtId="188" fontId="39" fillId="11" borderId="129" xfId="14" applyNumberFormat="1" applyFont="1" applyFill="1" applyBorder="1" applyAlignment="1">
      <alignment horizontal="left" vertical="center"/>
    </xf>
    <xf numFmtId="0" fontId="39" fillId="0" borderId="73" xfId="29" applyNumberFormat="1" applyFont="1" applyFill="1" applyBorder="1" applyAlignment="1">
      <alignment horizontal="left" vertical="center"/>
    </xf>
    <xf numFmtId="188" fontId="39" fillId="0" borderId="74" xfId="14" applyNumberFormat="1" applyFont="1" applyBorder="1" applyAlignment="1">
      <alignment horizontal="left" vertical="center"/>
    </xf>
    <xf numFmtId="188" fontId="39" fillId="0" borderId="130" xfId="14" applyNumberFormat="1" applyFont="1" applyFill="1" applyBorder="1" applyAlignment="1">
      <alignment horizontal="right" vertical="center"/>
    </xf>
    <xf numFmtId="188" fontId="39" fillId="0" borderId="73" xfId="14" applyNumberFormat="1" applyFont="1" applyFill="1" applyBorder="1" applyAlignment="1">
      <alignment horizontal="right" vertical="center"/>
    </xf>
    <xf numFmtId="188" fontId="39" fillId="0" borderId="74" xfId="14" applyNumberFormat="1" applyFont="1" applyFill="1" applyBorder="1" applyAlignment="1">
      <alignment horizontal="right" vertical="center"/>
    </xf>
    <xf numFmtId="176" fontId="39" fillId="0" borderId="130" xfId="14" applyNumberFormat="1" applyFont="1" applyFill="1" applyBorder="1" applyAlignment="1">
      <alignment horizontal="right" vertical="center"/>
    </xf>
    <xf numFmtId="179" fontId="39" fillId="0" borderId="131" xfId="14" applyNumberFormat="1" applyFont="1" applyFill="1" applyBorder="1" applyAlignment="1">
      <alignment horizontal="right" vertical="center"/>
    </xf>
    <xf numFmtId="179" fontId="26" fillId="0" borderId="73" xfId="14" applyNumberFormat="1" applyFont="1" applyFill="1" applyBorder="1" applyAlignment="1">
      <alignment horizontal="right" vertical="center"/>
    </xf>
    <xf numFmtId="179" fontId="39" fillId="0" borderId="132" xfId="14" applyNumberFormat="1" applyFont="1" applyFill="1" applyBorder="1" applyAlignment="1">
      <alignment horizontal="right" vertical="center"/>
    </xf>
    <xf numFmtId="179" fontId="39" fillId="0" borderId="0" xfId="14" applyNumberFormat="1" applyFont="1" applyFill="1" applyBorder="1" applyAlignment="1">
      <alignment horizontal="right" vertical="center"/>
    </xf>
    <xf numFmtId="0" fontId="39" fillId="0" borderId="79" xfId="29" applyNumberFormat="1" applyFont="1" applyFill="1" applyBorder="1" applyAlignment="1">
      <alignment horizontal="left" vertical="center"/>
    </xf>
    <xf numFmtId="188" fontId="39" fillId="0" borderId="7" xfId="14" applyNumberFormat="1" applyFont="1" applyBorder="1" applyAlignment="1">
      <alignment horizontal="left" vertical="center"/>
    </xf>
    <xf numFmtId="188" fontId="39" fillId="0" borderId="94" xfId="14" applyNumberFormat="1" applyFont="1" applyFill="1" applyBorder="1" applyAlignment="1">
      <alignment horizontal="right" vertical="center"/>
    </xf>
    <xf numFmtId="188" fontId="39" fillId="0" borderId="8" xfId="14" applyNumberFormat="1" applyFont="1" applyFill="1" applyBorder="1" applyAlignment="1">
      <alignment horizontal="right" vertical="center"/>
    </xf>
    <xf numFmtId="188" fontId="39" fillId="0" borderId="7" xfId="14" applyNumberFormat="1" applyFont="1" applyFill="1" applyBorder="1" applyAlignment="1">
      <alignment horizontal="right" vertical="center"/>
    </xf>
    <xf numFmtId="176" fontId="39" fillId="0" borderId="94" xfId="14" applyNumberFormat="1" applyFont="1" applyFill="1" applyBorder="1" applyAlignment="1">
      <alignment horizontal="right" vertical="center"/>
    </xf>
    <xf numFmtId="179" fontId="39" fillId="0" borderId="95" xfId="14" applyNumberFormat="1" applyFont="1" applyFill="1" applyBorder="1" applyAlignment="1">
      <alignment horizontal="right" vertical="center"/>
    </xf>
    <xf numFmtId="179" fontId="26" fillId="0" borderId="8" xfId="14" applyNumberFormat="1" applyFont="1" applyFill="1" applyBorder="1" applyAlignment="1">
      <alignment horizontal="right" vertical="center"/>
    </xf>
    <xf numFmtId="179" fontId="39" fillId="0" borderId="96" xfId="14" applyNumberFormat="1" applyFont="1" applyFill="1" applyBorder="1" applyAlignment="1">
      <alignment horizontal="right" vertical="center"/>
    </xf>
    <xf numFmtId="0" fontId="39" fillId="0" borderId="8" xfId="29" applyNumberFormat="1" applyFont="1" applyFill="1" applyBorder="1" applyAlignment="1">
      <alignment horizontal="left" vertical="center"/>
    </xf>
    <xf numFmtId="0" fontId="39" fillId="12" borderId="10" xfId="29" applyNumberFormat="1" applyFont="1" applyFill="1" applyBorder="1" applyAlignment="1">
      <alignment horizontal="left" vertical="center"/>
    </xf>
    <xf numFmtId="0" fontId="39" fillId="0" borderId="8" xfId="29" applyNumberFormat="1" applyFont="1" applyBorder="1" applyAlignment="1">
      <alignment horizontal="left" vertical="center"/>
    </xf>
    <xf numFmtId="188" fontId="54" fillId="0" borderId="94" xfId="14" applyNumberFormat="1" applyFont="1" applyBorder="1" applyAlignment="1">
      <alignment horizontal="right" vertical="center"/>
    </xf>
    <xf numFmtId="188" fontId="39" fillId="0" borderId="8" xfId="14" applyNumberFormat="1" applyFont="1" applyBorder="1" applyAlignment="1">
      <alignment horizontal="right" vertical="center"/>
    </xf>
    <xf numFmtId="188" fontId="39" fillId="0" borderId="94" xfId="14" applyNumberFormat="1" applyFont="1" applyBorder="1" applyAlignment="1">
      <alignment horizontal="right" vertical="center"/>
    </xf>
    <xf numFmtId="188" fontId="39" fillId="0" borderId="7" xfId="14" applyNumberFormat="1" applyFont="1" applyBorder="1" applyAlignment="1">
      <alignment horizontal="right" vertical="center"/>
    </xf>
    <xf numFmtId="176" fontId="39" fillId="0" borderId="94" xfId="14" applyNumberFormat="1" applyFont="1" applyBorder="1" applyAlignment="1">
      <alignment horizontal="right" vertical="center"/>
    </xf>
    <xf numFmtId="179" fontId="39" fillId="0" borderId="95" xfId="14" applyNumberFormat="1" applyFont="1" applyBorder="1" applyAlignment="1">
      <alignment horizontal="right" vertical="center"/>
    </xf>
    <xf numFmtId="179" fontId="26" fillId="0" borderId="6" xfId="14" applyNumberFormat="1" applyFont="1" applyBorder="1" applyAlignment="1">
      <alignment horizontal="right" vertical="center"/>
    </xf>
    <xf numFmtId="179" fontId="26" fillId="0" borderId="8" xfId="14" applyNumberFormat="1" applyFont="1" applyBorder="1" applyAlignment="1">
      <alignment horizontal="right" vertical="center"/>
    </xf>
    <xf numFmtId="179" fontId="39" fillId="0" borderId="96" xfId="14" applyNumberFormat="1" applyFont="1" applyBorder="1" applyAlignment="1">
      <alignment horizontal="right" vertical="center"/>
    </xf>
    <xf numFmtId="0" fontId="39" fillId="0" borderId="126" xfId="29" applyNumberFormat="1" applyFont="1" applyFill="1" applyBorder="1" applyAlignment="1">
      <alignment horizontal="left" vertical="center"/>
    </xf>
    <xf numFmtId="0" fontId="39" fillId="0" borderId="126" xfId="29" applyNumberFormat="1" applyFont="1" applyBorder="1" applyAlignment="1">
      <alignment horizontal="left" vertical="center"/>
    </xf>
    <xf numFmtId="188" fontId="39" fillId="0" borderId="130" xfId="14" applyNumberFormat="1" applyFont="1" applyBorder="1" applyAlignment="1">
      <alignment horizontal="right" vertical="center"/>
    </xf>
    <xf numFmtId="188" fontId="39" fillId="0" borderId="74" xfId="14" applyNumberFormat="1" applyFont="1" applyBorder="1" applyAlignment="1">
      <alignment horizontal="right" vertical="center"/>
    </xf>
    <xf numFmtId="176" fontId="26" fillId="0" borderId="125" xfId="14" applyNumberFormat="1" applyFont="1" applyBorder="1" applyAlignment="1">
      <alignment horizontal="right" vertical="center"/>
    </xf>
    <xf numFmtId="0" fontId="39" fillId="0" borderId="76" xfId="29" applyNumberFormat="1" applyFont="1" applyFill="1" applyBorder="1" applyAlignment="1">
      <alignment horizontal="left" vertical="center"/>
    </xf>
    <xf numFmtId="0" fontId="39" fillId="0" borderId="76" xfId="29" applyNumberFormat="1" applyFont="1" applyBorder="1" applyAlignment="1">
      <alignment horizontal="left" vertical="center"/>
    </xf>
    <xf numFmtId="176" fontId="26" fillId="0" borderId="112" xfId="14" applyNumberFormat="1" applyFont="1" applyBorder="1" applyAlignment="1">
      <alignment horizontal="right" vertical="center"/>
    </xf>
    <xf numFmtId="0" fontId="39" fillId="0" borderId="113" xfId="29" applyNumberFormat="1" applyFont="1" applyFill="1" applyBorder="1" applyAlignment="1">
      <alignment horizontal="left" vertical="center"/>
    </xf>
    <xf numFmtId="0" fontId="39" fillId="0" borderId="113" xfId="29" applyNumberFormat="1" applyFont="1" applyBorder="1" applyAlignment="1">
      <alignment horizontal="left" vertical="center"/>
    </xf>
    <xf numFmtId="176" fontId="26" fillId="0" borderId="114" xfId="14" applyNumberFormat="1" applyFont="1" applyBorder="1" applyAlignment="1">
      <alignment horizontal="right" vertical="center"/>
    </xf>
    <xf numFmtId="0" fontId="39" fillId="0" borderId="79" xfId="29" applyNumberFormat="1" applyFont="1" applyBorder="1" applyAlignment="1">
      <alignment horizontal="left" vertical="center"/>
    </xf>
    <xf numFmtId="188" fontId="39" fillId="0" borderId="134" xfId="14" applyNumberFormat="1" applyFont="1" applyBorder="1" applyAlignment="1">
      <alignment horizontal="right" vertical="center"/>
    </xf>
    <xf numFmtId="188" fontId="39" fillId="0" borderId="79" xfId="14" applyNumberFormat="1" applyFont="1" applyBorder="1" applyAlignment="1">
      <alignment horizontal="right" vertical="center"/>
    </xf>
    <xf numFmtId="188" fontId="39" fillId="0" borderId="80" xfId="14" applyNumberFormat="1" applyFont="1" applyBorder="1" applyAlignment="1">
      <alignment horizontal="right" vertical="center"/>
    </xf>
    <xf numFmtId="176" fontId="39" fillId="0" borderId="134" xfId="14" applyNumberFormat="1" applyFont="1" applyBorder="1" applyAlignment="1">
      <alignment horizontal="right" vertical="center"/>
    </xf>
    <xf numFmtId="179" fontId="39" fillId="0" borderId="135" xfId="14" applyNumberFormat="1" applyFont="1" applyBorder="1" applyAlignment="1">
      <alignment horizontal="right" vertical="center"/>
    </xf>
    <xf numFmtId="176" fontId="26" fillId="0" borderId="134" xfId="14" applyNumberFormat="1" applyFont="1" applyBorder="1" applyAlignment="1">
      <alignment horizontal="right" vertical="center"/>
    </xf>
    <xf numFmtId="179" fontId="26" fillId="0" borderId="135" xfId="14" applyNumberFormat="1" applyFont="1" applyBorder="1" applyAlignment="1">
      <alignment horizontal="right" vertical="center"/>
    </xf>
    <xf numFmtId="188" fontId="39" fillId="0" borderId="136" xfId="14" applyNumberFormat="1" applyFont="1" applyBorder="1" applyAlignment="1">
      <alignment horizontal="right" vertical="center"/>
    </xf>
    <xf numFmtId="188" fontId="54" fillId="0" borderId="93" xfId="14" applyNumberFormat="1" applyFont="1" applyBorder="1" applyAlignment="1">
      <alignment horizontal="right" vertical="center"/>
    </xf>
    <xf numFmtId="188" fontId="39" fillId="0" borderId="93" xfId="14" applyNumberFormat="1" applyFont="1" applyBorder="1" applyAlignment="1">
      <alignment horizontal="right" vertical="center"/>
    </xf>
    <xf numFmtId="0" fontId="39" fillId="0" borderId="22" xfId="29" applyNumberFormat="1" applyFont="1" applyFill="1" applyBorder="1" applyAlignment="1">
      <alignment horizontal="left" vertical="center"/>
    </xf>
    <xf numFmtId="0" fontId="39" fillId="0" borderId="22" xfId="29" applyNumberFormat="1" applyFont="1" applyBorder="1" applyAlignment="1">
      <alignment horizontal="left" vertical="center"/>
    </xf>
    <xf numFmtId="188" fontId="39" fillId="12" borderId="24" xfId="14" applyNumberFormat="1" applyFont="1" applyFill="1" applyBorder="1" applyAlignment="1">
      <alignment horizontal="left" vertical="center"/>
    </xf>
    <xf numFmtId="38" fontId="39" fillId="0" borderId="0" xfId="19" applyFont="1" applyAlignment="1">
      <alignment horizontal="left" vertical="center"/>
    </xf>
    <xf numFmtId="40" fontId="39" fillId="0" borderId="0" xfId="29" applyNumberFormat="1" applyFont="1" applyAlignment="1">
      <alignment horizontal="right" vertical="center"/>
    </xf>
    <xf numFmtId="40" fontId="26" fillId="0" borderId="0" xfId="29" applyNumberFormat="1" applyFont="1" applyAlignment="1">
      <alignment horizontal="right" vertical="center"/>
    </xf>
    <xf numFmtId="188" fontId="39" fillId="0" borderId="0" xfId="29" applyNumberFormat="1" applyFont="1" applyAlignment="1">
      <alignment horizontal="right" vertical="center"/>
    </xf>
    <xf numFmtId="188" fontId="39" fillId="0" borderId="90" xfId="14" applyNumberFormat="1" applyFont="1" applyBorder="1" applyAlignment="1">
      <alignment horizontal="right" vertical="center"/>
    </xf>
    <xf numFmtId="188" fontId="39" fillId="12" borderId="20" xfId="14" applyNumberFormat="1" applyFont="1" applyFill="1" applyBorder="1" applyAlignment="1">
      <alignment horizontal="left" vertical="center"/>
    </xf>
    <xf numFmtId="0" fontId="39" fillId="0" borderId="0" xfId="29" applyFont="1" applyFill="1" applyAlignment="1">
      <alignment vertical="center"/>
    </xf>
    <xf numFmtId="0" fontId="26" fillId="0" borderId="0" xfId="29" applyNumberFormat="1" applyFont="1" applyFill="1" applyAlignment="1">
      <alignment horizontal="right" vertical="center"/>
    </xf>
    <xf numFmtId="0" fontId="25" fillId="0" borderId="0" xfId="28" applyFont="1" applyFill="1" applyBorder="1">
      <alignment vertical="center"/>
    </xf>
    <xf numFmtId="0" fontId="57" fillId="0" borderId="0" xfId="28" applyFont="1" applyFill="1" applyBorder="1">
      <alignment vertical="center"/>
    </xf>
    <xf numFmtId="0" fontId="26" fillId="0" borderId="24" xfId="7" applyNumberFormat="1" applyFont="1" applyFill="1" applyBorder="1" applyAlignment="1">
      <alignment horizontal="center" vertical="center"/>
    </xf>
    <xf numFmtId="0" fontId="26" fillId="0" borderId="24" xfId="29" applyNumberFormat="1" applyFont="1" applyFill="1" applyBorder="1" applyAlignment="1">
      <alignment horizontal="center" vertical="center"/>
    </xf>
    <xf numFmtId="0" fontId="39" fillId="0" borderId="124" xfId="14" applyNumberFormat="1" applyFont="1" applyBorder="1" applyAlignment="1">
      <alignment horizontal="center" vertical="center"/>
    </xf>
    <xf numFmtId="0" fontId="23" fillId="0" borderId="141" xfId="28" applyNumberFormat="1" applyFont="1" applyBorder="1" applyAlignment="1">
      <alignment vertical="center"/>
    </xf>
    <xf numFmtId="0" fontId="26" fillId="0" borderId="5" xfId="9" applyNumberFormat="1" applyFont="1" applyFill="1" applyBorder="1" applyAlignment="1">
      <alignment horizontal="center" vertical="center"/>
    </xf>
    <xf numFmtId="0" fontId="26" fillId="0" borderId="5" xfId="9" applyNumberFormat="1" applyFont="1" applyFill="1" applyBorder="1" applyAlignment="1">
      <alignment vertical="center"/>
    </xf>
    <xf numFmtId="176" fontId="26" fillId="0" borderId="5" xfId="29" applyNumberFormat="1" applyFont="1" applyFill="1" applyBorder="1" applyAlignment="1">
      <alignment horizontal="right" vertical="center"/>
    </xf>
    <xf numFmtId="0" fontId="39" fillId="0" borderId="75" xfId="14" applyNumberFormat="1" applyFont="1" applyBorder="1" applyAlignment="1">
      <alignment horizontal="center" vertical="center"/>
    </xf>
    <xf numFmtId="0" fontId="23" fillId="0" borderId="144" xfId="28" applyNumberFormat="1" applyFont="1" applyBorder="1" applyAlignment="1">
      <alignment vertical="center"/>
    </xf>
    <xf numFmtId="176" fontId="26" fillId="0" borderId="14" xfId="29" applyNumberFormat="1" applyFont="1" applyFill="1" applyBorder="1" applyAlignment="1">
      <alignment horizontal="right" vertical="center"/>
    </xf>
    <xf numFmtId="38" fontId="39" fillId="0" borderId="143" xfId="19" applyFont="1" applyFill="1" applyBorder="1" applyAlignment="1">
      <alignment horizontal="center" vertical="center"/>
    </xf>
    <xf numFmtId="176" fontId="39" fillId="0" borderId="143" xfId="29" applyNumberFormat="1" applyFont="1" applyBorder="1" applyAlignment="1">
      <alignment horizontal="right" vertical="center"/>
    </xf>
    <xf numFmtId="176" fontId="39" fillId="0" borderId="144" xfId="29" applyNumberFormat="1" applyFont="1" applyBorder="1" applyAlignment="1">
      <alignment horizontal="right" vertical="center"/>
    </xf>
    <xf numFmtId="176" fontId="39" fillId="0" borderId="111" xfId="29" applyNumberFormat="1" applyFont="1" applyBorder="1" applyAlignment="1">
      <alignment horizontal="right" vertical="center"/>
    </xf>
    <xf numFmtId="188" fontId="39" fillId="0" borderId="75" xfId="14" applyNumberFormat="1" applyFont="1" applyBorder="1" applyAlignment="1">
      <alignment horizontal="right" vertical="center"/>
    </xf>
    <xf numFmtId="176" fontId="26" fillId="0" borderId="19" xfId="29" applyNumberFormat="1" applyFont="1" applyFill="1" applyBorder="1" applyAlignment="1">
      <alignment horizontal="right" vertical="center"/>
    </xf>
    <xf numFmtId="0" fontId="22" fillId="0" borderId="75" xfId="28" applyNumberFormat="1" applyFont="1" applyBorder="1" applyAlignment="1">
      <alignment horizontal="center" vertical="center"/>
    </xf>
    <xf numFmtId="0" fontId="21" fillId="0" borderId="144" xfId="28" applyFont="1" applyBorder="1">
      <alignment vertical="center"/>
    </xf>
    <xf numFmtId="176" fontId="39" fillId="0" borderId="81" xfId="29" applyNumberFormat="1" applyFont="1" applyBorder="1" applyAlignment="1">
      <alignment horizontal="right" vertical="center"/>
    </xf>
    <xf numFmtId="176" fontId="39" fillId="0" borderId="145" xfId="29" applyNumberFormat="1" applyFont="1" applyBorder="1" applyAlignment="1">
      <alignment horizontal="right" vertical="center"/>
    </xf>
    <xf numFmtId="176" fontId="39" fillId="0" borderId="117" xfId="29" applyNumberFormat="1" applyFont="1" applyBorder="1" applyAlignment="1">
      <alignment horizontal="right" vertical="center"/>
    </xf>
    <xf numFmtId="188" fontId="39" fillId="0" borderId="118" xfId="14" applyNumberFormat="1" applyFont="1" applyBorder="1" applyAlignment="1">
      <alignment horizontal="right" vertical="center"/>
    </xf>
    <xf numFmtId="38" fontId="39" fillId="0" borderId="146" xfId="19" applyFont="1" applyFill="1" applyBorder="1" applyAlignment="1">
      <alignment horizontal="center" vertical="center"/>
    </xf>
    <xf numFmtId="0" fontId="39" fillId="0" borderId="80" xfId="29" applyNumberFormat="1" applyFont="1" applyBorder="1" applyAlignment="1">
      <alignment horizontal="left" vertical="center"/>
    </xf>
    <xf numFmtId="0" fontId="39" fillId="0" borderId="78" xfId="14" applyNumberFormat="1" applyFont="1" applyBorder="1" applyAlignment="1">
      <alignment horizontal="center" vertical="center"/>
    </xf>
    <xf numFmtId="0" fontId="23" fillId="0" borderId="147" xfId="28" applyNumberFormat="1" applyFont="1" applyBorder="1" applyAlignment="1">
      <alignment vertical="center"/>
    </xf>
    <xf numFmtId="188" fontId="39" fillId="0" borderId="24" xfId="14" applyNumberFormat="1" applyFont="1" applyFill="1" applyBorder="1" applyAlignment="1">
      <alignment horizontal="center" vertical="center"/>
    </xf>
    <xf numFmtId="38" fontId="39" fillId="0" borderId="138" xfId="19" applyFont="1" applyFill="1" applyBorder="1" applyAlignment="1">
      <alignment horizontal="center" vertical="center"/>
    </xf>
    <xf numFmtId="0" fontId="39" fillId="0" borderId="21" xfId="29" applyNumberFormat="1" applyFont="1" applyBorder="1" applyAlignment="1">
      <alignment horizontal="left" vertical="center"/>
    </xf>
    <xf numFmtId="176" fontId="39" fillId="0" borderId="138" xfId="29" applyNumberFormat="1" applyFont="1" applyBorder="1" applyAlignment="1">
      <alignment horizontal="right" vertical="center"/>
    </xf>
    <xf numFmtId="176" fontId="39" fillId="0" borderId="137" xfId="29" applyNumberFormat="1" applyFont="1" applyBorder="1" applyAlignment="1">
      <alignment horizontal="right" vertical="center"/>
    </xf>
    <xf numFmtId="176" fontId="39" fillId="0" borderId="24" xfId="29" applyNumberFormat="1" applyFont="1" applyBorder="1" applyAlignment="1">
      <alignment horizontal="right" vertical="center"/>
    </xf>
    <xf numFmtId="188" fontId="39" fillId="0" borderId="20" xfId="14" applyNumberFormat="1" applyFont="1" applyBorder="1" applyAlignment="1">
      <alignment horizontal="right" vertical="center"/>
    </xf>
    <xf numFmtId="0" fontId="39" fillId="0" borderId="20" xfId="14" applyNumberFormat="1" applyFont="1" applyBorder="1" applyAlignment="1">
      <alignment horizontal="center" vertical="center"/>
    </xf>
    <xf numFmtId="0" fontId="23" fillId="0" borderId="137" xfId="28" applyNumberFormat="1" applyFont="1" applyBorder="1" applyAlignment="1">
      <alignment vertical="center"/>
    </xf>
    <xf numFmtId="176" fontId="39" fillId="0" borderId="149" xfId="29" applyNumberFormat="1" applyFont="1" applyBorder="1" applyAlignment="1">
      <alignment horizontal="right" vertical="center"/>
    </xf>
    <xf numFmtId="176" fontId="39" fillId="0" borderId="148" xfId="29" applyNumberFormat="1" applyFont="1" applyBorder="1" applyAlignment="1">
      <alignment horizontal="right" vertical="center"/>
    </xf>
    <xf numFmtId="176" fontId="39" fillId="0" borderId="10" xfId="29" applyNumberFormat="1" applyFont="1" applyBorder="1" applyAlignment="1">
      <alignment horizontal="right" vertical="center"/>
    </xf>
    <xf numFmtId="188" fontId="39" fillId="0" borderId="6" xfId="14" applyNumberFormat="1" applyFont="1" applyBorder="1" applyAlignment="1">
      <alignment horizontal="right" vertical="center"/>
    </xf>
    <xf numFmtId="38" fontId="39" fillId="0" borderId="140" xfId="19" applyFont="1" applyFill="1" applyBorder="1" applyAlignment="1">
      <alignment horizontal="center" vertical="center"/>
    </xf>
    <xf numFmtId="0" fontId="39" fillId="0" borderId="74" xfId="29" applyNumberFormat="1" applyFont="1" applyBorder="1" applyAlignment="1">
      <alignment horizontal="left" vertical="center"/>
    </xf>
    <xf numFmtId="176" fontId="39" fillId="0" borderId="140" xfId="29" applyNumberFormat="1" applyFont="1" applyBorder="1" applyAlignment="1">
      <alignment horizontal="right" vertical="center"/>
    </xf>
    <xf numFmtId="176" fontId="39" fillId="0" borderId="142" xfId="29" applyNumberFormat="1" applyFont="1" applyBorder="1" applyAlignment="1">
      <alignment horizontal="right" vertical="center"/>
    </xf>
    <xf numFmtId="176" fontId="39" fillId="0" borderId="129" xfId="29" applyNumberFormat="1" applyFont="1" applyBorder="1" applyAlignment="1">
      <alignment horizontal="right" vertical="center"/>
    </xf>
    <xf numFmtId="188" fontId="39" fillId="0" borderId="72" xfId="14" applyNumberFormat="1" applyFont="1" applyBorder="1" applyAlignment="1">
      <alignment horizontal="right" vertical="center"/>
    </xf>
    <xf numFmtId="0" fontId="39" fillId="0" borderId="72" xfId="14" applyNumberFormat="1" applyFont="1" applyBorder="1" applyAlignment="1">
      <alignment horizontal="center" vertical="center"/>
    </xf>
    <xf numFmtId="0" fontId="23" fillId="0" borderId="142" xfId="28" applyNumberFormat="1" applyFont="1" applyBorder="1" applyAlignment="1">
      <alignment vertical="center"/>
    </xf>
    <xf numFmtId="38" fontId="39" fillId="0" borderId="81" xfId="19" applyFont="1" applyFill="1" applyBorder="1" applyAlignment="1">
      <alignment horizontal="center" vertical="center"/>
    </xf>
    <xf numFmtId="176" fontId="39" fillId="0" borderId="146" xfId="29" applyNumberFormat="1" applyFont="1" applyBorder="1" applyAlignment="1">
      <alignment horizontal="right" vertical="center"/>
    </xf>
    <xf numFmtId="176" fontId="39" fillId="0" borderId="147" xfId="29" applyNumberFormat="1" applyFont="1" applyBorder="1" applyAlignment="1">
      <alignment horizontal="right" vertical="center"/>
    </xf>
    <xf numFmtId="176" fontId="39" fillId="0" borderId="133" xfId="29" applyNumberFormat="1" applyFont="1" applyBorder="1" applyAlignment="1">
      <alignment horizontal="right" vertical="center"/>
    </xf>
    <xf numFmtId="188" fontId="39" fillId="0" borderId="78" xfId="14" applyNumberFormat="1" applyFont="1" applyBorder="1" applyAlignment="1">
      <alignment horizontal="right" vertical="center"/>
    </xf>
    <xf numFmtId="0" fontId="39" fillId="0" borderId="74" xfId="29" applyNumberFormat="1" applyFont="1" applyFill="1" applyBorder="1" applyAlignment="1">
      <alignment horizontal="left" vertical="center"/>
    </xf>
    <xf numFmtId="188" fontId="39" fillId="0" borderId="142" xfId="29" applyNumberFormat="1" applyFont="1" applyFill="1" applyBorder="1" applyAlignment="1">
      <alignment horizontal="right" vertical="center"/>
    </xf>
    <xf numFmtId="176" fontId="39" fillId="0" borderId="140" xfId="29" applyNumberFormat="1" applyFont="1" applyFill="1" applyBorder="1" applyAlignment="1">
      <alignment horizontal="right" vertical="center"/>
    </xf>
    <xf numFmtId="176" fontId="39" fillId="0" borderId="142" xfId="29" applyNumberFormat="1" applyFont="1" applyFill="1" applyBorder="1" applyAlignment="1">
      <alignment horizontal="right" vertical="center"/>
    </xf>
    <xf numFmtId="176" fontId="39" fillId="0" borderId="129" xfId="29" applyNumberFormat="1" applyFont="1" applyFill="1" applyBorder="1" applyAlignment="1">
      <alignment horizontal="right" vertical="center"/>
    </xf>
    <xf numFmtId="188" fontId="39" fillId="0" borderId="72" xfId="14" applyNumberFormat="1" applyFont="1" applyFill="1" applyBorder="1" applyAlignment="1">
      <alignment horizontal="right" vertical="center"/>
    </xf>
    <xf numFmtId="0" fontId="39" fillId="0" borderId="72" xfId="14" applyNumberFormat="1" applyFont="1" applyFill="1" applyBorder="1" applyAlignment="1">
      <alignment horizontal="center" vertical="center"/>
    </xf>
    <xf numFmtId="0" fontId="23" fillId="0" borderId="142" xfId="28" applyNumberFormat="1" applyFont="1" applyFill="1" applyBorder="1" applyAlignment="1">
      <alignment vertical="center"/>
    </xf>
    <xf numFmtId="0" fontId="39" fillId="0" borderId="77" xfId="29" applyNumberFormat="1" applyFont="1" applyFill="1" applyBorder="1" applyAlignment="1">
      <alignment horizontal="left" vertical="center"/>
    </xf>
    <xf numFmtId="188" fontId="39" fillId="0" borderId="144" xfId="29" applyNumberFormat="1" applyFont="1" applyFill="1" applyBorder="1" applyAlignment="1">
      <alignment horizontal="right" vertical="center"/>
    </xf>
    <xf numFmtId="176" fontId="39" fillId="0" borderId="143" xfId="29" applyNumberFormat="1" applyFont="1" applyFill="1" applyBorder="1" applyAlignment="1">
      <alignment horizontal="right" vertical="center"/>
    </xf>
    <xf numFmtId="176" fontId="39" fillId="0" borderId="144" xfId="29" applyNumberFormat="1" applyFont="1" applyFill="1" applyBorder="1" applyAlignment="1">
      <alignment horizontal="right" vertical="center"/>
    </xf>
    <xf numFmtId="176" fontId="39" fillId="0" borderId="111" xfId="29" applyNumberFormat="1" applyFont="1" applyFill="1" applyBorder="1" applyAlignment="1">
      <alignment horizontal="right" vertical="center"/>
    </xf>
    <xf numFmtId="188" fontId="39" fillId="0" borderId="75" xfId="14" applyNumberFormat="1" applyFont="1" applyFill="1" applyBorder="1" applyAlignment="1">
      <alignment horizontal="right" vertical="center"/>
    </xf>
    <xf numFmtId="0" fontId="39" fillId="0" borderId="75" xfId="14" applyNumberFormat="1" applyFont="1" applyFill="1" applyBorder="1" applyAlignment="1">
      <alignment horizontal="center" vertical="center"/>
    </xf>
    <xf numFmtId="0" fontId="23" fillId="0" borderId="144" xfId="28" applyNumberFormat="1" applyFont="1" applyFill="1" applyBorder="1" applyAlignment="1">
      <alignment vertical="center"/>
    </xf>
    <xf numFmtId="0" fontId="26" fillId="0" borderId="20" xfId="29" applyNumberFormat="1" applyFont="1" applyFill="1" applyBorder="1" applyAlignment="1">
      <alignment horizontal="right" vertical="center"/>
    </xf>
    <xf numFmtId="0" fontId="26" fillId="0" borderId="21" xfId="29" applyNumberFormat="1" applyFont="1" applyFill="1" applyBorder="1" applyAlignment="1">
      <alignment horizontal="left" vertical="center"/>
    </xf>
    <xf numFmtId="176" fontId="26" fillId="0" borderId="24" xfId="29" applyNumberFormat="1" applyFont="1" applyFill="1" applyBorder="1" applyAlignment="1">
      <alignment horizontal="right" vertical="center"/>
    </xf>
    <xf numFmtId="0" fontId="39" fillId="0" borderId="5" xfId="29" applyNumberFormat="1" applyFont="1" applyFill="1" applyBorder="1" applyAlignment="1">
      <alignment horizontal="left" vertical="center"/>
    </xf>
    <xf numFmtId="0" fontId="39" fillId="0" borderId="140" xfId="29" applyNumberFormat="1" applyFont="1" applyFill="1" applyBorder="1" applyAlignment="1">
      <alignment horizontal="center" vertical="center"/>
    </xf>
    <xf numFmtId="0" fontId="39" fillId="0" borderId="14" xfId="29" applyNumberFormat="1" applyFont="1" applyFill="1" applyBorder="1" applyAlignment="1">
      <alignment horizontal="left" vertical="center"/>
    </xf>
    <xf numFmtId="0" fontId="39" fillId="0" borderId="143" xfId="29" applyNumberFormat="1" applyFont="1" applyFill="1" applyBorder="1" applyAlignment="1">
      <alignment horizontal="center" vertical="center"/>
    </xf>
    <xf numFmtId="188" fontId="39" fillId="0" borderId="143" xfId="29" applyNumberFormat="1" applyFont="1" applyBorder="1" applyAlignment="1">
      <alignment horizontal="right" vertical="center"/>
    </xf>
    <xf numFmtId="0" fontId="39" fillId="0" borderId="10" xfId="29" applyNumberFormat="1" applyFont="1" applyFill="1" applyBorder="1" applyAlignment="1">
      <alignment horizontal="left" vertical="center"/>
    </xf>
    <xf numFmtId="0" fontId="39" fillId="0" borderId="146" xfId="29" applyNumberFormat="1" applyFont="1" applyFill="1" applyBorder="1" applyAlignment="1">
      <alignment horizontal="center" vertical="center"/>
    </xf>
    <xf numFmtId="188" fontId="39" fillId="0" borderId="146" xfId="29" applyNumberFormat="1" applyFont="1" applyBorder="1" applyAlignment="1">
      <alignment horizontal="right" vertical="center"/>
    </xf>
    <xf numFmtId="0" fontId="39" fillId="0" borderId="138" xfId="29" applyNumberFormat="1" applyFont="1" applyFill="1" applyBorder="1" applyAlignment="1">
      <alignment horizontal="center" vertical="center"/>
    </xf>
    <xf numFmtId="176" fontId="39" fillId="2" borderId="138" xfId="29" applyNumberFormat="1" applyFont="1" applyFill="1" applyBorder="1" applyAlignment="1">
      <alignment horizontal="right" vertical="center"/>
    </xf>
    <xf numFmtId="176" fontId="39" fillId="2" borderId="137" xfId="29" applyNumberFormat="1" applyFont="1" applyFill="1" applyBorder="1" applyAlignment="1">
      <alignment horizontal="right" vertical="center"/>
    </xf>
    <xf numFmtId="176" fontId="39" fillId="0" borderId="0" xfId="29" applyNumberFormat="1" applyFont="1" applyFill="1" applyBorder="1" applyAlignment="1">
      <alignment horizontal="right" vertical="center"/>
    </xf>
    <xf numFmtId="176" fontId="39" fillId="0" borderId="0" xfId="29" applyNumberFormat="1" applyFont="1" applyAlignment="1">
      <alignment horizontal="right" vertical="center"/>
    </xf>
    <xf numFmtId="38" fontId="39" fillId="0" borderId="0" xfId="19" applyFont="1" applyFill="1" applyAlignment="1">
      <alignment horizontal="left" vertical="center"/>
    </xf>
    <xf numFmtId="0" fontId="23" fillId="0" borderId="0" xfId="28" applyNumberFormat="1" applyFont="1" applyFill="1" applyBorder="1" applyAlignment="1">
      <alignment vertical="center" wrapText="1"/>
    </xf>
    <xf numFmtId="0" fontId="39" fillId="3" borderId="24" xfId="29" applyNumberFormat="1" applyFont="1" applyFill="1" applyBorder="1" applyAlignment="1">
      <alignment horizontal="center" vertical="center"/>
    </xf>
    <xf numFmtId="0" fontId="23" fillId="3" borderId="2" xfId="28" applyNumberFormat="1" applyFont="1" applyFill="1" applyBorder="1" applyAlignment="1">
      <alignment horizontal="center" vertical="center" wrapText="1"/>
    </xf>
    <xf numFmtId="0" fontId="23" fillId="3" borderId="7" xfId="28" applyNumberFormat="1" applyFont="1" applyFill="1" applyBorder="1" applyAlignment="1">
      <alignment horizontal="center" vertical="center" wrapText="1"/>
    </xf>
    <xf numFmtId="179" fontId="26" fillId="0" borderId="95" xfId="14" applyNumberFormat="1" applyFont="1" applyBorder="1" applyAlignment="1">
      <alignment horizontal="right" vertical="center"/>
    </xf>
    <xf numFmtId="188" fontId="39" fillId="0" borderId="96" xfId="14" applyNumberFormat="1" applyFont="1" applyBorder="1" applyAlignment="1">
      <alignment horizontal="right" vertical="center"/>
    </xf>
    <xf numFmtId="188" fontId="39" fillId="0" borderId="22" xfId="14" applyNumberFormat="1" applyFont="1" applyBorder="1" applyAlignment="1">
      <alignment horizontal="right" vertical="center"/>
    </xf>
    <xf numFmtId="188" fontId="39" fillId="0" borderId="21" xfId="14" applyNumberFormat="1" applyFont="1" applyBorder="1" applyAlignment="1">
      <alignment horizontal="right" vertical="center"/>
    </xf>
    <xf numFmtId="176" fontId="39" fillId="0" borderId="90" xfId="14" applyNumberFormat="1" applyFont="1" applyBorder="1" applyAlignment="1">
      <alignment horizontal="right" vertical="center"/>
    </xf>
    <xf numFmtId="179" fontId="39" fillId="0" borderId="91" xfId="14" applyNumberFormat="1" applyFont="1" applyBorder="1" applyAlignment="1">
      <alignment horizontal="right" vertical="center"/>
    </xf>
    <xf numFmtId="179" fontId="26" fillId="0" borderId="20" xfId="14" applyNumberFormat="1" applyFont="1" applyBorder="1" applyAlignment="1">
      <alignment horizontal="right" vertical="center"/>
    </xf>
    <xf numFmtId="179" fontId="26" fillId="0" borderId="91" xfId="14" applyNumberFormat="1" applyFont="1" applyBorder="1" applyAlignment="1">
      <alignment horizontal="right" vertical="center"/>
    </xf>
    <xf numFmtId="188" fontId="39" fillId="0" borderId="150" xfId="14" applyNumberFormat="1" applyFont="1" applyBorder="1" applyAlignment="1">
      <alignment horizontal="right" vertical="center"/>
    </xf>
    <xf numFmtId="179" fontId="26" fillId="0" borderId="94" xfId="14" applyNumberFormat="1" applyFont="1" applyBorder="1" applyAlignment="1">
      <alignment horizontal="right" vertical="center"/>
    </xf>
    <xf numFmtId="188" fontId="39" fillId="0" borderId="91" xfId="14" applyNumberFormat="1" applyFont="1" applyBorder="1" applyAlignment="1">
      <alignment horizontal="right" vertical="center"/>
    </xf>
    <xf numFmtId="188" fontId="39" fillId="0" borderId="151" xfId="14" applyNumberFormat="1" applyFont="1" applyBorder="1" applyAlignment="1">
      <alignment horizontal="right" vertical="center"/>
    </xf>
    <xf numFmtId="188" fontId="39" fillId="0" borderId="97" xfId="14" applyNumberFormat="1" applyFont="1" applyFill="1" applyBorder="1" applyAlignment="1">
      <alignment horizontal="right" vertical="center"/>
    </xf>
    <xf numFmtId="188" fontId="39" fillId="0" borderId="12" xfId="14" applyNumberFormat="1" applyFont="1" applyFill="1" applyBorder="1" applyAlignment="1">
      <alignment horizontal="right" vertical="center"/>
    </xf>
    <xf numFmtId="176" fontId="39" fillId="0" borderId="97" xfId="14" applyNumberFormat="1" applyFont="1" applyFill="1" applyBorder="1" applyAlignment="1">
      <alignment horizontal="right" vertical="center"/>
    </xf>
    <xf numFmtId="179" fontId="39" fillId="0" borderId="98" xfId="14" applyNumberFormat="1" applyFont="1" applyFill="1" applyBorder="1" applyAlignment="1">
      <alignment horizontal="right" vertical="center"/>
    </xf>
    <xf numFmtId="179" fontId="26" fillId="0" borderId="11" xfId="14" applyNumberFormat="1" applyFont="1" applyFill="1" applyBorder="1" applyAlignment="1">
      <alignment horizontal="right" vertical="center"/>
    </xf>
    <xf numFmtId="179" fontId="26" fillId="0" borderId="98" xfId="14" applyNumberFormat="1" applyFont="1" applyFill="1" applyBorder="1" applyAlignment="1">
      <alignment horizontal="right" vertical="center"/>
    </xf>
    <xf numFmtId="188" fontId="39" fillId="0" borderId="99" xfId="14" applyNumberFormat="1" applyFont="1" applyFill="1" applyBorder="1" applyAlignment="1">
      <alignment horizontal="right" vertical="center"/>
    </xf>
    <xf numFmtId="179" fontId="26" fillId="0" borderId="101" xfId="14" applyNumberFormat="1" applyFont="1" applyBorder="1" applyAlignment="1">
      <alignment horizontal="right" vertical="center"/>
    </xf>
    <xf numFmtId="176" fontId="26" fillId="0" borderId="90" xfId="14" applyNumberFormat="1" applyFont="1" applyBorder="1" applyAlignment="1">
      <alignment horizontal="right" vertical="center"/>
    </xf>
    <xf numFmtId="0" fontId="39" fillId="0" borderId="12" xfId="29" applyNumberFormat="1" applyFont="1" applyFill="1" applyBorder="1" applyAlignment="1">
      <alignment horizontal="left" vertical="center"/>
    </xf>
    <xf numFmtId="0" fontId="39" fillId="12" borderId="24" xfId="29" applyNumberFormat="1" applyFont="1" applyFill="1" applyBorder="1" applyAlignment="1">
      <alignment horizontal="left" vertical="center"/>
    </xf>
    <xf numFmtId="188" fontId="39" fillId="0" borderId="24" xfId="14" applyNumberFormat="1" applyFont="1" applyBorder="1" applyAlignment="1">
      <alignment horizontal="right" vertical="center"/>
    </xf>
    <xf numFmtId="0" fontId="39" fillId="0" borderId="3" xfId="29" applyNumberFormat="1" applyFont="1" applyBorder="1" applyAlignment="1">
      <alignment horizontal="right" vertical="center"/>
    </xf>
    <xf numFmtId="0" fontId="26" fillId="0" borderId="3" xfId="29" applyNumberFormat="1" applyFont="1" applyBorder="1" applyAlignment="1">
      <alignment horizontal="right" vertical="center"/>
    </xf>
    <xf numFmtId="179" fontId="26" fillId="0" borderId="130" xfId="14" applyNumberFormat="1" applyFont="1" applyFill="1" applyBorder="1" applyAlignment="1">
      <alignment horizontal="right" vertical="center"/>
    </xf>
    <xf numFmtId="179" fontId="26" fillId="0" borderId="94" xfId="14" applyNumberFormat="1" applyFont="1" applyFill="1" applyBorder="1" applyAlignment="1">
      <alignment horizontal="right" vertical="center"/>
    </xf>
    <xf numFmtId="188" fontId="39" fillId="0" borderId="76" xfId="29" applyNumberFormat="1" applyFont="1" applyBorder="1" applyAlignment="1">
      <alignment horizontal="right" vertical="center"/>
    </xf>
    <xf numFmtId="188" fontId="39" fillId="0" borderId="22" xfId="29" applyNumberFormat="1" applyFont="1" applyBorder="1" applyAlignment="1">
      <alignment horizontal="right" vertical="center"/>
    </xf>
    <xf numFmtId="188" fontId="39" fillId="0" borderId="79" xfId="29" applyNumberFormat="1" applyFont="1" applyBorder="1" applyAlignment="1">
      <alignment horizontal="right" vertical="center"/>
    </xf>
    <xf numFmtId="0" fontId="39" fillId="0" borderId="122" xfId="29" applyNumberFormat="1" applyFont="1" applyFill="1" applyBorder="1" applyAlignment="1">
      <alignment horizontal="left" vertical="center"/>
    </xf>
    <xf numFmtId="188" fontId="39" fillId="0" borderId="141" xfId="29" applyNumberFormat="1" applyFont="1" applyFill="1" applyBorder="1" applyAlignment="1">
      <alignment horizontal="right" vertical="center"/>
    </xf>
    <xf numFmtId="188" fontId="39" fillId="0" borderId="124" xfId="14" applyNumberFormat="1" applyFont="1" applyFill="1" applyBorder="1" applyAlignment="1">
      <alignment horizontal="right" vertical="center"/>
    </xf>
    <xf numFmtId="188" fontId="39" fillId="0" borderId="138" xfId="29" applyNumberFormat="1" applyFont="1" applyBorder="1" applyAlignment="1">
      <alignment horizontal="right" vertical="center"/>
    </xf>
    <xf numFmtId="188" fontId="39" fillId="0" borderId="145" xfId="29" applyNumberFormat="1" applyFont="1" applyFill="1" applyBorder="1" applyAlignment="1">
      <alignment horizontal="right" vertical="center"/>
    </xf>
    <xf numFmtId="188" fontId="39" fillId="0" borderId="137" xfId="29" applyNumberFormat="1" applyFont="1" applyFill="1" applyBorder="1" applyAlignment="1">
      <alignment horizontal="right" vertical="center"/>
    </xf>
    <xf numFmtId="188" fontId="39" fillId="0" borderId="148" xfId="29" applyNumberFormat="1" applyFont="1" applyFill="1" applyBorder="1" applyAlignment="1">
      <alignment horizontal="right" vertical="center"/>
    </xf>
    <xf numFmtId="188" fontId="39" fillId="0" borderId="147" xfId="29" applyNumberFormat="1" applyFont="1" applyFill="1" applyBorder="1" applyAlignment="1">
      <alignment horizontal="right" vertical="center"/>
    </xf>
    <xf numFmtId="176" fontId="39" fillId="0" borderId="0" xfId="29" applyNumberFormat="1" applyFont="1" applyFill="1" applyAlignment="1">
      <alignment horizontal="right" vertical="center"/>
    </xf>
    <xf numFmtId="38" fontId="56" fillId="0" borderId="24" xfId="32" applyFont="1" applyBorder="1">
      <alignment vertical="center"/>
    </xf>
    <xf numFmtId="190" fontId="39" fillId="0" borderId="140" xfId="29" applyNumberFormat="1" applyFont="1" applyFill="1" applyBorder="1" applyAlignment="1">
      <alignment horizontal="right" vertical="center"/>
    </xf>
    <xf numFmtId="190" fontId="39" fillId="0" borderId="143" xfId="29" applyNumberFormat="1" applyFont="1" applyFill="1" applyBorder="1" applyAlignment="1">
      <alignment horizontal="right" vertical="center"/>
    </xf>
    <xf numFmtId="190" fontId="39" fillId="0" borderId="81" xfId="29" applyNumberFormat="1" applyFont="1" applyFill="1" applyBorder="1" applyAlignment="1">
      <alignment horizontal="right" vertical="center"/>
    </xf>
    <xf numFmtId="190" fontId="39" fillId="0" borderId="138" xfId="29" applyNumberFormat="1" applyFont="1" applyFill="1" applyBorder="1" applyAlignment="1">
      <alignment horizontal="right" vertical="center"/>
    </xf>
    <xf numFmtId="190" fontId="39" fillId="0" borderId="149" xfId="29" applyNumberFormat="1" applyFont="1" applyFill="1" applyBorder="1" applyAlignment="1">
      <alignment horizontal="right" vertical="center"/>
    </xf>
    <xf numFmtId="190" fontId="39" fillId="0" borderId="146" xfId="29" applyNumberFormat="1" applyFont="1" applyFill="1" applyBorder="1" applyAlignment="1">
      <alignment horizontal="right" vertical="center"/>
    </xf>
    <xf numFmtId="190" fontId="39" fillId="0" borderId="142" xfId="29" applyNumberFormat="1" applyFont="1" applyFill="1" applyBorder="1" applyAlignment="1">
      <alignment horizontal="right" vertical="center"/>
    </xf>
    <xf numFmtId="190" fontId="39" fillId="0" borderId="76" xfId="29" applyNumberFormat="1" applyFont="1" applyFill="1" applyBorder="1" applyAlignment="1">
      <alignment horizontal="right" vertical="center"/>
    </xf>
    <xf numFmtId="190" fontId="39" fillId="0" borderId="113" xfId="29" applyNumberFormat="1" applyFont="1" applyFill="1" applyBorder="1" applyAlignment="1">
      <alignment horizontal="right" vertical="center"/>
    </xf>
    <xf numFmtId="190" fontId="39" fillId="0" borderId="22" xfId="29" applyNumberFormat="1" applyFont="1" applyFill="1" applyBorder="1" applyAlignment="1">
      <alignment horizontal="right" vertical="center"/>
    </xf>
    <xf numFmtId="190" fontId="39" fillId="0" borderId="8" xfId="29" applyNumberFormat="1" applyFont="1" applyFill="1" applyBorder="1" applyAlignment="1">
      <alignment horizontal="right" vertical="center"/>
    </xf>
    <xf numFmtId="190" fontId="39" fillId="0" borderId="73" xfId="29" applyNumberFormat="1" applyFont="1" applyFill="1" applyBorder="1" applyAlignment="1">
      <alignment horizontal="right" vertical="center"/>
    </xf>
    <xf numFmtId="190" fontId="39" fillId="0" borderId="79" xfId="29" applyNumberFormat="1" applyFont="1" applyFill="1" applyBorder="1" applyAlignment="1">
      <alignment horizontal="right" vertical="center"/>
    </xf>
    <xf numFmtId="38" fontId="39" fillId="2" borderId="138" xfId="32" applyFont="1" applyFill="1" applyBorder="1" applyAlignment="1">
      <alignment horizontal="right" vertical="center"/>
    </xf>
    <xf numFmtId="0" fontId="39" fillId="0" borderId="2" xfId="29" applyNumberFormat="1" applyFont="1" applyFill="1" applyBorder="1" applyAlignment="1">
      <alignment horizontal="left" vertical="center"/>
    </xf>
    <xf numFmtId="188" fontId="39" fillId="0" borderId="100" xfId="14" applyNumberFormat="1" applyFont="1" applyFill="1" applyBorder="1" applyAlignment="1">
      <alignment horizontal="right" vertical="center"/>
    </xf>
    <xf numFmtId="188" fontId="39" fillId="0" borderId="3" xfId="14" applyNumberFormat="1" applyFont="1" applyFill="1" applyBorder="1" applyAlignment="1">
      <alignment horizontal="right" vertical="center"/>
    </xf>
    <xf numFmtId="188" fontId="39" fillId="0" borderId="2" xfId="14" applyNumberFormat="1" applyFont="1" applyFill="1" applyBorder="1" applyAlignment="1">
      <alignment horizontal="right" vertical="center"/>
    </xf>
    <xf numFmtId="176" fontId="39" fillId="0" borderId="100" xfId="14" applyNumberFormat="1" applyFont="1" applyFill="1" applyBorder="1" applyAlignment="1">
      <alignment horizontal="right" vertical="center"/>
    </xf>
    <xf numFmtId="179" fontId="39" fillId="0" borderId="101" xfId="14" applyNumberFormat="1" applyFont="1" applyFill="1" applyBorder="1" applyAlignment="1">
      <alignment horizontal="right" vertical="center"/>
    </xf>
    <xf numFmtId="179" fontId="26" fillId="0" borderId="101" xfId="14" applyNumberFormat="1" applyFont="1" applyFill="1" applyBorder="1" applyAlignment="1">
      <alignment horizontal="right" vertical="center"/>
    </xf>
    <xf numFmtId="188" fontId="39" fillId="0" borderId="102" xfId="14" applyNumberFormat="1" applyFont="1" applyFill="1" applyBorder="1" applyAlignment="1">
      <alignment horizontal="right" vertical="center"/>
    </xf>
    <xf numFmtId="188" fontId="26" fillId="3" borderId="20" xfId="29" applyNumberFormat="1" applyFont="1" applyFill="1" applyBorder="1" applyAlignment="1">
      <alignment horizontal="center" vertical="center"/>
    </xf>
    <xf numFmtId="188" fontId="26" fillId="3" borderId="21" xfId="29" applyNumberFormat="1" applyFont="1" applyFill="1" applyBorder="1" applyAlignment="1">
      <alignment horizontal="center" vertical="center"/>
    </xf>
    <xf numFmtId="188" fontId="26" fillId="3" borderId="90" xfId="29" applyNumberFormat="1" applyFont="1" applyFill="1" applyBorder="1" applyAlignment="1">
      <alignment horizontal="center" vertical="center"/>
    </xf>
    <xf numFmtId="188" fontId="39" fillId="0" borderId="152" xfId="14" applyNumberFormat="1" applyFont="1" applyBorder="1" applyAlignment="1">
      <alignment horizontal="right" vertical="center"/>
    </xf>
    <xf numFmtId="179" fontId="26" fillId="0" borderId="100" xfId="14" applyNumberFormat="1" applyFont="1" applyBorder="1" applyAlignment="1">
      <alignment horizontal="right" vertical="center"/>
    </xf>
    <xf numFmtId="188" fontId="39" fillId="14" borderId="90" xfId="14" applyNumberFormat="1" applyFont="1" applyFill="1" applyBorder="1" applyAlignment="1">
      <alignment horizontal="right" vertical="center"/>
    </xf>
    <xf numFmtId="188" fontId="39" fillId="14" borderId="91" xfId="14" applyNumberFormat="1" applyFont="1" applyFill="1" applyBorder="1" applyAlignment="1">
      <alignment horizontal="right" vertical="center"/>
    </xf>
    <xf numFmtId="188" fontId="39" fillId="14" borderId="21" xfId="14" applyNumberFormat="1" applyFont="1" applyFill="1" applyBorder="1" applyAlignment="1">
      <alignment horizontal="right" vertical="center"/>
    </xf>
    <xf numFmtId="176" fontId="39" fillId="14" borderId="90" xfId="14" applyNumberFormat="1" applyFont="1" applyFill="1" applyBorder="1" applyAlignment="1">
      <alignment horizontal="right" vertical="center"/>
    </xf>
    <xf numFmtId="179" fontId="39" fillId="14" borderId="91" xfId="14" applyNumberFormat="1" applyFont="1" applyFill="1" applyBorder="1" applyAlignment="1">
      <alignment horizontal="right" vertical="center"/>
    </xf>
    <xf numFmtId="179" fontId="26" fillId="14" borderId="20" xfId="14" applyNumberFormat="1" applyFont="1" applyFill="1" applyBorder="1" applyAlignment="1">
      <alignment horizontal="right" vertical="center"/>
    </xf>
    <xf numFmtId="179" fontId="26" fillId="14" borderId="91" xfId="14" applyNumberFormat="1" applyFont="1" applyFill="1" applyBorder="1" applyAlignment="1">
      <alignment horizontal="right" vertical="center"/>
    </xf>
    <xf numFmtId="188" fontId="39" fillId="14" borderId="150" xfId="14" applyNumberFormat="1" applyFont="1" applyFill="1" applyBorder="1" applyAlignment="1">
      <alignment horizontal="right" vertical="center"/>
    </xf>
    <xf numFmtId="188" fontId="39" fillId="14" borderId="112" xfId="14" applyNumberFormat="1" applyFont="1" applyFill="1" applyBorder="1" applyAlignment="1">
      <alignment horizontal="right" vertical="center"/>
    </xf>
    <xf numFmtId="188" fontId="39" fillId="14" borderId="76" xfId="14" applyNumberFormat="1" applyFont="1" applyFill="1" applyBorder="1" applyAlignment="1">
      <alignment horizontal="right" vertical="center"/>
    </xf>
    <xf numFmtId="188" fontId="39" fillId="14" borderId="77" xfId="14" applyNumberFormat="1" applyFont="1" applyFill="1" applyBorder="1" applyAlignment="1">
      <alignment horizontal="right" vertical="center"/>
    </xf>
    <xf numFmtId="176" fontId="39" fillId="14" borderId="112" xfId="14" applyNumberFormat="1" applyFont="1" applyFill="1" applyBorder="1" applyAlignment="1">
      <alignment horizontal="right" vertical="center"/>
    </xf>
    <xf numFmtId="179" fontId="39" fillId="14" borderId="115" xfId="14" applyNumberFormat="1" applyFont="1" applyFill="1" applyBorder="1" applyAlignment="1">
      <alignment horizontal="right" vertical="center"/>
    </xf>
    <xf numFmtId="176" fontId="26" fillId="14" borderId="112" xfId="14" applyNumberFormat="1" applyFont="1" applyFill="1" applyBorder="1" applyAlignment="1">
      <alignment horizontal="right" vertical="center"/>
    </xf>
    <xf numFmtId="179" fontId="26" fillId="14" borderId="115" xfId="14" applyNumberFormat="1" applyFont="1" applyFill="1" applyBorder="1" applyAlignment="1">
      <alignment horizontal="right" vertical="center"/>
    </xf>
    <xf numFmtId="188" fontId="39" fillId="14" borderId="116" xfId="14" applyNumberFormat="1" applyFont="1" applyFill="1" applyBorder="1" applyAlignment="1">
      <alignment horizontal="right" vertical="center"/>
    </xf>
    <xf numFmtId="0" fontId="56" fillId="0" borderId="0" xfId="0" applyFont="1">
      <alignment vertical="center"/>
    </xf>
    <xf numFmtId="0" fontId="56" fillId="0" borderId="0" xfId="0" applyFont="1" applyAlignment="1">
      <alignment horizontal="right" vertical="center"/>
    </xf>
    <xf numFmtId="0" fontId="56" fillId="0" borderId="24" xfId="0" applyFont="1" applyBorder="1" applyAlignment="1">
      <alignment horizontal="center" vertical="center"/>
    </xf>
    <xf numFmtId="176" fontId="30" fillId="17" borderId="14" xfId="0" applyNumberFormat="1" applyFont="1" applyFill="1" applyBorder="1">
      <alignment vertical="center"/>
    </xf>
    <xf numFmtId="176" fontId="30" fillId="17" borderId="19" xfId="0" applyNumberFormat="1" applyFont="1" applyFill="1" applyBorder="1">
      <alignment vertical="center"/>
    </xf>
    <xf numFmtId="176" fontId="30" fillId="17" borderId="10" xfId="0" applyNumberFormat="1" applyFont="1" applyFill="1" applyBorder="1">
      <alignment vertical="center"/>
    </xf>
    <xf numFmtId="176" fontId="30" fillId="17" borderId="24" xfId="0" applyNumberFormat="1" applyFont="1" applyFill="1" applyBorder="1">
      <alignment vertical="center"/>
    </xf>
    <xf numFmtId="0" fontId="30" fillId="17" borderId="5" xfId="0" applyFont="1" applyFill="1" applyBorder="1" applyAlignment="1">
      <alignment vertical="center"/>
    </xf>
    <xf numFmtId="0" fontId="30" fillId="17" borderId="14" xfId="0" applyFont="1" applyFill="1" applyBorder="1" applyAlignment="1">
      <alignment vertical="center"/>
    </xf>
    <xf numFmtId="0" fontId="30" fillId="17" borderId="153" xfId="0" applyFont="1" applyFill="1" applyBorder="1" applyAlignment="1">
      <alignment vertical="center"/>
    </xf>
    <xf numFmtId="0" fontId="30" fillId="17" borderId="19" xfId="0" applyFont="1" applyFill="1" applyBorder="1" applyAlignment="1">
      <alignment vertical="center"/>
    </xf>
    <xf numFmtId="0" fontId="30" fillId="17" borderId="24" xfId="0" applyFont="1" applyFill="1" applyBorder="1" applyAlignment="1">
      <alignment vertical="center"/>
    </xf>
    <xf numFmtId="0" fontId="56" fillId="0" borderId="20" xfId="0" applyFont="1" applyBorder="1">
      <alignment vertical="center"/>
    </xf>
    <xf numFmtId="0" fontId="56" fillId="0" borderId="0" xfId="0" applyFont="1" applyBorder="1">
      <alignment vertical="center"/>
    </xf>
    <xf numFmtId="0" fontId="56" fillId="0" borderId="22" xfId="0" applyFont="1" applyBorder="1">
      <alignment vertical="center"/>
    </xf>
    <xf numFmtId="0" fontId="56" fillId="0" borderId="0" xfId="0" applyFont="1" applyAlignment="1">
      <alignment vertical="top"/>
    </xf>
    <xf numFmtId="0" fontId="56" fillId="0" borderId="0" xfId="0" applyFont="1" applyFill="1">
      <alignment vertical="center"/>
    </xf>
    <xf numFmtId="0" fontId="56" fillId="0" borderId="0" xfId="0" applyFont="1" applyFill="1" applyBorder="1" applyAlignment="1">
      <alignment horizontal="left" vertical="center"/>
    </xf>
    <xf numFmtId="0" fontId="56" fillId="16" borderId="155" xfId="0" applyFont="1" applyFill="1" applyBorder="1">
      <alignment vertical="center"/>
    </xf>
    <xf numFmtId="0" fontId="56" fillId="16" borderId="156" xfId="0" applyFont="1" applyFill="1" applyBorder="1">
      <alignment vertical="center"/>
    </xf>
    <xf numFmtId="0" fontId="56" fillId="0" borderId="21" xfId="0" applyFont="1" applyBorder="1" applyAlignment="1">
      <alignment horizontal="center" vertical="center"/>
    </xf>
    <xf numFmtId="0" fontId="56" fillId="16" borderId="160" xfId="0" applyFont="1" applyFill="1" applyBorder="1">
      <alignment vertical="center"/>
    </xf>
    <xf numFmtId="0" fontId="21" fillId="0" borderId="24" xfId="0" applyFont="1" applyBorder="1" applyAlignment="1">
      <alignment horizontal="center" vertical="center"/>
    </xf>
    <xf numFmtId="0" fontId="56" fillId="0" borderId="0" xfId="0" applyFont="1" applyAlignment="1">
      <alignment horizontal="center" vertical="center"/>
    </xf>
    <xf numFmtId="0" fontId="56" fillId="0" borderId="24" xfId="0" applyFont="1" applyBorder="1">
      <alignment vertical="center"/>
    </xf>
    <xf numFmtId="0" fontId="22" fillId="0" borderId="24" xfId="0" applyFont="1" applyBorder="1" applyAlignment="1">
      <alignment horizontal="center" vertical="center"/>
    </xf>
    <xf numFmtId="38" fontId="22" fillId="0" borderId="24" xfId="17" applyFont="1" applyBorder="1" applyAlignment="1">
      <alignment vertical="center"/>
    </xf>
    <xf numFmtId="0" fontId="22" fillId="0" borderId="8" xfId="0" applyFont="1" applyBorder="1" applyAlignment="1">
      <alignment vertical="center"/>
    </xf>
    <xf numFmtId="0" fontId="56" fillId="0" borderId="21" xfId="0" applyFont="1" applyBorder="1">
      <alignment vertical="center"/>
    </xf>
    <xf numFmtId="38" fontId="22" fillId="0" borderId="24" xfId="32" applyFont="1" applyBorder="1" applyAlignment="1">
      <alignment vertical="center"/>
    </xf>
    <xf numFmtId="38" fontId="56" fillId="0" borderId="24" xfId="32" applyFont="1" applyBorder="1" applyAlignment="1">
      <alignment vertical="center"/>
    </xf>
    <xf numFmtId="188" fontId="22" fillId="0" borderId="24" xfId="33" applyNumberFormat="1" applyFont="1" applyBorder="1" applyAlignment="1">
      <alignment horizontal="center" vertical="center"/>
    </xf>
    <xf numFmtId="188" fontId="22" fillId="20" borderId="24" xfId="33" applyNumberFormat="1" applyFont="1" applyFill="1" applyBorder="1" applyAlignment="1">
      <alignment horizontal="center" vertical="center"/>
    </xf>
    <xf numFmtId="0" fontId="60" fillId="0" borderId="0" xfId="0" applyFont="1">
      <alignment vertical="center"/>
    </xf>
    <xf numFmtId="0" fontId="60" fillId="0" borderId="3" xfId="0" applyFont="1" applyBorder="1" applyAlignment="1">
      <alignment vertical="center"/>
    </xf>
    <xf numFmtId="0" fontId="56" fillId="0" borderId="0" xfId="0" applyFont="1" applyBorder="1" applyAlignment="1">
      <alignment horizontal="left" vertical="center"/>
    </xf>
    <xf numFmtId="0" fontId="56" fillId="0" borderId="0" xfId="0" applyFont="1" applyBorder="1" applyAlignment="1">
      <alignment vertical="center"/>
    </xf>
    <xf numFmtId="0" fontId="56" fillId="0" borderId="5" xfId="0" applyFont="1" applyBorder="1" applyAlignment="1">
      <alignment horizontal="center" vertical="center"/>
    </xf>
    <xf numFmtId="0" fontId="56" fillId="0" borderId="24" xfId="0" applyFont="1" applyFill="1" applyBorder="1" applyAlignment="1">
      <alignment horizontal="center" vertical="center"/>
    </xf>
    <xf numFmtId="0" fontId="56" fillId="0" borderId="171" xfId="0" applyFont="1" applyBorder="1">
      <alignment vertical="center"/>
    </xf>
    <xf numFmtId="0" fontId="56" fillId="0" borderId="172" xfId="0" applyFont="1" applyBorder="1">
      <alignment vertical="center"/>
    </xf>
    <xf numFmtId="0" fontId="56" fillId="0" borderId="167" xfId="0" applyFont="1" applyBorder="1" applyAlignment="1">
      <alignment horizontal="center" vertical="center"/>
    </xf>
    <xf numFmtId="0" fontId="56" fillId="0" borderId="173" xfId="0" applyFont="1" applyBorder="1">
      <alignment vertical="center"/>
    </xf>
    <xf numFmtId="0" fontId="56" fillId="0" borderId="2" xfId="0" applyFont="1" applyBorder="1" applyAlignment="1">
      <alignment horizontal="center" vertical="center"/>
    </xf>
    <xf numFmtId="0" fontId="56" fillId="0" borderId="176" xfId="0" applyFont="1" applyBorder="1" applyAlignment="1">
      <alignment horizontal="center" vertical="center"/>
    </xf>
    <xf numFmtId="0" fontId="56" fillId="0" borderId="178" xfId="0" applyFont="1" applyBorder="1">
      <alignment vertical="center"/>
    </xf>
    <xf numFmtId="0" fontId="56" fillId="0" borderId="179" xfId="0" applyFont="1" applyBorder="1">
      <alignment vertical="center"/>
    </xf>
    <xf numFmtId="0" fontId="56" fillId="0" borderId="170" xfId="0" applyFont="1" applyBorder="1">
      <alignment vertical="center"/>
    </xf>
    <xf numFmtId="0" fontId="56" fillId="0" borderId="20" xfId="0" applyFont="1" applyFill="1" applyBorder="1" applyAlignment="1">
      <alignment horizontal="left" vertical="center"/>
    </xf>
    <xf numFmtId="0" fontId="56" fillId="0" borderId="20" xfId="0" applyFont="1" applyBorder="1" applyAlignment="1">
      <alignment vertical="center"/>
    </xf>
    <xf numFmtId="38" fontId="56" fillId="20" borderId="24" xfId="0" applyNumberFormat="1" applyFont="1" applyFill="1" applyBorder="1" applyAlignment="1">
      <alignment vertical="center"/>
    </xf>
    <xf numFmtId="38" fontId="22" fillId="20" borderId="24" xfId="32" applyFont="1" applyFill="1" applyBorder="1" applyAlignment="1">
      <alignment vertical="center"/>
    </xf>
    <xf numFmtId="0" fontId="56" fillId="0" borderId="24" xfId="0" applyFont="1" applyBorder="1" applyAlignment="1">
      <alignment horizontal="center" vertical="center"/>
    </xf>
    <xf numFmtId="0" fontId="56" fillId="0" borderId="5" xfId="0" applyFont="1" applyBorder="1" applyAlignment="1">
      <alignment horizontal="center" vertical="center"/>
    </xf>
    <xf numFmtId="0" fontId="56" fillId="0" borderId="168" xfId="0" applyFont="1" applyBorder="1" applyAlignment="1">
      <alignment horizontal="center" vertical="center"/>
    </xf>
    <xf numFmtId="0" fontId="39" fillId="5" borderId="10" xfId="29" applyNumberFormat="1" applyFont="1" applyFill="1" applyBorder="1" applyAlignment="1">
      <alignment horizontal="left" vertical="center"/>
    </xf>
    <xf numFmtId="0" fontId="39" fillId="5" borderId="123" xfId="29" applyNumberFormat="1" applyFont="1" applyFill="1" applyBorder="1" applyAlignment="1">
      <alignment horizontal="left" vertical="center"/>
    </xf>
    <xf numFmtId="0" fontId="39" fillId="5" borderId="111" xfId="29" applyNumberFormat="1" applyFont="1" applyFill="1" applyBorder="1" applyAlignment="1">
      <alignment horizontal="left" vertical="center"/>
    </xf>
    <xf numFmtId="0" fontId="39" fillId="5" borderId="117" xfId="29" applyNumberFormat="1" applyFont="1" applyFill="1" applyBorder="1" applyAlignment="1">
      <alignment horizontal="left" vertical="center"/>
    </xf>
    <xf numFmtId="0" fontId="39" fillId="5" borderId="133" xfId="29" applyNumberFormat="1" applyFont="1" applyFill="1" applyBorder="1" applyAlignment="1">
      <alignment horizontal="left" vertical="center"/>
    </xf>
    <xf numFmtId="188" fontId="39" fillId="0" borderId="140" xfId="29" applyNumberFormat="1" applyFont="1" applyFill="1" applyBorder="1" applyAlignment="1">
      <alignment horizontal="right" vertical="center"/>
    </xf>
    <xf numFmtId="188" fontId="39" fillId="0" borderId="126" xfId="29" applyNumberFormat="1" applyFont="1" applyFill="1" applyBorder="1" applyAlignment="1">
      <alignment horizontal="right" vertical="center"/>
    </xf>
    <xf numFmtId="188" fontId="39" fillId="0" borderId="143" xfId="29" applyNumberFormat="1" applyFont="1" applyFill="1" applyBorder="1" applyAlignment="1">
      <alignment horizontal="right" vertical="center"/>
    </xf>
    <xf numFmtId="188" fontId="39" fillId="0" borderId="76" xfId="29" applyNumberFormat="1" applyFont="1" applyFill="1" applyBorder="1" applyAlignment="1">
      <alignment horizontal="right" vertical="center"/>
    </xf>
    <xf numFmtId="188" fontId="39" fillId="0" borderId="81" xfId="29" applyNumberFormat="1" applyFont="1" applyFill="1" applyBorder="1" applyAlignment="1">
      <alignment horizontal="right" vertical="center"/>
    </xf>
    <xf numFmtId="188" fontId="39" fillId="0" borderId="113" xfId="29" applyNumberFormat="1" applyFont="1" applyFill="1" applyBorder="1" applyAlignment="1">
      <alignment horizontal="right" vertical="center"/>
    </xf>
    <xf numFmtId="188" fontId="39" fillId="0" borderId="138" xfId="29" applyNumberFormat="1" applyFont="1" applyFill="1" applyBorder="1" applyAlignment="1">
      <alignment horizontal="right" vertical="center"/>
    </xf>
    <xf numFmtId="188" fontId="39" fillId="0" borderId="22" xfId="29" applyNumberFormat="1" applyFont="1" applyFill="1" applyBorder="1" applyAlignment="1">
      <alignment horizontal="right" vertical="center"/>
    </xf>
    <xf numFmtId="188" fontId="39" fillId="0" borderId="149" xfId="29" applyNumberFormat="1" applyFont="1" applyFill="1" applyBorder="1" applyAlignment="1">
      <alignment horizontal="right" vertical="center"/>
    </xf>
    <xf numFmtId="188" fontId="39" fillId="0" borderId="8" xfId="29" applyNumberFormat="1" applyFont="1" applyFill="1" applyBorder="1" applyAlignment="1">
      <alignment horizontal="right" vertical="center"/>
    </xf>
    <xf numFmtId="188" fontId="39" fillId="0" borderId="73" xfId="29" applyNumberFormat="1" applyFont="1" applyFill="1" applyBorder="1" applyAlignment="1">
      <alignment horizontal="right" vertical="center"/>
    </xf>
    <xf numFmtId="188" fontId="39" fillId="0" borderId="146" xfId="29" applyNumberFormat="1" applyFont="1" applyFill="1" applyBorder="1" applyAlignment="1">
      <alignment horizontal="right" vertical="center"/>
    </xf>
    <xf numFmtId="188" fontId="39" fillId="0" borderId="79" xfId="29" applyNumberFormat="1" applyFont="1" applyFill="1" applyBorder="1" applyAlignment="1">
      <alignment horizontal="right" vertical="center"/>
    </xf>
    <xf numFmtId="188" fontId="39" fillId="2" borderId="20" xfId="14" applyNumberFormat="1" applyFont="1" applyFill="1" applyBorder="1" applyAlignment="1">
      <alignment horizontal="center" vertical="center"/>
    </xf>
    <xf numFmtId="188" fontId="39" fillId="2" borderId="139" xfId="29" applyNumberFormat="1" applyFont="1" applyFill="1" applyBorder="1" applyAlignment="1">
      <alignment horizontal="center" vertical="center"/>
    </xf>
    <xf numFmtId="0" fontId="39" fillId="2" borderId="137" xfId="29" applyNumberFormat="1" applyFont="1" applyFill="1" applyBorder="1" applyAlignment="1">
      <alignment horizontal="center" vertical="center"/>
    </xf>
    <xf numFmtId="188" fontId="39" fillId="2" borderId="138" xfId="29" applyNumberFormat="1" applyFont="1" applyFill="1" applyBorder="1" applyAlignment="1">
      <alignment horizontal="center" vertical="center"/>
    </xf>
    <xf numFmtId="0" fontId="39" fillId="2" borderId="138" xfId="29" applyNumberFormat="1" applyFont="1" applyFill="1" applyBorder="1" applyAlignment="1">
      <alignment horizontal="center" vertical="center"/>
    </xf>
    <xf numFmtId="188" fontId="39" fillId="15" borderId="20" xfId="14" applyNumberFormat="1" applyFont="1" applyFill="1" applyBorder="1" applyAlignment="1">
      <alignment horizontal="center" vertical="center"/>
    </xf>
    <xf numFmtId="188" fontId="39" fillId="15" borderId="139" xfId="29" applyNumberFormat="1" applyFont="1" applyFill="1" applyBorder="1" applyAlignment="1">
      <alignment horizontal="center" vertical="center"/>
    </xf>
    <xf numFmtId="0" fontId="39" fillId="15" borderId="137" xfId="29" applyNumberFormat="1" applyFont="1" applyFill="1" applyBorder="1" applyAlignment="1">
      <alignment horizontal="center" vertical="center"/>
    </xf>
    <xf numFmtId="188" fontId="39" fillId="15" borderId="138" xfId="29" applyNumberFormat="1" applyFont="1" applyFill="1" applyBorder="1" applyAlignment="1">
      <alignment horizontal="center" vertical="center"/>
    </xf>
    <xf numFmtId="0" fontId="39" fillId="15" borderId="138" xfId="29" applyNumberFormat="1" applyFont="1" applyFill="1" applyBorder="1" applyAlignment="1">
      <alignment horizontal="center" vertical="center"/>
    </xf>
    <xf numFmtId="0" fontId="56" fillId="0" borderId="24" xfId="0" applyFont="1" applyBorder="1" applyAlignment="1">
      <alignment horizontal="center" vertical="center"/>
    </xf>
    <xf numFmtId="0" fontId="56" fillId="17" borderId="11" xfId="0" applyFont="1" applyFill="1" applyBorder="1">
      <alignment vertical="center"/>
    </xf>
    <xf numFmtId="38" fontId="56" fillId="0" borderId="21" xfId="32" applyFont="1" applyBorder="1">
      <alignment vertical="center"/>
    </xf>
    <xf numFmtId="38" fontId="39" fillId="0" borderId="140" xfId="32" applyFont="1" applyBorder="1" applyAlignment="1">
      <alignment horizontal="right" vertical="center"/>
    </xf>
    <xf numFmtId="38" fontId="39" fillId="0" borderId="143" xfId="32" applyFont="1" applyBorder="1" applyAlignment="1">
      <alignment horizontal="right" vertical="center"/>
    </xf>
    <xf numFmtId="38" fontId="39" fillId="0" borderId="146" xfId="32" applyFont="1" applyBorder="1" applyAlignment="1">
      <alignment horizontal="right" vertical="center"/>
    </xf>
    <xf numFmtId="38" fontId="39" fillId="0" borderId="140" xfId="32" applyFont="1" applyFill="1" applyBorder="1" applyAlignment="1">
      <alignment horizontal="right" vertical="center"/>
    </xf>
    <xf numFmtId="38" fontId="39" fillId="0" borderId="143" xfId="32" applyFont="1" applyFill="1" applyBorder="1" applyAlignment="1">
      <alignment horizontal="right" vertical="center"/>
    </xf>
    <xf numFmtId="38" fontId="39" fillId="0" borderId="81" xfId="32" applyFont="1" applyFill="1" applyBorder="1" applyAlignment="1">
      <alignment horizontal="right" vertical="center"/>
    </xf>
    <xf numFmtId="38" fontId="39" fillId="0" borderId="138" xfId="32" applyFont="1" applyFill="1" applyBorder="1" applyAlignment="1">
      <alignment horizontal="right" vertical="center"/>
    </xf>
    <xf numFmtId="38" fontId="39" fillId="0" borderId="149" xfId="32" applyFont="1" applyFill="1" applyBorder="1" applyAlignment="1">
      <alignment horizontal="right" vertical="center"/>
    </xf>
    <xf numFmtId="38" fontId="39" fillId="0" borderId="146" xfId="32" applyFont="1" applyFill="1" applyBorder="1" applyAlignment="1">
      <alignment horizontal="right" vertical="center"/>
    </xf>
    <xf numFmtId="38" fontId="39" fillId="0" borderId="142" xfId="32" applyFont="1" applyBorder="1" applyAlignment="1">
      <alignment horizontal="right" vertical="center"/>
    </xf>
    <xf numFmtId="38" fontId="39" fillId="0" borderId="144" xfId="32" applyFont="1" applyBorder="1" applyAlignment="1">
      <alignment horizontal="right" vertical="center"/>
    </xf>
    <xf numFmtId="38" fontId="39" fillId="0" borderId="147" xfId="32" applyFont="1" applyBorder="1" applyAlignment="1">
      <alignment horizontal="right" vertical="center"/>
    </xf>
    <xf numFmtId="38" fontId="56" fillId="0" borderId="24" xfId="0" applyNumberFormat="1" applyFont="1" applyBorder="1">
      <alignment vertical="center"/>
    </xf>
    <xf numFmtId="38" fontId="39" fillId="0" borderId="124" xfId="32" applyFont="1" applyFill="1" applyBorder="1" applyAlignment="1">
      <alignment horizontal="right" vertical="center"/>
    </xf>
    <xf numFmtId="38" fontId="39" fillId="0" borderId="75" xfId="32" applyFont="1" applyFill="1" applyBorder="1" applyAlignment="1">
      <alignment horizontal="right" vertical="center"/>
    </xf>
    <xf numFmtId="38" fontId="39" fillId="0" borderId="75" xfId="32" applyFont="1" applyBorder="1" applyAlignment="1">
      <alignment horizontal="right" vertical="center"/>
    </xf>
    <xf numFmtId="38" fontId="39" fillId="0" borderId="118" xfId="32" applyFont="1" applyBorder="1" applyAlignment="1">
      <alignment horizontal="right" vertical="center"/>
    </xf>
    <xf numFmtId="38" fontId="39" fillId="0" borderId="20" xfId="32" applyFont="1" applyBorder="1" applyAlignment="1">
      <alignment horizontal="right" vertical="center"/>
    </xf>
    <xf numFmtId="38" fontId="39" fillId="0" borderId="6" xfId="32" applyFont="1" applyBorder="1" applyAlignment="1">
      <alignment horizontal="right" vertical="center"/>
    </xf>
    <xf numFmtId="38" fontId="39" fillId="0" borderId="72" xfId="32" applyFont="1" applyBorder="1" applyAlignment="1">
      <alignment horizontal="right" vertical="center"/>
    </xf>
    <xf numFmtId="38" fontId="39" fillId="0" borderId="78" xfId="32" applyFont="1" applyBorder="1" applyAlignment="1">
      <alignment horizontal="right" vertical="center"/>
    </xf>
    <xf numFmtId="38" fontId="39" fillId="0" borderId="72" xfId="32" applyFont="1" applyFill="1" applyBorder="1" applyAlignment="1">
      <alignment horizontal="right" vertical="center"/>
    </xf>
    <xf numFmtId="188" fontId="39" fillId="2" borderId="137" xfId="29" applyNumberFormat="1" applyFont="1" applyFill="1" applyBorder="1" applyAlignment="1">
      <alignment horizontal="center" vertical="center" wrapText="1"/>
    </xf>
    <xf numFmtId="38" fontId="39" fillId="0" borderId="129" xfId="32" applyFont="1" applyBorder="1" applyAlignment="1">
      <alignment horizontal="right" vertical="center"/>
    </xf>
    <xf numFmtId="38" fontId="39" fillId="0" borderId="111" xfId="32" applyFont="1" applyBorder="1" applyAlignment="1">
      <alignment horizontal="right" vertical="center"/>
    </xf>
    <xf numFmtId="38" fontId="39" fillId="0" borderId="133" xfId="32" applyFont="1" applyBorder="1" applyAlignment="1">
      <alignment horizontal="right" vertical="center"/>
    </xf>
    <xf numFmtId="176" fontId="39" fillId="2" borderId="24" xfId="29" applyNumberFormat="1" applyFont="1" applyFill="1" applyBorder="1" applyAlignment="1">
      <alignment horizontal="right" vertical="center"/>
    </xf>
    <xf numFmtId="191" fontId="39" fillId="0" borderId="78" xfId="14" applyNumberFormat="1" applyFont="1" applyBorder="1" applyAlignment="1">
      <alignment horizontal="right" vertical="center"/>
    </xf>
    <xf numFmtId="176" fontId="30" fillId="0" borderId="24" xfId="0" applyNumberFormat="1" applyFont="1" applyBorder="1" applyAlignment="1">
      <alignment vertical="center"/>
    </xf>
    <xf numFmtId="38" fontId="56" fillId="16" borderId="155" xfId="32" applyFont="1" applyFill="1" applyBorder="1">
      <alignment vertical="center"/>
    </xf>
    <xf numFmtId="38" fontId="56" fillId="16" borderId="156" xfId="32" applyFont="1" applyFill="1" applyBorder="1">
      <alignment vertical="center"/>
    </xf>
    <xf numFmtId="38" fontId="56" fillId="17" borderId="10" xfId="32" applyFont="1" applyFill="1" applyBorder="1">
      <alignment vertical="center"/>
    </xf>
    <xf numFmtId="38" fontId="56" fillId="16" borderId="163" xfId="32" applyFont="1" applyFill="1" applyBorder="1">
      <alignment vertical="center"/>
    </xf>
    <xf numFmtId="38" fontId="56" fillId="16" borderId="181" xfId="32" applyFont="1" applyFill="1" applyBorder="1">
      <alignment vertical="center"/>
    </xf>
    <xf numFmtId="38" fontId="56" fillId="16" borderId="166" xfId="32" applyFont="1" applyFill="1" applyBorder="1">
      <alignment vertical="center"/>
    </xf>
    <xf numFmtId="0" fontId="56" fillId="0" borderId="11" xfId="0" applyFont="1" applyFill="1" applyBorder="1">
      <alignment vertical="center"/>
    </xf>
    <xf numFmtId="38" fontId="56" fillId="0" borderId="22" xfId="32" applyFont="1" applyFill="1" applyBorder="1">
      <alignment vertical="center"/>
    </xf>
    <xf numFmtId="0" fontId="56" fillId="0" borderId="12" xfId="0" applyFont="1" applyBorder="1">
      <alignment vertical="center"/>
    </xf>
    <xf numFmtId="0" fontId="56" fillId="0" borderId="3" xfId="0" applyFont="1" applyFill="1" applyBorder="1">
      <alignment vertical="center"/>
    </xf>
    <xf numFmtId="0" fontId="56" fillId="17" borderId="184" xfId="0" applyFont="1" applyFill="1" applyBorder="1">
      <alignment vertical="center"/>
    </xf>
    <xf numFmtId="0" fontId="56" fillId="0" borderId="169" xfId="0" applyFont="1" applyBorder="1" applyAlignment="1">
      <alignment horizontal="right" vertical="center"/>
    </xf>
    <xf numFmtId="38" fontId="56" fillId="0" borderId="21" xfId="32" applyFont="1" applyBorder="1" applyAlignment="1">
      <alignment horizontal="right" vertical="center"/>
    </xf>
    <xf numFmtId="38" fontId="56" fillId="0" borderId="24" xfId="32" applyFont="1" applyBorder="1" applyAlignment="1">
      <alignment horizontal="right" vertical="center"/>
    </xf>
    <xf numFmtId="0" fontId="56" fillId="0" borderId="24" xfId="32" applyNumberFormat="1" applyFont="1" applyBorder="1">
      <alignment vertical="center"/>
    </xf>
    <xf numFmtId="38" fontId="39" fillId="2" borderId="137" xfId="32" applyFont="1" applyFill="1" applyBorder="1" applyAlignment="1">
      <alignment horizontal="right" vertical="center"/>
    </xf>
    <xf numFmtId="188" fontId="39" fillId="15" borderId="137" xfId="29" applyNumberFormat="1" applyFont="1" applyFill="1" applyBorder="1" applyAlignment="1">
      <alignment horizontal="center" vertical="center" wrapText="1"/>
    </xf>
    <xf numFmtId="0" fontId="56" fillId="16" borderId="185" xfId="0" applyFont="1" applyFill="1" applyBorder="1">
      <alignment vertical="center"/>
    </xf>
    <xf numFmtId="0" fontId="56" fillId="0" borderId="0" xfId="0" applyFont="1" applyBorder="1" applyAlignment="1">
      <alignment horizontal="center" vertical="center"/>
    </xf>
    <xf numFmtId="38" fontId="56" fillId="0" borderId="0" xfId="0" applyNumberFormat="1" applyFont="1" applyBorder="1">
      <alignment vertical="center"/>
    </xf>
    <xf numFmtId="0" fontId="56" fillId="0" borderId="20" xfId="0" applyFont="1" applyBorder="1" applyAlignment="1">
      <alignment horizontal="center" vertical="center"/>
    </xf>
    <xf numFmtId="38" fontId="56" fillId="0" borderId="20" xfId="32" applyFont="1" applyBorder="1">
      <alignment vertical="center"/>
    </xf>
    <xf numFmtId="38" fontId="56" fillId="0" borderId="20" xfId="0" applyNumberFormat="1" applyFont="1" applyBorder="1">
      <alignment vertical="center"/>
    </xf>
    <xf numFmtId="38" fontId="56" fillId="0" borderId="167" xfId="0" applyNumberFormat="1" applyFont="1" applyBorder="1">
      <alignment vertical="center"/>
    </xf>
    <xf numFmtId="0" fontId="56" fillId="16" borderId="160" xfId="0" applyFont="1" applyFill="1" applyBorder="1" applyAlignment="1">
      <alignment horizontal="right" vertical="center"/>
    </xf>
    <xf numFmtId="0" fontId="56" fillId="0" borderId="1" xfId="0" applyFont="1" applyBorder="1" applyAlignment="1">
      <alignment horizontal="center" vertical="center" wrapText="1"/>
    </xf>
    <xf numFmtId="0" fontId="56" fillId="0" borderId="183" xfId="0" applyFont="1" applyBorder="1" applyAlignment="1">
      <alignment horizontal="center" vertical="center" wrapText="1"/>
    </xf>
    <xf numFmtId="0" fontId="61" fillId="0" borderId="24" xfId="0" applyFont="1" applyBorder="1">
      <alignment vertical="center"/>
    </xf>
    <xf numFmtId="38" fontId="63" fillId="0" borderId="11" xfId="32" applyFont="1" applyFill="1" applyBorder="1">
      <alignment vertical="center"/>
    </xf>
    <xf numFmtId="38" fontId="63" fillId="0" borderId="182" xfId="32" applyFont="1" applyFill="1" applyBorder="1">
      <alignment vertical="center"/>
    </xf>
    <xf numFmtId="0" fontId="64" fillId="0" borderId="5" xfId="0" applyFont="1" applyBorder="1" applyAlignment="1">
      <alignment horizontal="center" vertical="center"/>
    </xf>
    <xf numFmtId="0" fontId="64" fillId="0" borderId="5" xfId="0" applyFont="1" applyBorder="1" applyAlignment="1">
      <alignment horizontal="center" vertical="center" wrapText="1"/>
    </xf>
    <xf numFmtId="0" fontId="64" fillId="0" borderId="168" xfId="0" applyFont="1" applyBorder="1" applyAlignment="1">
      <alignment horizontal="center" vertical="center"/>
    </xf>
    <xf numFmtId="0" fontId="64" fillId="0" borderId="175" xfId="0" applyFont="1" applyBorder="1" applyAlignment="1">
      <alignment horizontal="center" vertical="center" wrapText="1"/>
    </xf>
    <xf numFmtId="0" fontId="61" fillId="0" borderId="178" xfId="0" applyFont="1" applyBorder="1">
      <alignment vertical="center"/>
    </xf>
    <xf numFmtId="0" fontId="61" fillId="0" borderId="171" xfId="0" applyFont="1" applyBorder="1">
      <alignment vertical="center"/>
    </xf>
    <xf numFmtId="0" fontId="56" fillId="0" borderId="186" xfId="0" applyFont="1" applyBorder="1">
      <alignment vertical="center"/>
    </xf>
    <xf numFmtId="0" fontId="56" fillId="0" borderId="187" xfId="0" applyFont="1" applyBorder="1">
      <alignment vertical="center"/>
    </xf>
    <xf numFmtId="0" fontId="56" fillId="0" borderId="188" xfId="0" applyFont="1" applyBorder="1">
      <alignment vertical="center"/>
    </xf>
    <xf numFmtId="0" fontId="56" fillId="0" borderId="189" xfId="0" applyFont="1" applyBorder="1">
      <alignment vertical="center"/>
    </xf>
    <xf numFmtId="0" fontId="56" fillId="0" borderId="0" xfId="0" applyFont="1" applyBorder="1" applyAlignment="1">
      <alignment vertical="top"/>
    </xf>
    <xf numFmtId="0" fontId="56" fillId="0" borderId="189" xfId="0" applyFont="1" applyFill="1" applyBorder="1">
      <alignment vertical="center"/>
    </xf>
    <xf numFmtId="0" fontId="56" fillId="0" borderId="190" xfId="0" applyFont="1" applyBorder="1">
      <alignment vertical="center"/>
    </xf>
    <xf numFmtId="0" fontId="64" fillId="0" borderId="0" xfId="0" applyFont="1" applyBorder="1" applyAlignment="1">
      <alignment horizontal="right"/>
    </xf>
    <xf numFmtId="0" fontId="60" fillId="0" borderId="0" xfId="0" applyFont="1" applyBorder="1">
      <alignment vertical="center"/>
    </xf>
    <xf numFmtId="0" fontId="56" fillId="0" borderId="191" xfId="0" applyFont="1" applyBorder="1">
      <alignment vertical="center"/>
    </xf>
    <xf numFmtId="0" fontId="56" fillId="0" borderId="192" xfId="0" applyFont="1" applyBorder="1">
      <alignment vertical="center"/>
    </xf>
    <xf numFmtId="0" fontId="56" fillId="0" borderId="193" xfId="0" applyFont="1" applyBorder="1">
      <alignment vertical="center"/>
    </xf>
    <xf numFmtId="0" fontId="56" fillId="0" borderId="190" xfId="0" applyFont="1" applyFill="1" applyBorder="1">
      <alignment vertical="center"/>
    </xf>
    <xf numFmtId="0" fontId="56" fillId="13" borderId="0" xfId="0" applyFont="1" applyFill="1">
      <alignment vertical="center"/>
    </xf>
    <xf numFmtId="38" fontId="63" fillId="16" borderId="163" xfId="32" applyFont="1" applyFill="1" applyBorder="1" applyProtection="1">
      <alignment vertical="center"/>
      <protection locked="0"/>
    </xf>
    <xf numFmtId="38" fontId="63" fillId="16" borderId="181" xfId="32" applyFont="1" applyFill="1" applyBorder="1" applyProtection="1">
      <alignment vertical="center"/>
      <protection locked="0"/>
    </xf>
    <xf numFmtId="38" fontId="63" fillId="16" borderId="166" xfId="32" applyFont="1" applyFill="1" applyBorder="1" applyProtection="1">
      <alignment vertical="center"/>
      <protection locked="0"/>
    </xf>
    <xf numFmtId="38" fontId="63" fillId="16" borderId="163" xfId="32" applyFont="1" applyFill="1" applyBorder="1" applyAlignment="1" applyProtection="1">
      <alignment horizontal="right" vertical="center"/>
      <protection locked="0"/>
    </xf>
    <xf numFmtId="38" fontId="63" fillId="16" borderId="181" xfId="32" applyFont="1" applyFill="1" applyBorder="1" applyAlignment="1" applyProtection="1">
      <alignment horizontal="right" vertical="center"/>
      <protection locked="0"/>
    </xf>
    <xf numFmtId="0" fontId="30" fillId="16" borderId="24" xfId="0" applyFont="1" applyFill="1" applyBorder="1" applyAlignment="1" applyProtection="1">
      <alignment horizontal="center" vertical="center"/>
      <protection locked="0"/>
    </xf>
    <xf numFmtId="0" fontId="30" fillId="16" borderId="1" xfId="0" applyFont="1" applyFill="1" applyBorder="1" applyAlignment="1" applyProtection="1">
      <alignment vertical="center"/>
      <protection locked="0"/>
    </xf>
    <xf numFmtId="0" fontId="30" fillId="16" borderId="11" xfId="0" applyFont="1" applyFill="1" applyBorder="1" applyAlignment="1" applyProtection="1">
      <alignment vertical="center"/>
      <protection locked="0"/>
    </xf>
    <xf numFmtId="0" fontId="30" fillId="16" borderId="19" xfId="0" applyFont="1" applyFill="1" applyBorder="1" applyAlignment="1" applyProtection="1">
      <alignment vertical="center"/>
      <protection locked="0"/>
    </xf>
    <xf numFmtId="0" fontId="30" fillId="16" borderId="153" xfId="0" applyFont="1" applyFill="1" applyBorder="1" applyAlignment="1" applyProtection="1">
      <alignment vertical="center"/>
      <protection locked="0"/>
    </xf>
    <xf numFmtId="0" fontId="30" fillId="16" borderId="24" xfId="0" applyFont="1" applyFill="1" applyBorder="1" applyProtection="1">
      <alignment vertical="center"/>
      <protection locked="0"/>
    </xf>
    <xf numFmtId="38" fontId="63" fillId="16" borderId="155" xfId="32" applyFont="1" applyFill="1" applyBorder="1" applyProtection="1">
      <alignment vertical="center"/>
      <protection locked="0"/>
    </xf>
    <xf numFmtId="38" fontId="63" fillId="16" borderId="160" xfId="32" applyFont="1" applyFill="1" applyBorder="1" applyProtection="1">
      <alignment vertical="center"/>
      <protection locked="0"/>
    </xf>
    <xf numFmtId="38" fontId="63" fillId="16" borderId="185" xfId="32" applyFont="1" applyFill="1" applyBorder="1" applyProtection="1">
      <alignment vertical="center"/>
      <protection locked="0"/>
    </xf>
    <xf numFmtId="38" fontId="63" fillId="16" borderId="156" xfId="32" applyFont="1" applyFill="1" applyBorder="1" applyProtection="1">
      <alignment vertical="center"/>
      <protection locked="0"/>
    </xf>
    <xf numFmtId="38" fontId="63" fillId="17" borderId="14" xfId="32" applyFont="1" applyFill="1" applyBorder="1">
      <alignment vertical="center"/>
    </xf>
    <xf numFmtId="38" fontId="63" fillId="17" borderId="177" xfId="32" applyFont="1" applyFill="1" applyBorder="1">
      <alignment vertical="center"/>
    </xf>
    <xf numFmtId="38" fontId="63" fillId="17" borderId="169" xfId="32" applyFont="1" applyFill="1" applyBorder="1" applyAlignment="1">
      <alignment horizontal="right" vertical="center"/>
    </xf>
    <xf numFmtId="38" fontId="63" fillId="17" borderId="170" xfId="32" applyFont="1" applyFill="1" applyBorder="1" applyAlignment="1">
      <alignment horizontal="right" vertical="center"/>
    </xf>
    <xf numFmtId="38" fontId="63" fillId="16" borderId="161" xfId="32" applyFont="1" applyFill="1" applyBorder="1" applyProtection="1">
      <alignment vertical="center"/>
      <protection locked="0"/>
    </xf>
    <xf numFmtId="38" fontId="63" fillId="16" borderId="180" xfId="32" applyFont="1" applyFill="1" applyBorder="1" applyProtection="1">
      <alignment vertical="center"/>
      <protection locked="0"/>
    </xf>
    <xf numFmtId="38" fontId="63" fillId="16" borderId="164" xfId="32" applyFont="1" applyFill="1" applyBorder="1" applyProtection="1">
      <alignment vertical="center"/>
      <protection locked="0"/>
    </xf>
    <xf numFmtId="38" fontId="63" fillId="16" borderId="161" xfId="32" applyFont="1" applyFill="1" applyBorder="1" applyAlignment="1" applyProtection="1">
      <alignment horizontal="right" vertical="center"/>
      <protection locked="0"/>
    </xf>
    <xf numFmtId="38" fontId="63" fillId="16" borderId="180" xfId="32" applyFont="1" applyFill="1" applyBorder="1" applyAlignment="1" applyProtection="1">
      <alignment horizontal="right" vertical="center"/>
      <protection locked="0"/>
    </xf>
    <xf numFmtId="38" fontId="63" fillId="17" borderId="10" xfId="32" applyFont="1" applyFill="1" applyBorder="1">
      <alignment vertical="center"/>
    </xf>
    <xf numFmtId="38" fontId="63" fillId="16" borderId="162" xfId="32" applyFont="1" applyFill="1" applyBorder="1" applyProtection="1">
      <alignment vertical="center"/>
      <protection locked="0"/>
    </xf>
    <xf numFmtId="38" fontId="63" fillId="17" borderId="21" xfId="32" applyFont="1" applyFill="1" applyBorder="1">
      <alignment vertical="center"/>
    </xf>
    <xf numFmtId="38" fontId="63" fillId="16" borderId="165" xfId="32" applyFont="1" applyFill="1" applyBorder="1" applyProtection="1">
      <alignment vertical="center"/>
      <protection locked="0"/>
    </xf>
    <xf numFmtId="38" fontId="63" fillId="17" borderId="2" xfId="32" applyFont="1" applyFill="1" applyBorder="1">
      <alignment vertical="center"/>
    </xf>
    <xf numFmtId="38" fontId="63" fillId="17" borderId="6" xfId="32" applyFont="1" applyFill="1" applyBorder="1">
      <alignment vertical="center"/>
    </xf>
    <xf numFmtId="38" fontId="63" fillId="17" borderId="167" xfId="32" applyFont="1" applyFill="1" applyBorder="1">
      <alignment vertical="center"/>
    </xf>
    <xf numFmtId="38" fontId="63" fillId="16" borderId="154" xfId="32" applyFont="1" applyFill="1" applyBorder="1" applyProtection="1">
      <alignment vertical="center"/>
      <protection locked="0"/>
    </xf>
    <xf numFmtId="0" fontId="23" fillId="0" borderId="24" xfId="10" applyFont="1" applyFill="1" applyBorder="1" applyAlignment="1">
      <alignment horizontal="center" vertical="center"/>
    </xf>
    <xf numFmtId="0" fontId="56" fillId="0" borderId="0" xfId="0" applyFont="1" applyAlignment="1">
      <alignment horizontal="left" vertical="center"/>
    </xf>
    <xf numFmtId="0" fontId="72" fillId="0" borderId="176" xfId="0" applyFont="1" applyBorder="1" applyAlignment="1">
      <alignment horizontal="center" vertical="center"/>
    </xf>
    <xf numFmtId="0" fontId="72" fillId="0" borderId="167" xfId="0" applyFont="1" applyBorder="1" applyAlignment="1">
      <alignment horizontal="center" vertical="center"/>
    </xf>
    <xf numFmtId="0" fontId="72" fillId="0" borderId="0" xfId="0" applyFont="1" applyBorder="1" applyAlignment="1">
      <alignment horizontal="center" vertical="center"/>
    </xf>
    <xf numFmtId="0" fontId="72" fillId="0" borderId="22" xfId="0" applyFont="1" applyBorder="1">
      <alignment vertical="center"/>
    </xf>
    <xf numFmtId="0" fontId="72" fillId="0" borderId="21" xfId="0" applyFont="1" applyBorder="1" applyAlignment="1">
      <alignment horizontal="center" vertical="center"/>
    </xf>
    <xf numFmtId="0" fontId="72" fillId="0" borderId="2" xfId="0" applyFont="1" applyBorder="1" applyAlignment="1">
      <alignment horizontal="center" vertical="center"/>
    </xf>
    <xf numFmtId="0" fontId="72" fillId="0" borderId="20" xfId="0" applyFont="1" applyFill="1" applyBorder="1" applyAlignment="1">
      <alignment horizontal="left" vertical="center"/>
    </xf>
    <xf numFmtId="0" fontId="72" fillId="0" borderId="24" xfId="0" applyFont="1" applyFill="1" applyBorder="1" applyAlignment="1">
      <alignment horizontal="center" vertical="center"/>
    </xf>
    <xf numFmtId="0" fontId="72" fillId="0" borderId="179" xfId="0" applyFont="1" applyBorder="1">
      <alignment vertical="center"/>
    </xf>
    <xf numFmtId="0" fontId="72" fillId="0" borderId="5" xfId="0" applyFont="1" applyBorder="1" applyAlignment="1">
      <alignment horizontal="center" vertical="center"/>
    </xf>
    <xf numFmtId="0" fontId="72" fillId="0" borderId="1" xfId="0" applyFont="1" applyBorder="1" applyAlignment="1">
      <alignment horizontal="center" vertical="center"/>
    </xf>
    <xf numFmtId="0" fontId="72" fillId="0" borderId="24" xfId="0" applyFont="1" applyBorder="1" applyAlignment="1">
      <alignment horizontal="center" vertical="center"/>
    </xf>
    <xf numFmtId="0" fontId="72" fillId="0" borderId="20" xfId="0" applyFont="1" applyBorder="1">
      <alignment vertical="center"/>
    </xf>
    <xf numFmtId="38" fontId="56" fillId="16" borderId="161" xfId="32" applyFont="1" applyFill="1" applyBorder="1">
      <alignment vertical="center"/>
    </xf>
    <xf numFmtId="38" fontId="56" fillId="16" borderId="162" xfId="32" applyFont="1" applyFill="1" applyBorder="1">
      <alignment vertical="center"/>
    </xf>
    <xf numFmtId="38" fontId="56" fillId="16" borderId="164" xfId="32" applyFont="1" applyFill="1" applyBorder="1">
      <alignment vertical="center"/>
    </xf>
    <xf numFmtId="38" fontId="56" fillId="16" borderId="165" xfId="32" applyFont="1" applyFill="1" applyBorder="1">
      <alignment vertical="center"/>
    </xf>
    <xf numFmtId="38" fontId="56" fillId="16" borderId="180" xfId="32" applyFont="1" applyFill="1" applyBorder="1">
      <alignment vertical="center"/>
    </xf>
    <xf numFmtId="38" fontId="56" fillId="17" borderId="14" xfId="32" applyFont="1" applyFill="1" applyBorder="1">
      <alignment vertical="center"/>
    </xf>
    <xf numFmtId="38" fontId="56" fillId="16" borderId="161" xfId="32" applyFont="1" applyFill="1" applyBorder="1" applyAlignment="1">
      <alignment horizontal="right" vertical="center"/>
    </xf>
    <xf numFmtId="38" fontId="56" fillId="16" borderId="180" xfId="32" applyFont="1" applyFill="1" applyBorder="1" applyAlignment="1">
      <alignment horizontal="right" vertical="center"/>
    </xf>
    <xf numFmtId="38" fontId="56" fillId="16" borderId="163" xfId="32" applyFont="1" applyFill="1" applyBorder="1" applyAlignment="1">
      <alignment horizontal="right" vertical="center"/>
    </xf>
    <xf numFmtId="38" fontId="56" fillId="16" borderId="181" xfId="32" applyFont="1" applyFill="1" applyBorder="1" applyAlignment="1">
      <alignment horizontal="right" vertical="center"/>
    </xf>
    <xf numFmtId="38" fontId="56" fillId="16" borderId="154" xfId="32" applyFont="1" applyFill="1" applyBorder="1">
      <alignment vertical="center"/>
    </xf>
    <xf numFmtId="0" fontId="39" fillId="2" borderId="21" xfId="29" applyNumberFormat="1" applyFont="1" applyFill="1" applyBorder="1" applyAlignment="1">
      <alignment horizontal="center" vertical="center"/>
    </xf>
    <xf numFmtId="0" fontId="39" fillId="15" borderId="21" xfId="29" applyNumberFormat="1" applyFont="1" applyFill="1" applyBorder="1" applyAlignment="1">
      <alignment horizontal="center" vertical="center"/>
    </xf>
    <xf numFmtId="0" fontId="0" fillId="0" borderId="0" xfId="0" applyFont="1" applyFill="1" applyBorder="1" applyAlignment="1">
      <alignment horizontal="right" vertical="top"/>
    </xf>
    <xf numFmtId="0" fontId="0" fillId="0" borderId="0" xfId="0" applyFont="1" applyFill="1" applyAlignment="1">
      <alignment vertical="top"/>
    </xf>
    <xf numFmtId="0" fontId="50" fillId="0" borderId="0"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center"/>
    </xf>
    <xf numFmtId="0" fontId="0" fillId="0" borderId="0" xfId="0" applyFont="1" applyFill="1">
      <alignment vertical="center"/>
    </xf>
    <xf numFmtId="0" fontId="68" fillId="0" borderId="2" xfId="34" applyFill="1" applyBorder="1" applyAlignment="1">
      <alignment vertical="center"/>
    </xf>
    <xf numFmtId="0" fontId="50" fillId="0" borderId="1" xfId="0" applyFont="1" applyFill="1" applyBorder="1" applyAlignment="1">
      <alignment horizontal="center" vertical="top" wrapText="1"/>
    </xf>
    <xf numFmtId="0" fontId="50" fillId="0" borderId="3" xfId="0" applyFont="1" applyFill="1" applyBorder="1" applyAlignment="1">
      <alignment horizontal="center" vertical="top" wrapText="1"/>
    </xf>
    <xf numFmtId="0" fontId="0" fillId="0" borderId="0" xfId="0" applyFont="1" applyFill="1" applyAlignment="1">
      <alignment vertical="center"/>
    </xf>
    <xf numFmtId="0" fontId="50" fillId="0" borderId="12" xfId="0" applyFont="1" applyFill="1" applyBorder="1" applyAlignment="1">
      <alignment vertical="top"/>
    </xf>
    <xf numFmtId="0" fontId="50" fillId="0" borderId="11" xfId="0" applyFont="1" applyFill="1" applyBorder="1" applyAlignment="1">
      <alignment horizontal="center" vertical="top" wrapText="1"/>
    </xf>
    <xf numFmtId="0" fontId="50" fillId="0" borderId="0" xfId="0" applyFont="1" applyFill="1" applyBorder="1" applyAlignment="1">
      <alignment horizontal="center" vertical="top" wrapText="1"/>
    </xf>
    <xf numFmtId="0" fontId="0" fillId="0" borderId="3" xfId="0" applyFont="1" applyFill="1" applyBorder="1" applyAlignment="1">
      <alignment vertical="top" wrapText="1"/>
    </xf>
    <xf numFmtId="0" fontId="50" fillId="0" borderId="7" xfId="0" applyFont="1" applyFill="1" applyBorder="1" applyAlignment="1">
      <alignment vertical="top"/>
    </xf>
    <xf numFmtId="0" fontId="50" fillId="0" borderId="6" xfId="0" applyFont="1" applyFill="1" applyBorder="1" applyAlignment="1">
      <alignment horizontal="center" vertical="top" wrapText="1"/>
    </xf>
    <xf numFmtId="0" fontId="50" fillId="0" borderId="24" xfId="0" applyFont="1" applyFill="1" applyBorder="1" applyAlignment="1">
      <alignment horizontal="center" vertical="top" wrapText="1"/>
    </xf>
    <xf numFmtId="0" fontId="50" fillId="0" borderId="20" xfId="0" applyFont="1" applyFill="1" applyBorder="1" applyAlignment="1">
      <alignment horizontal="center" vertical="top" wrapText="1"/>
    </xf>
    <xf numFmtId="0" fontId="51" fillId="0" borderId="2" xfId="0" applyFont="1" applyFill="1" applyBorder="1">
      <alignment vertical="center"/>
    </xf>
    <xf numFmtId="187" fontId="50" fillId="0" borderId="1" xfId="0" applyNumberFormat="1" applyFont="1" applyFill="1" applyBorder="1" applyAlignment="1">
      <alignment horizontal="right" vertical="center"/>
    </xf>
    <xf numFmtId="187" fontId="50" fillId="0" borderId="3" xfId="0" applyNumberFormat="1" applyFont="1" applyFill="1" applyBorder="1" applyAlignment="1">
      <alignment horizontal="right" vertical="center"/>
    </xf>
    <xf numFmtId="187" fontId="50" fillId="0" borderId="0" xfId="0" applyNumberFormat="1" applyFont="1" applyFill="1" applyBorder="1" applyAlignment="1">
      <alignment horizontal="right" vertical="center"/>
    </xf>
    <xf numFmtId="0" fontId="50" fillId="0" borderId="12" xfId="0" applyFont="1" applyFill="1" applyBorder="1">
      <alignment vertical="center"/>
    </xf>
    <xf numFmtId="187" fontId="50" fillId="0" borderId="11" xfId="0" applyNumberFormat="1" applyFont="1" applyFill="1" applyBorder="1" applyAlignment="1">
      <alignment horizontal="right" vertical="center"/>
    </xf>
    <xf numFmtId="187" fontId="50" fillId="0" borderId="86" xfId="0" applyNumberFormat="1" applyFont="1" applyFill="1" applyBorder="1" applyAlignment="1">
      <alignment horizontal="right" vertical="center"/>
    </xf>
    <xf numFmtId="187" fontId="50" fillId="0" borderId="87" xfId="0" applyNumberFormat="1" applyFont="1" applyFill="1" applyBorder="1" applyAlignment="1">
      <alignment horizontal="right" vertical="center"/>
    </xf>
    <xf numFmtId="187" fontId="50" fillId="0" borderId="15" xfId="0" applyNumberFormat="1" applyFont="1" applyFill="1" applyBorder="1" applyAlignment="1">
      <alignment horizontal="right" vertical="center"/>
    </xf>
    <xf numFmtId="187" fontId="50" fillId="0" borderId="17" xfId="0" applyNumberFormat="1" applyFont="1" applyFill="1" applyBorder="1" applyAlignment="1">
      <alignment horizontal="right" vertical="center"/>
    </xf>
    <xf numFmtId="187" fontId="50" fillId="0" borderId="88" xfId="0" applyNumberFormat="1" applyFont="1" applyFill="1" applyBorder="1" applyAlignment="1">
      <alignment horizontal="right" vertical="center"/>
    </xf>
    <xf numFmtId="187" fontId="50" fillId="0" borderId="89" xfId="0" applyNumberFormat="1" applyFont="1" applyFill="1" applyBorder="1" applyAlignment="1">
      <alignment horizontal="right" vertical="center"/>
    </xf>
    <xf numFmtId="0" fontId="0" fillId="0" borderId="0" xfId="0" applyFont="1" applyFill="1" applyBorder="1">
      <alignment vertical="center"/>
    </xf>
    <xf numFmtId="187" fontId="50" fillId="0" borderId="195" xfId="0" applyNumberFormat="1" applyFont="1" applyFill="1" applyBorder="1" applyAlignment="1">
      <alignment horizontal="right" vertical="center"/>
    </xf>
    <xf numFmtId="187" fontId="50" fillId="0" borderId="11" xfId="0" applyNumberFormat="1" applyFont="1" applyFill="1" applyBorder="1" applyAlignment="1">
      <alignment horizontal="right" vertical="top"/>
    </xf>
    <xf numFmtId="187" fontId="50" fillId="0" borderId="0" xfId="0" applyNumberFormat="1" applyFont="1" applyFill="1" applyBorder="1" applyAlignment="1">
      <alignment horizontal="right" vertical="top"/>
    </xf>
    <xf numFmtId="0" fontId="50" fillId="0" borderId="7" xfId="0" applyFont="1" applyFill="1" applyBorder="1">
      <alignment vertical="center"/>
    </xf>
    <xf numFmtId="187" fontId="50" fillId="0" borderId="8" xfId="0" applyNumberFormat="1" applyFont="1" applyFill="1" applyBorder="1" applyAlignment="1">
      <alignment horizontal="right" vertical="center"/>
    </xf>
    <xf numFmtId="0" fontId="50" fillId="0" borderId="0" xfId="0" applyFont="1" applyFill="1" applyBorder="1" applyAlignment="1"/>
    <xf numFmtId="0" fontId="50" fillId="0" borderId="0" xfId="0" applyFont="1" applyFill="1" applyAlignment="1"/>
    <xf numFmtId="0" fontId="0" fillId="0" borderId="0" xfId="0" applyFont="1" applyFill="1" applyAlignment="1"/>
    <xf numFmtId="0" fontId="5" fillId="0" borderId="0" xfId="0" applyFont="1" applyFill="1" applyAlignment="1"/>
    <xf numFmtId="0" fontId="0" fillId="0" borderId="13" xfId="0" applyFont="1" applyFill="1" applyBorder="1">
      <alignment vertical="center"/>
    </xf>
    <xf numFmtId="188" fontId="39" fillId="0" borderId="90" xfId="29" applyNumberFormat="1" applyFont="1" applyBorder="1" applyAlignment="1">
      <alignment horizontal="right" vertical="center"/>
    </xf>
    <xf numFmtId="187" fontId="0" fillId="0" borderId="0" xfId="0" applyNumberFormat="1" applyFont="1" applyFill="1">
      <alignment vertical="center"/>
    </xf>
    <xf numFmtId="179" fontId="26" fillId="0" borderId="97" xfId="14" applyNumberFormat="1" applyFont="1" applyBorder="1" applyAlignment="1">
      <alignment horizontal="right" vertical="center"/>
    </xf>
    <xf numFmtId="176" fontId="77" fillId="0" borderId="0" xfId="0" applyNumberFormat="1" applyFont="1">
      <alignment vertical="center"/>
    </xf>
    <xf numFmtId="176" fontId="0" fillId="0" borderId="0" xfId="0" applyNumberFormat="1">
      <alignment vertical="center"/>
    </xf>
    <xf numFmtId="176" fontId="0" fillId="0" borderId="0" xfId="0" applyNumberFormat="1" applyAlignment="1">
      <alignment horizontal="right" vertical="center"/>
    </xf>
    <xf numFmtId="176" fontId="0" fillId="0" borderId="1" xfId="0" applyNumberFormat="1" applyBorder="1">
      <alignment vertical="center"/>
    </xf>
    <xf numFmtId="176" fontId="0" fillId="0" borderId="2" xfId="0" applyNumberFormat="1" applyBorder="1">
      <alignment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wrapText="1"/>
    </xf>
    <xf numFmtId="177" fontId="0" fillId="0" borderId="5" xfId="0" applyNumberFormat="1" applyBorder="1" applyAlignment="1">
      <alignment horizontal="center" vertical="center" wrapText="1"/>
    </xf>
    <xf numFmtId="177" fontId="0" fillId="0" borderId="2" xfId="0" applyNumberFormat="1" applyBorder="1" applyAlignment="1">
      <alignment horizontal="center" vertical="center" wrapText="1"/>
    </xf>
    <xf numFmtId="176" fontId="0" fillId="0" borderId="6" xfId="0" applyNumberFormat="1" applyBorder="1">
      <alignment vertical="center"/>
    </xf>
    <xf numFmtId="176" fontId="0" fillId="0" borderId="7" xfId="0" applyNumberFormat="1" applyBorder="1">
      <alignment vertical="center"/>
    </xf>
    <xf numFmtId="176" fontId="0" fillId="0" borderId="6" xfId="0" applyNumberFormat="1" applyBorder="1" applyAlignment="1">
      <alignment horizontal="center" vertical="center" wrapText="1"/>
    </xf>
    <xf numFmtId="176" fontId="0" fillId="0" borderId="8" xfId="0" applyNumberFormat="1" applyBorder="1" applyAlignment="1">
      <alignment horizontal="center" vertical="center" wrapText="1"/>
    </xf>
    <xf numFmtId="176" fontId="0" fillId="0" borderId="10" xfId="0" applyNumberFormat="1" applyBorder="1" applyAlignment="1">
      <alignment horizontal="center" vertical="center" wrapText="1"/>
    </xf>
    <xf numFmtId="176" fontId="0" fillId="0" borderId="7" xfId="0" applyNumberFormat="1" applyBorder="1" applyAlignment="1">
      <alignment horizontal="center" vertical="center" wrapText="1"/>
    </xf>
    <xf numFmtId="177" fontId="0" fillId="0" borderId="1" xfId="0" applyNumberFormat="1" applyBorder="1" applyAlignment="1">
      <alignment horizontal="center" vertical="center"/>
    </xf>
    <xf numFmtId="176" fontId="0" fillId="0" borderId="3" xfId="0" applyNumberFormat="1" applyBorder="1">
      <alignment vertical="center"/>
    </xf>
    <xf numFmtId="176" fontId="0" fillId="0" borderId="5" xfId="0" applyNumberFormat="1" applyBorder="1">
      <alignment vertical="center"/>
    </xf>
    <xf numFmtId="177" fontId="0" fillId="0" borderId="11" xfId="0" applyNumberFormat="1" applyBorder="1" applyAlignment="1">
      <alignment horizontal="center" vertical="center"/>
    </xf>
    <xf numFmtId="176" fontId="0" fillId="0" borderId="12" xfId="0" applyNumberFormat="1" applyBorder="1">
      <alignment vertical="center"/>
    </xf>
    <xf numFmtId="176" fontId="0" fillId="0" borderId="0" xfId="0" applyNumberFormat="1" applyBorder="1">
      <alignment vertical="center"/>
    </xf>
    <xf numFmtId="176" fontId="0" fillId="0" borderId="14" xfId="0" applyNumberFormat="1" applyBorder="1">
      <alignment vertical="center"/>
    </xf>
    <xf numFmtId="177" fontId="0" fillId="0" borderId="15" xfId="0" applyNumberFormat="1" applyBorder="1" applyAlignment="1">
      <alignment horizontal="center" vertical="center"/>
    </xf>
    <xf numFmtId="176" fontId="0" fillId="0" borderId="16" xfId="0" applyNumberFormat="1" applyBorder="1">
      <alignment vertical="center"/>
    </xf>
    <xf numFmtId="176" fontId="0" fillId="0" borderId="17" xfId="0" applyNumberFormat="1" applyBorder="1">
      <alignment vertical="center"/>
    </xf>
    <xf numFmtId="176" fontId="0" fillId="0" borderId="19" xfId="0" applyNumberFormat="1" applyBorder="1">
      <alignment vertical="center"/>
    </xf>
    <xf numFmtId="177" fontId="0" fillId="0" borderId="38" xfId="0" applyNumberFormat="1" applyBorder="1" applyAlignment="1">
      <alignment horizontal="center" vertical="center"/>
    </xf>
    <xf numFmtId="177" fontId="0" fillId="0" borderId="20" xfId="0" applyNumberFormat="1" applyBorder="1" applyAlignment="1">
      <alignment horizontal="center" vertical="center"/>
    </xf>
    <xf numFmtId="176" fontId="0" fillId="0" borderId="21" xfId="0" applyNumberFormat="1" applyBorder="1">
      <alignment vertical="center"/>
    </xf>
    <xf numFmtId="176" fontId="0" fillId="0" borderId="22" xfId="0" applyNumberFormat="1" applyBorder="1">
      <alignment vertical="center"/>
    </xf>
    <xf numFmtId="176" fontId="0" fillId="0" borderId="24" xfId="0" applyNumberFormat="1" applyBorder="1">
      <alignment vertical="center"/>
    </xf>
    <xf numFmtId="0" fontId="0" fillId="0" borderId="12" xfId="0" applyBorder="1" applyAlignment="1">
      <alignment vertical="center" shrinkToFit="1"/>
    </xf>
    <xf numFmtId="177" fontId="0" fillId="0" borderId="6" xfId="0" applyNumberFormat="1" applyBorder="1" applyAlignment="1">
      <alignment horizontal="center" vertical="center"/>
    </xf>
    <xf numFmtId="176" fontId="0" fillId="0" borderId="8" xfId="0" applyNumberFormat="1" applyBorder="1">
      <alignment vertical="center"/>
    </xf>
    <xf numFmtId="176" fontId="0" fillId="0" borderId="10" xfId="0" applyNumberFormat="1" applyBorder="1">
      <alignment vertical="center"/>
    </xf>
    <xf numFmtId="176" fontId="25" fillId="0" borderId="153" xfId="2" applyNumberFormat="1" applyFont="1" applyFill="1" applyBorder="1">
      <alignment vertical="center"/>
    </xf>
    <xf numFmtId="178" fontId="25" fillId="0" borderId="153" xfId="2" applyNumberFormat="1" applyFont="1" applyFill="1" applyBorder="1">
      <alignment vertical="center"/>
    </xf>
    <xf numFmtId="178" fontId="25" fillId="5" borderId="153" xfId="2" applyNumberFormat="1" applyFont="1" applyFill="1" applyBorder="1">
      <alignment vertical="center"/>
    </xf>
    <xf numFmtId="178" fontId="25" fillId="0" borderId="196" xfId="2" applyNumberFormat="1" applyFont="1" applyFill="1" applyBorder="1">
      <alignment vertical="center"/>
    </xf>
    <xf numFmtId="0" fontId="22" fillId="0" borderId="1" xfId="2" applyFont="1" applyBorder="1" applyAlignment="1">
      <alignment horizontal="left" vertical="center" wrapText="1"/>
    </xf>
    <xf numFmtId="0" fontId="22" fillId="0" borderId="3" xfId="2" applyFont="1" applyBorder="1" applyAlignment="1">
      <alignment horizontal="left" vertical="center"/>
    </xf>
    <xf numFmtId="0" fontId="22" fillId="0" borderId="2" xfId="2" applyFont="1" applyBorder="1" applyAlignment="1">
      <alignment horizontal="left" vertical="center"/>
    </xf>
    <xf numFmtId="0" fontId="22" fillId="0" borderId="11" xfId="2" applyFont="1" applyBorder="1" applyAlignment="1">
      <alignment horizontal="left" vertical="center"/>
    </xf>
    <xf numFmtId="0" fontId="22" fillId="0" borderId="0" xfId="2" applyFont="1" applyBorder="1" applyAlignment="1">
      <alignment horizontal="left" vertical="center"/>
    </xf>
    <xf numFmtId="0" fontId="22" fillId="0" borderId="12" xfId="2" applyFont="1" applyBorder="1" applyAlignment="1">
      <alignment horizontal="left" vertical="center"/>
    </xf>
    <xf numFmtId="0" fontId="22" fillId="0" borderId="6" xfId="2" applyFont="1" applyBorder="1" applyAlignment="1">
      <alignment horizontal="left" vertical="center"/>
    </xf>
    <xf numFmtId="0" fontId="22" fillId="0" borderId="8" xfId="2" applyFont="1" applyBorder="1" applyAlignment="1">
      <alignment horizontal="left" vertical="center"/>
    </xf>
    <xf numFmtId="0" fontId="22" fillId="0" borderId="7" xfId="2" applyFont="1" applyBorder="1" applyAlignment="1">
      <alignment horizontal="left" vertical="center"/>
    </xf>
    <xf numFmtId="0" fontId="73" fillId="0" borderId="0" xfId="2" applyFont="1" applyAlignment="1">
      <alignment horizontal="left" vertical="center"/>
    </xf>
    <xf numFmtId="0" fontId="74" fillId="0" borderId="0" xfId="2" applyFont="1" applyAlignment="1">
      <alignment horizontal="left" vertical="center"/>
    </xf>
    <xf numFmtId="0" fontId="22" fillId="0" borderId="3" xfId="2" applyFont="1" applyBorder="1" applyAlignment="1">
      <alignment horizontal="left" vertical="center" wrapText="1"/>
    </xf>
    <xf numFmtId="0" fontId="22" fillId="0" borderId="2" xfId="2" applyFont="1" applyBorder="1" applyAlignment="1">
      <alignment horizontal="left" vertical="center" wrapText="1"/>
    </xf>
    <xf numFmtId="0" fontId="22" fillId="0" borderId="11" xfId="2" applyFont="1" applyBorder="1" applyAlignment="1">
      <alignment horizontal="left" vertical="center" wrapText="1"/>
    </xf>
    <xf numFmtId="0" fontId="22" fillId="0" borderId="0" xfId="2" applyFont="1" applyBorder="1" applyAlignment="1">
      <alignment horizontal="left" vertical="center" wrapText="1"/>
    </xf>
    <xf numFmtId="0" fontId="22" fillId="0" borderId="12" xfId="2" applyFont="1" applyBorder="1" applyAlignment="1">
      <alignment horizontal="left" vertical="center" wrapText="1"/>
    </xf>
    <xf numFmtId="0" fontId="22" fillId="0" borderId="6" xfId="2" applyFont="1" applyBorder="1" applyAlignment="1">
      <alignment horizontal="left" vertical="center" wrapText="1"/>
    </xf>
    <xf numFmtId="0" fontId="22" fillId="0" borderId="8" xfId="2" applyFont="1" applyBorder="1" applyAlignment="1">
      <alignment horizontal="left" vertical="center" wrapText="1"/>
    </xf>
    <xf numFmtId="0" fontId="22" fillId="0" borderId="7" xfId="2" applyFont="1" applyBorder="1" applyAlignment="1">
      <alignment horizontal="left" vertical="center" wrapText="1"/>
    </xf>
    <xf numFmtId="0" fontId="30" fillId="16" borderId="20" xfId="0" applyFont="1" applyFill="1" applyBorder="1" applyAlignment="1" applyProtection="1">
      <alignment horizontal="left" vertical="center"/>
      <protection locked="0"/>
    </xf>
    <xf numFmtId="0" fontId="30" fillId="16" borderId="22" xfId="0" applyFont="1" applyFill="1" applyBorder="1" applyAlignment="1" applyProtection="1">
      <alignment horizontal="left" vertical="center"/>
      <protection locked="0"/>
    </xf>
    <xf numFmtId="0" fontId="30" fillId="16" borderId="21" xfId="0" applyFont="1" applyFill="1" applyBorder="1" applyAlignment="1" applyProtection="1">
      <alignment horizontal="left" vertical="center"/>
      <protection locked="0"/>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xf>
    <xf numFmtId="0" fontId="30" fillId="0" borderId="5" xfId="0" applyFont="1" applyBorder="1" applyAlignment="1">
      <alignment horizontal="center" vertical="center" wrapText="1"/>
    </xf>
    <xf numFmtId="0" fontId="30" fillId="0" borderId="10" xfId="0" applyFont="1" applyBorder="1" applyAlignment="1">
      <alignment horizontal="center" vertical="center"/>
    </xf>
    <xf numFmtId="0" fontId="30" fillId="0" borderId="20" xfId="0" applyFont="1" applyBorder="1" applyAlignment="1">
      <alignment horizontal="center" vertical="center" wrapText="1"/>
    </xf>
    <xf numFmtId="0" fontId="30" fillId="0" borderId="24" xfId="0" applyFont="1" applyBorder="1" applyAlignment="1">
      <alignment horizontal="center" vertical="center" wrapText="1"/>
    </xf>
    <xf numFmtId="0" fontId="69" fillId="0" borderId="11" xfId="34" applyFont="1" applyBorder="1" applyAlignment="1" applyProtection="1">
      <alignment horizontal="center" vertical="center"/>
      <protection locked="0"/>
    </xf>
    <xf numFmtId="0" fontId="69" fillId="0" borderId="0" xfId="34" applyFont="1" applyBorder="1" applyAlignment="1" applyProtection="1">
      <alignment horizontal="center" vertical="center"/>
      <protection locked="0"/>
    </xf>
    <xf numFmtId="0" fontId="62" fillId="17" borderId="0" xfId="0" applyFont="1" applyFill="1" applyBorder="1" applyAlignment="1">
      <alignment horizontal="left" vertical="center" wrapText="1"/>
    </xf>
    <xf numFmtId="0" fontId="62" fillId="17" borderId="0" xfId="0" applyFont="1" applyFill="1" applyBorder="1" applyAlignment="1">
      <alignment horizontal="left" vertical="center"/>
    </xf>
    <xf numFmtId="0" fontId="65" fillId="18" borderId="0" xfId="0" applyFont="1" applyFill="1" applyBorder="1" applyAlignment="1">
      <alignment horizontal="center" vertical="center"/>
    </xf>
    <xf numFmtId="0" fontId="72" fillId="0" borderId="174" xfId="0" applyFont="1" applyBorder="1" applyAlignment="1">
      <alignment horizontal="center" vertical="center"/>
    </xf>
    <xf numFmtId="0" fontId="72" fillId="0" borderId="173" xfId="0" applyFont="1" applyBorder="1" applyAlignment="1">
      <alignment horizontal="center" vertical="center"/>
    </xf>
    <xf numFmtId="38" fontId="63" fillId="16" borderId="157" xfId="32" applyFont="1" applyFill="1" applyBorder="1" applyAlignment="1" applyProtection="1">
      <alignment horizontal="right" vertical="center"/>
      <protection locked="0"/>
    </xf>
    <xf numFmtId="38" fontId="63" fillId="16" borderId="158" xfId="32" applyFont="1" applyFill="1" applyBorder="1" applyAlignment="1" applyProtection="1">
      <alignment horizontal="right" vertical="center"/>
      <protection locked="0"/>
    </xf>
    <xf numFmtId="38" fontId="63" fillId="16" borderId="159" xfId="32" applyFont="1" applyFill="1" applyBorder="1" applyAlignment="1" applyProtection="1">
      <alignment horizontal="right" vertical="center"/>
      <protection locked="0"/>
    </xf>
    <xf numFmtId="0" fontId="72" fillId="0" borderId="24" xfId="0" applyFont="1" applyBorder="1" applyAlignment="1">
      <alignment horizontal="center" vertical="center"/>
    </xf>
    <xf numFmtId="0" fontId="72" fillId="0" borderId="5" xfId="0" applyFont="1" applyBorder="1" applyAlignment="1">
      <alignment horizontal="center" vertical="center"/>
    </xf>
    <xf numFmtId="0" fontId="72" fillId="0" borderId="14" xfId="0" applyFont="1" applyBorder="1" applyAlignment="1">
      <alignment horizontal="center" vertical="center"/>
    </xf>
    <xf numFmtId="0" fontId="72" fillId="0" borderId="10" xfId="0" applyFont="1" applyBorder="1" applyAlignment="1">
      <alignment horizontal="center" vertical="center"/>
    </xf>
    <xf numFmtId="0" fontId="69" fillId="0" borderId="0" xfId="34" applyFont="1" applyFill="1" applyBorder="1" applyAlignment="1" applyProtection="1">
      <alignment horizontal="center" vertical="center"/>
      <protection locked="0"/>
    </xf>
    <xf numFmtId="0" fontId="72" fillId="0" borderId="171" xfId="0" applyFont="1" applyFill="1" applyBorder="1" applyAlignment="1">
      <alignment horizontal="center" vertical="center"/>
    </xf>
    <xf numFmtId="0" fontId="72" fillId="0" borderId="0" xfId="0" applyFont="1" applyFill="1" applyBorder="1" applyAlignment="1">
      <alignment horizontal="center" vertical="center"/>
    </xf>
    <xf numFmtId="0" fontId="72" fillId="0" borderId="173" xfId="0" applyFont="1" applyFill="1" applyBorder="1" applyAlignment="1">
      <alignment horizontal="center" vertical="center"/>
    </xf>
    <xf numFmtId="0" fontId="61" fillId="0" borderId="178" xfId="0" applyFont="1" applyFill="1" applyBorder="1" applyAlignment="1">
      <alignment horizontal="center" vertical="center"/>
    </xf>
    <xf numFmtId="0" fontId="61" fillId="0" borderId="171" xfId="0" applyFont="1" applyFill="1" applyBorder="1" applyAlignment="1">
      <alignment horizontal="center" vertical="center"/>
    </xf>
    <xf numFmtId="0" fontId="72" fillId="0" borderId="168" xfId="0" applyFont="1" applyBorder="1" applyAlignment="1">
      <alignment horizontal="center" vertical="center"/>
    </xf>
    <xf numFmtId="0" fontId="72" fillId="0" borderId="169" xfId="0" applyFont="1" applyBorder="1" applyAlignment="1">
      <alignment horizontal="center" vertical="center"/>
    </xf>
    <xf numFmtId="0" fontId="72" fillId="0" borderId="170" xfId="0" applyFont="1" applyBorder="1" applyAlignment="1">
      <alignment horizontal="center" vertical="center"/>
    </xf>
    <xf numFmtId="0" fontId="72" fillId="0" borderId="178" xfId="0" applyFont="1" applyFill="1" applyBorder="1" applyAlignment="1">
      <alignment horizontal="center" vertical="center"/>
    </xf>
    <xf numFmtId="0" fontId="72" fillId="0" borderId="172" xfId="0" applyFont="1" applyFill="1" applyBorder="1" applyAlignment="1">
      <alignment horizontal="center" vertical="center"/>
    </xf>
    <xf numFmtId="0" fontId="72" fillId="0" borderId="174" xfId="0" applyFont="1" applyFill="1" applyBorder="1" applyAlignment="1">
      <alignment horizontal="center" vertical="center"/>
    </xf>
    <xf numFmtId="176" fontId="29" fillId="0" borderId="20" xfId="11" applyNumberFormat="1" applyFont="1" applyBorder="1" applyAlignment="1" applyProtection="1">
      <alignment horizontal="left" vertical="center"/>
      <protection locked="0"/>
    </xf>
    <xf numFmtId="176" fontId="29" fillId="0" borderId="22" xfId="11" applyNumberFormat="1" applyFont="1" applyBorder="1" applyAlignment="1" applyProtection="1">
      <alignment horizontal="left" vertical="center"/>
      <protection locked="0"/>
    </xf>
    <xf numFmtId="176" fontId="29" fillId="0" borderId="21" xfId="11" applyNumberFormat="1" applyFont="1" applyBorder="1" applyAlignment="1" applyProtection="1">
      <alignment horizontal="left" vertical="center"/>
      <protection locked="0"/>
    </xf>
    <xf numFmtId="176" fontId="13" fillId="0" borderId="5" xfId="8" applyNumberFormat="1" applyFont="1" applyFill="1" applyBorder="1" applyAlignment="1">
      <alignment horizontal="center" vertical="center" wrapText="1"/>
    </xf>
    <xf numFmtId="176" fontId="13" fillId="0" borderId="14" xfId="8" applyNumberFormat="1" applyFont="1" applyFill="1" applyBorder="1" applyAlignment="1">
      <alignment horizontal="center" vertical="center" wrapText="1"/>
    </xf>
    <xf numFmtId="176" fontId="13" fillId="0" borderId="10" xfId="8" applyNumberFormat="1" applyFont="1" applyFill="1" applyBorder="1" applyAlignment="1">
      <alignment horizontal="center" vertical="center" wrapText="1"/>
    </xf>
    <xf numFmtId="176" fontId="13" fillId="0" borderId="1" xfId="8" applyNumberFormat="1" applyFont="1" applyFill="1" applyBorder="1" applyAlignment="1">
      <alignment horizontal="center" vertical="center"/>
    </xf>
    <xf numFmtId="176" fontId="13" fillId="0" borderId="2" xfId="8" applyNumberFormat="1" applyFont="1" applyFill="1" applyBorder="1" applyAlignment="1">
      <alignment horizontal="center" vertical="center"/>
    </xf>
    <xf numFmtId="176" fontId="13" fillId="0" borderId="22" xfId="8" applyNumberFormat="1" applyFont="1" applyFill="1" applyBorder="1" applyAlignment="1">
      <alignment horizontal="center" vertical="center"/>
    </xf>
    <xf numFmtId="176" fontId="13" fillId="0" borderId="21" xfId="8" applyNumberFormat="1" applyFont="1" applyFill="1" applyBorder="1" applyAlignment="1">
      <alignment horizontal="center" vertical="center"/>
    </xf>
    <xf numFmtId="176" fontId="21" fillId="2" borderId="63" xfId="0" applyNumberFormat="1" applyFont="1" applyFill="1" applyBorder="1" applyAlignment="1">
      <alignment horizontal="center" vertical="distributed" textRotation="255" indent="1"/>
    </xf>
    <xf numFmtId="176" fontId="21" fillId="2" borderId="64" xfId="0" applyNumberFormat="1" applyFont="1" applyFill="1" applyBorder="1" applyAlignment="1">
      <alignment horizontal="center" vertical="distributed" textRotation="255" indent="1"/>
    </xf>
    <xf numFmtId="176" fontId="21" fillId="2" borderId="65" xfId="0" applyNumberFormat="1" applyFont="1" applyFill="1" applyBorder="1" applyAlignment="1">
      <alignment horizontal="center" vertical="distributed" textRotation="255" indent="1"/>
    </xf>
    <xf numFmtId="176" fontId="21" fillId="3" borderId="66" xfId="0" applyNumberFormat="1" applyFont="1" applyFill="1" applyBorder="1" applyAlignment="1">
      <alignment horizontal="center" vertical="distributed" textRotation="255" indent="1"/>
    </xf>
    <xf numFmtId="176" fontId="21" fillId="3" borderId="67" xfId="0" applyNumberFormat="1" applyFont="1" applyFill="1" applyBorder="1" applyAlignment="1">
      <alignment horizontal="center" vertical="distributed" textRotation="255" indent="1"/>
    </xf>
    <xf numFmtId="176" fontId="21" fillId="3" borderId="68" xfId="0" applyNumberFormat="1" applyFont="1" applyFill="1" applyBorder="1" applyAlignment="1">
      <alignment horizontal="center" vertical="distributed" textRotation="255" indent="1"/>
    </xf>
    <xf numFmtId="176" fontId="21" fillId="4" borderId="69" xfId="0" applyNumberFormat="1" applyFont="1" applyFill="1" applyBorder="1" applyAlignment="1">
      <alignment horizontal="center" vertical="distributed" textRotation="255" indent="1"/>
    </xf>
    <xf numFmtId="176" fontId="21" fillId="4" borderId="70" xfId="0" applyNumberFormat="1" applyFont="1" applyFill="1" applyBorder="1" applyAlignment="1">
      <alignment horizontal="center" vertical="distributed" textRotation="255" indent="1"/>
    </xf>
    <xf numFmtId="176" fontId="21" fillId="4" borderId="71" xfId="0" applyNumberFormat="1" applyFont="1" applyFill="1" applyBorder="1" applyAlignment="1">
      <alignment horizontal="center" vertical="distributed" textRotation="255" indent="1"/>
    </xf>
    <xf numFmtId="0" fontId="56" fillId="0" borderId="178" xfId="0" applyFont="1" applyFill="1" applyBorder="1" applyAlignment="1">
      <alignment horizontal="center" vertical="center"/>
    </xf>
    <xf numFmtId="0" fontId="56" fillId="0" borderId="171" xfId="0" applyFont="1" applyFill="1" applyBorder="1" applyAlignment="1">
      <alignment horizontal="center" vertical="center"/>
    </xf>
    <xf numFmtId="0" fontId="56" fillId="0" borderId="168" xfId="0" applyFont="1" applyBorder="1" applyAlignment="1">
      <alignment horizontal="center" vertical="center"/>
    </xf>
    <xf numFmtId="0" fontId="56" fillId="0" borderId="169" xfId="0" applyFont="1" applyBorder="1" applyAlignment="1">
      <alignment horizontal="center" vertical="center"/>
    </xf>
    <xf numFmtId="0" fontId="56" fillId="0" borderId="170" xfId="0" applyFont="1" applyBorder="1" applyAlignment="1">
      <alignment horizontal="center" vertical="center"/>
    </xf>
    <xf numFmtId="0" fontId="56" fillId="0" borderId="172" xfId="0" applyFont="1" applyFill="1" applyBorder="1" applyAlignment="1">
      <alignment horizontal="center" vertical="center"/>
    </xf>
    <xf numFmtId="0" fontId="56" fillId="0" borderId="174" xfId="0" applyFont="1" applyFill="1" applyBorder="1" applyAlignment="1">
      <alignment horizontal="center" vertical="center"/>
    </xf>
    <xf numFmtId="0" fontId="56" fillId="16" borderId="157" xfId="0" applyFont="1" applyFill="1" applyBorder="1" applyAlignment="1">
      <alignment horizontal="right" vertical="center"/>
    </xf>
    <xf numFmtId="0" fontId="56" fillId="16" borderId="158" xfId="0" applyFont="1" applyFill="1" applyBorder="1" applyAlignment="1">
      <alignment horizontal="right" vertical="center"/>
    </xf>
    <xf numFmtId="0" fontId="56" fillId="16" borderId="159" xfId="0" applyFont="1" applyFill="1" applyBorder="1" applyAlignment="1">
      <alignment horizontal="right" vertical="center"/>
    </xf>
    <xf numFmtId="0" fontId="56" fillId="0" borderId="174" xfId="0" applyFont="1" applyBorder="1" applyAlignment="1">
      <alignment horizontal="center" vertical="center"/>
    </xf>
    <xf numFmtId="0" fontId="56" fillId="0" borderId="173" xfId="0" applyFont="1" applyBorder="1" applyAlignment="1">
      <alignment horizontal="center" vertical="center"/>
    </xf>
    <xf numFmtId="0" fontId="56" fillId="0" borderId="0" xfId="0" applyFont="1" applyFill="1" applyBorder="1" applyAlignment="1">
      <alignment horizontal="center" vertical="center"/>
    </xf>
    <xf numFmtId="0" fontId="56" fillId="0" borderId="173" xfId="0" applyFont="1" applyFill="1" applyBorder="1" applyAlignment="1">
      <alignment horizontal="center" vertical="center"/>
    </xf>
    <xf numFmtId="0" fontId="56" fillId="0" borderId="5" xfId="0" applyFont="1" applyBorder="1" applyAlignment="1">
      <alignment horizontal="center" vertical="center"/>
    </xf>
    <xf numFmtId="0" fontId="56" fillId="0" borderId="14" xfId="0" applyFont="1" applyBorder="1" applyAlignment="1">
      <alignment horizontal="center" vertical="center"/>
    </xf>
    <xf numFmtId="0" fontId="56" fillId="0" borderId="10" xfId="0" applyFont="1" applyBorder="1" applyAlignment="1">
      <alignment horizontal="center" vertical="center"/>
    </xf>
    <xf numFmtId="0" fontId="56" fillId="0" borderId="24" xfId="0" applyFont="1" applyBorder="1" applyAlignment="1">
      <alignment horizontal="center" vertical="center"/>
    </xf>
    <xf numFmtId="0" fontId="59" fillId="21" borderId="20" xfId="0" applyFont="1" applyFill="1" applyBorder="1" applyAlignment="1">
      <alignment horizontal="center" vertical="center"/>
    </xf>
    <xf numFmtId="0" fontId="59" fillId="21" borderId="22" xfId="0" applyFont="1" applyFill="1" applyBorder="1" applyAlignment="1">
      <alignment horizontal="center" vertical="center"/>
    </xf>
    <xf numFmtId="0" fontId="59" fillId="21" borderId="21" xfId="0" applyFont="1" applyFill="1" applyBorder="1" applyAlignment="1">
      <alignment horizontal="center" vertical="center"/>
    </xf>
    <xf numFmtId="0" fontId="66" fillId="22" borderId="1" xfId="0" applyFont="1" applyFill="1" applyBorder="1" applyAlignment="1">
      <alignment horizontal="left" vertical="center" wrapText="1"/>
    </xf>
    <xf numFmtId="0" fontId="66" fillId="22" borderId="3" xfId="0" applyFont="1" applyFill="1" applyBorder="1" applyAlignment="1">
      <alignment horizontal="left" vertical="center" wrapText="1"/>
    </xf>
    <xf numFmtId="0" fontId="66" fillId="22" borderId="2" xfId="0" applyFont="1" applyFill="1" applyBorder="1" applyAlignment="1">
      <alignment horizontal="left" vertical="center" wrapText="1"/>
    </xf>
    <xf numFmtId="0" fontId="66" fillId="22" borderId="11" xfId="0" applyFont="1" applyFill="1" applyBorder="1" applyAlignment="1">
      <alignment horizontal="left" vertical="center" wrapText="1"/>
    </xf>
    <xf numFmtId="0" fontId="66" fillId="22" borderId="0" xfId="0" applyFont="1" applyFill="1" applyBorder="1" applyAlignment="1">
      <alignment horizontal="left" vertical="center" wrapText="1"/>
    </xf>
    <xf numFmtId="0" fontId="66" fillId="22" borderId="12" xfId="0" applyFont="1" applyFill="1" applyBorder="1" applyAlignment="1">
      <alignment horizontal="left" vertical="center" wrapText="1"/>
    </xf>
    <xf numFmtId="0" fontId="66" fillId="22" borderId="6" xfId="0" applyFont="1" applyFill="1" applyBorder="1" applyAlignment="1">
      <alignment horizontal="left" vertical="center" wrapText="1"/>
    </xf>
    <xf numFmtId="0" fontId="66" fillId="22" borderId="8" xfId="0" applyFont="1" applyFill="1" applyBorder="1" applyAlignment="1">
      <alignment horizontal="left" vertical="center" wrapText="1"/>
    </xf>
    <xf numFmtId="0" fontId="66" fillId="22" borderId="7" xfId="0" applyFont="1" applyFill="1" applyBorder="1" applyAlignment="1">
      <alignment horizontal="left" vertical="center" wrapText="1"/>
    </xf>
    <xf numFmtId="0" fontId="59" fillId="19" borderId="20" xfId="0" applyFont="1" applyFill="1" applyBorder="1" applyAlignment="1">
      <alignment horizontal="center" vertical="center"/>
    </xf>
    <xf numFmtId="0" fontId="59" fillId="19" borderId="22" xfId="0" applyFont="1" applyFill="1" applyBorder="1" applyAlignment="1">
      <alignment horizontal="center" vertical="center"/>
    </xf>
    <xf numFmtId="0" fontId="59" fillId="19" borderId="21" xfId="0" applyFont="1" applyFill="1" applyBorder="1" applyAlignment="1">
      <alignment horizontal="center" vertical="center"/>
    </xf>
    <xf numFmtId="0" fontId="67" fillId="15" borderId="1" xfId="0" applyFont="1" applyFill="1" applyBorder="1" applyAlignment="1">
      <alignment horizontal="left" vertical="center" wrapText="1"/>
    </xf>
    <xf numFmtId="0" fontId="67" fillId="15" borderId="3" xfId="0" applyFont="1" applyFill="1" applyBorder="1" applyAlignment="1">
      <alignment horizontal="left" vertical="center"/>
    </xf>
    <xf numFmtId="0" fontId="67" fillId="15" borderId="2" xfId="0" applyFont="1" applyFill="1" applyBorder="1" applyAlignment="1">
      <alignment horizontal="left" vertical="center"/>
    </xf>
    <xf numFmtId="0" fontId="67" fillId="15" borderId="11" xfId="0" applyFont="1" applyFill="1" applyBorder="1" applyAlignment="1">
      <alignment horizontal="left" vertical="center"/>
    </xf>
    <xf numFmtId="0" fontId="67" fillId="15" borderId="0" xfId="0" applyFont="1" applyFill="1" applyBorder="1" applyAlignment="1">
      <alignment horizontal="left" vertical="center"/>
    </xf>
    <xf numFmtId="0" fontId="67" fillId="15" borderId="12" xfId="0" applyFont="1" applyFill="1" applyBorder="1" applyAlignment="1">
      <alignment horizontal="left" vertical="center"/>
    </xf>
    <xf numFmtId="0" fontId="67" fillId="15" borderId="6" xfId="0" applyFont="1" applyFill="1" applyBorder="1" applyAlignment="1">
      <alignment horizontal="left" vertical="center"/>
    </xf>
    <xf numFmtId="0" fontId="67" fillId="15" borderId="8" xfId="0" applyFont="1" applyFill="1" applyBorder="1" applyAlignment="1">
      <alignment horizontal="left" vertical="center"/>
    </xf>
    <xf numFmtId="0" fontId="67" fillId="15" borderId="7" xfId="0" applyFont="1" applyFill="1" applyBorder="1" applyAlignment="1">
      <alignment horizontal="left" vertical="center"/>
    </xf>
    <xf numFmtId="0" fontId="60" fillId="0" borderId="3" xfId="0" applyFont="1" applyBorder="1" applyAlignment="1">
      <alignment horizontal="left" vertical="center"/>
    </xf>
    <xf numFmtId="0" fontId="22" fillId="0" borderId="5" xfId="0" applyFont="1" applyBorder="1" applyAlignment="1">
      <alignment horizontal="center"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24"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56" fillId="0" borderId="0" xfId="0" applyFont="1" applyAlignment="1">
      <alignment horizontal="left" vertical="top" wrapText="1"/>
    </xf>
    <xf numFmtId="0" fontId="22" fillId="0" borderId="1" xfId="0" applyFont="1" applyBorder="1" applyAlignment="1">
      <alignment horizontal="center" vertical="center"/>
    </xf>
    <xf numFmtId="0" fontId="22" fillId="0" borderId="11" xfId="0" applyFont="1" applyBorder="1" applyAlignment="1">
      <alignment horizontal="center" vertical="center"/>
    </xf>
    <xf numFmtId="0" fontId="22" fillId="0" borderId="6" xfId="0" applyFont="1" applyBorder="1" applyAlignment="1">
      <alignment horizontal="center" vertical="center"/>
    </xf>
    <xf numFmtId="0" fontId="56" fillId="0" borderId="22" xfId="0" applyFont="1" applyBorder="1" applyAlignment="1">
      <alignment horizontal="left" vertical="top" wrapText="1"/>
    </xf>
    <xf numFmtId="0" fontId="22" fillId="0" borderId="20" xfId="28" applyFont="1" applyBorder="1" applyAlignment="1">
      <alignment horizontal="center" vertical="center"/>
    </xf>
    <xf numFmtId="0" fontId="22" fillId="0" borderId="21" xfId="28" applyFont="1" applyBorder="1" applyAlignment="1">
      <alignment horizontal="center" vertical="center"/>
    </xf>
    <xf numFmtId="188" fontId="26" fillId="3" borderId="20" xfId="29" applyNumberFormat="1" applyFont="1" applyFill="1" applyBorder="1" applyAlignment="1">
      <alignment horizontal="center" vertical="center"/>
    </xf>
    <xf numFmtId="188" fontId="26" fillId="3" borderId="21" xfId="29" applyNumberFormat="1" applyFont="1" applyFill="1" applyBorder="1" applyAlignment="1">
      <alignment horizontal="center" vertical="center"/>
    </xf>
    <xf numFmtId="0" fontId="22" fillId="0" borderId="5" xfId="28" applyFont="1" applyBorder="1" applyAlignment="1">
      <alignment horizontal="center" vertical="center" wrapText="1"/>
    </xf>
    <xf numFmtId="0" fontId="22" fillId="0" borderId="10" xfId="28" applyFont="1" applyBorder="1" applyAlignment="1">
      <alignment horizontal="center" vertical="center"/>
    </xf>
    <xf numFmtId="188" fontId="26" fillId="3" borderId="22" xfId="29" applyNumberFormat="1" applyFont="1" applyFill="1" applyBorder="1" applyAlignment="1">
      <alignment horizontal="center" vertical="center"/>
    </xf>
    <xf numFmtId="188" fontId="26" fillId="3" borderId="194" xfId="29" applyNumberFormat="1" applyFont="1" applyFill="1" applyBorder="1" applyAlignment="1">
      <alignment horizontal="center" vertical="center"/>
    </xf>
    <xf numFmtId="176" fontId="26" fillId="3" borderId="20" xfId="29" applyNumberFormat="1" applyFont="1" applyFill="1" applyBorder="1" applyAlignment="1">
      <alignment horizontal="center" vertical="center"/>
    </xf>
    <xf numFmtId="176" fontId="26" fillId="3" borderId="21" xfId="29" applyNumberFormat="1" applyFont="1" applyFill="1" applyBorder="1" applyAlignment="1">
      <alignment horizontal="center" vertical="center"/>
    </xf>
    <xf numFmtId="179" fontId="26" fillId="3" borderId="20" xfId="29" applyNumberFormat="1" applyFont="1" applyFill="1" applyBorder="1" applyAlignment="1">
      <alignment horizontal="center" vertical="center"/>
    </xf>
    <xf numFmtId="179" fontId="26" fillId="3" borderId="194" xfId="29" applyNumberFormat="1" applyFont="1" applyFill="1" applyBorder="1" applyAlignment="1">
      <alignment horizontal="center" vertical="center"/>
    </xf>
    <xf numFmtId="0" fontId="0" fillId="0" borderId="0" xfId="0" applyFont="1" applyFill="1" applyAlignment="1">
      <alignment vertical="top" wrapText="1"/>
    </xf>
    <xf numFmtId="0" fontId="50" fillId="0" borderId="1" xfId="0" applyFont="1" applyFill="1" applyBorder="1" applyAlignment="1">
      <alignment horizontal="center" vertical="top" wrapText="1"/>
    </xf>
    <xf numFmtId="0" fontId="0" fillId="0" borderId="6" xfId="0" applyFont="1" applyFill="1" applyBorder="1" applyAlignment="1">
      <alignment horizontal="center" vertical="top" wrapText="1"/>
    </xf>
    <xf numFmtId="188" fontId="39" fillId="0" borderId="5" xfId="14" applyNumberFormat="1" applyFont="1" applyFill="1" applyBorder="1" applyAlignment="1">
      <alignment horizontal="center" vertical="center"/>
    </xf>
    <xf numFmtId="188" fontId="39" fillId="0" borderId="14" xfId="14" applyNumberFormat="1" applyFont="1" applyFill="1" applyBorder="1" applyAlignment="1">
      <alignment horizontal="center" vertical="center"/>
    </xf>
    <xf numFmtId="188" fontId="39" fillId="0" borderId="10" xfId="14" applyNumberFormat="1" applyFont="1" applyFill="1" applyBorder="1" applyAlignment="1">
      <alignment horizontal="center" vertical="center"/>
    </xf>
    <xf numFmtId="0" fontId="23" fillId="3" borderId="1" xfId="28" applyNumberFormat="1" applyFont="1" applyFill="1" applyBorder="1" applyAlignment="1">
      <alignment horizontal="center" vertical="center" wrapText="1"/>
    </xf>
    <xf numFmtId="0" fontId="23" fillId="3" borderId="6" xfId="28" applyNumberFormat="1" applyFont="1" applyFill="1" applyBorder="1" applyAlignment="1">
      <alignment horizontal="center" vertical="center" wrapText="1"/>
    </xf>
    <xf numFmtId="188" fontId="39" fillId="3" borderId="1" xfId="14" applyNumberFormat="1" applyFont="1" applyFill="1" applyBorder="1" applyAlignment="1">
      <alignment horizontal="center" vertical="center"/>
    </xf>
    <xf numFmtId="188" fontId="39" fillId="3" borderId="3" xfId="14" applyNumberFormat="1" applyFont="1" applyFill="1" applyBorder="1" applyAlignment="1">
      <alignment horizontal="center" vertical="center"/>
    </xf>
    <xf numFmtId="188" fontId="39" fillId="3" borderId="2" xfId="14" applyNumberFormat="1" applyFont="1" applyFill="1" applyBorder="1" applyAlignment="1">
      <alignment horizontal="center" vertical="center"/>
    </xf>
    <xf numFmtId="188" fontId="39" fillId="3" borderId="6" xfId="14" applyNumberFormat="1" applyFont="1" applyFill="1" applyBorder="1" applyAlignment="1">
      <alignment horizontal="center" vertical="center"/>
    </xf>
    <xf numFmtId="188" fontId="39" fillId="3" borderId="8" xfId="14" applyNumberFormat="1" applyFont="1" applyFill="1" applyBorder="1" applyAlignment="1">
      <alignment horizontal="center" vertical="center"/>
    </xf>
    <xf numFmtId="188" fontId="39" fillId="3" borderId="7" xfId="14" applyNumberFormat="1" applyFont="1" applyFill="1" applyBorder="1" applyAlignment="1">
      <alignment horizontal="center" vertical="center"/>
    </xf>
    <xf numFmtId="188" fontId="39" fillId="2" borderId="20" xfId="29" applyNumberFormat="1" applyFont="1" applyFill="1" applyBorder="1" applyAlignment="1">
      <alignment horizontal="center" vertical="center"/>
    </xf>
    <xf numFmtId="188" fontId="39" fillId="2" borderId="22" xfId="29" applyNumberFormat="1" applyFont="1" applyFill="1" applyBorder="1" applyAlignment="1">
      <alignment horizontal="center" vertical="center"/>
    </xf>
    <xf numFmtId="188" fontId="39" fillId="2" borderId="21" xfId="29" applyNumberFormat="1" applyFont="1" applyFill="1" applyBorder="1" applyAlignment="1">
      <alignment horizontal="center" vertical="center"/>
    </xf>
    <xf numFmtId="0" fontId="39" fillId="2" borderId="20" xfId="29" applyNumberFormat="1" applyFont="1" applyFill="1" applyBorder="1" applyAlignment="1">
      <alignment horizontal="center" vertical="center"/>
    </xf>
    <xf numFmtId="0" fontId="39" fillId="2" borderId="22" xfId="29" applyNumberFormat="1" applyFont="1" applyFill="1" applyBorder="1" applyAlignment="1">
      <alignment horizontal="center" vertical="center"/>
    </xf>
    <xf numFmtId="0" fontId="39" fillId="2" borderId="21" xfId="29" applyNumberFormat="1" applyFont="1" applyFill="1" applyBorder="1" applyAlignment="1">
      <alignment horizontal="center" vertical="center"/>
    </xf>
    <xf numFmtId="0" fontId="39" fillId="2" borderId="5" xfId="29" applyNumberFormat="1" applyFont="1" applyFill="1" applyBorder="1" applyAlignment="1">
      <alignment horizontal="center" vertical="center" wrapText="1"/>
    </xf>
    <xf numFmtId="0" fontId="39" fillId="2" borderId="10" xfId="29" applyNumberFormat="1" applyFont="1" applyFill="1" applyBorder="1" applyAlignment="1">
      <alignment horizontal="center" vertical="center" wrapText="1"/>
    </xf>
    <xf numFmtId="188" fontId="39" fillId="15" borderId="20" xfId="29" applyNumberFormat="1" applyFont="1" applyFill="1" applyBorder="1" applyAlignment="1">
      <alignment horizontal="center" vertical="center"/>
    </xf>
    <xf numFmtId="188" fontId="39" fillId="15" borderId="22" xfId="29" applyNumberFormat="1" applyFont="1" applyFill="1" applyBorder="1" applyAlignment="1">
      <alignment horizontal="center" vertical="center"/>
    </xf>
    <xf numFmtId="188" fontId="39" fillId="15" borderId="21" xfId="29" applyNumberFormat="1" applyFont="1" applyFill="1" applyBorder="1" applyAlignment="1">
      <alignment horizontal="center" vertical="center"/>
    </xf>
    <xf numFmtId="0" fontId="39" fillId="15" borderId="20" xfId="29" applyNumberFormat="1" applyFont="1" applyFill="1" applyBorder="1" applyAlignment="1">
      <alignment horizontal="center" vertical="center"/>
    </xf>
    <xf numFmtId="0" fontId="39" fillId="15" borderId="22" xfId="29" applyNumberFormat="1" applyFont="1" applyFill="1" applyBorder="1" applyAlignment="1">
      <alignment horizontal="center" vertical="center"/>
    </xf>
    <xf numFmtId="0" fontId="39" fillId="15" borderId="21" xfId="29" applyNumberFormat="1" applyFont="1" applyFill="1" applyBorder="1" applyAlignment="1">
      <alignment horizontal="center" vertical="center"/>
    </xf>
    <xf numFmtId="0" fontId="39" fillId="15" borderId="5" xfId="29" applyNumberFormat="1" applyFont="1" applyFill="1" applyBorder="1" applyAlignment="1">
      <alignment horizontal="center" vertical="center" wrapText="1"/>
    </xf>
    <xf numFmtId="0" fontId="39" fillId="15" borderId="10" xfId="29" applyNumberFormat="1" applyFont="1" applyFill="1" applyBorder="1" applyAlignment="1">
      <alignment horizontal="center" vertical="center" wrapText="1"/>
    </xf>
    <xf numFmtId="0" fontId="39" fillId="3" borderId="5" xfId="29" applyNumberFormat="1" applyFont="1" applyFill="1" applyBorder="1" applyAlignment="1">
      <alignment horizontal="center" vertical="center" wrapText="1"/>
    </xf>
    <xf numFmtId="0" fontId="39" fillId="3" borderId="10" xfId="29" applyNumberFormat="1" applyFont="1" applyFill="1" applyBorder="1" applyAlignment="1">
      <alignment horizontal="center" vertical="center" wrapText="1"/>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3" fillId="0" borderId="0" xfId="9" applyNumberFormat="1" applyFont="1" applyFill="1" applyBorder="1" applyAlignment="1">
      <alignment horizontal="left" vertical="center" wrapText="1"/>
    </xf>
    <xf numFmtId="0" fontId="23" fillId="0" borderId="0" xfId="9" applyNumberFormat="1" applyFont="1" applyFill="1" applyBorder="1" applyAlignment="1">
      <alignment horizontal="left" vertical="center"/>
    </xf>
  </cellXfs>
  <cellStyles count="35">
    <cellStyle name="あか" xfId="13"/>
    <cellStyle name="パーセント" xfId="33" builtinId="5"/>
    <cellStyle name="パーセント 2" xfId="14"/>
    <cellStyle name="ハイパーリンク" xfId="34" builtinId="8"/>
    <cellStyle name="メモ 2" xfId="15"/>
    <cellStyle name="計算 2" xfId="16"/>
    <cellStyle name="桁区切り" xfId="32" builtinId="6"/>
    <cellStyle name="桁区切り 2" xfId="1"/>
    <cellStyle name="桁区切り 2 2" xfId="17"/>
    <cellStyle name="桁区切り 3" xfId="18"/>
    <cellStyle name="桁区切り 4" xfId="19"/>
    <cellStyle name="桁区切り 5" xfId="20"/>
    <cellStyle name="集計 2" xfId="21"/>
    <cellStyle name="出力 2" xfId="22"/>
    <cellStyle name="通貨 2" xfId="23"/>
    <cellStyle name="入力 2" xfId="24"/>
    <cellStyle name="標準" xfId="0" builtinId="0"/>
    <cellStyle name="標準 2" xfId="2"/>
    <cellStyle name="標準 2 2" xfId="25"/>
    <cellStyle name="標準 2 3" xfId="26"/>
    <cellStyle name="標準 2_(S11)遡及推計統計表_20120627" xfId="27"/>
    <cellStyle name="標準 3" xfId="3"/>
    <cellStyle name="標準 3 2" xfId="4"/>
    <cellStyle name="標準 4" xfId="5"/>
    <cellStyle name="標準 4 2" xfId="28"/>
    <cellStyle name="標準 4 3" xfId="12"/>
    <cellStyle name="標準 4 4" xfId="30"/>
    <cellStyle name="標準 5" xfId="6"/>
    <cellStyle name="標準 57" xfId="31"/>
    <cellStyle name="標準_◎公表集計表_最終報告用" xfId="29"/>
    <cellStyle name="標準_code_jp" xfId="7"/>
    <cellStyle name="標準_H12大学立地分析54_暫定版" xfId="8"/>
    <cellStyle name="標準_H12年表部門分類表" xfId="9"/>
    <cellStyle name="標準_VBA版下出力システム（マージン・運賃・輸入表共通）" xfId="10"/>
    <cellStyle name="標準_分析ファイル案1" xfId="1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835194435821"/>
          <c:y val="4.4236789456617534E-2"/>
          <c:w val="0.76998052662771987"/>
          <c:h val="0.90042712343867382"/>
        </c:manualLayout>
      </c:layout>
      <c:barChart>
        <c:barDir val="bar"/>
        <c:grouping val="clustered"/>
        <c:varyColors val="0"/>
        <c:ser>
          <c:idx val="1"/>
          <c:order val="0"/>
          <c:tx>
            <c:strRef>
              <c:f>計算!$U$3</c:f>
              <c:strCache>
                <c:ptCount val="1"/>
                <c:pt idx="0">
                  <c:v>生産誘発額</c:v>
                </c:pt>
              </c:strCache>
            </c:strRef>
          </c:tx>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計算!$U$5:$U$45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1EDD-4B1E-927D-0B4F34E6FD37}"/>
            </c:ext>
          </c:extLst>
        </c:ser>
        <c:ser>
          <c:idx val="0"/>
          <c:order val="1"/>
          <c:tx>
            <c:strRef>
              <c:f>計算!$S$3</c:f>
              <c:strCache>
                <c:ptCount val="1"/>
                <c:pt idx="0">
                  <c:v>粗付加価値誘発額</c:v>
                </c:pt>
              </c:strCache>
            </c:strRef>
          </c:tx>
          <c:invertIfNegative val="0"/>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計算!$V$5:$V$45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1EDD-4B1E-927D-0B4F34E6FD37}"/>
            </c:ext>
          </c:extLst>
        </c:ser>
        <c:ser>
          <c:idx val="2"/>
          <c:order val="2"/>
          <c:tx>
            <c:strRef>
              <c:f>計算!$W$3</c:f>
              <c:strCache>
                <c:ptCount val="1"/>
                <c:pt idx="0">
                  <c:v>雇用者所得誘発額</c:v>
                </c:pt>
              </c:strCache>
            </c:strRef>
          </c:tx>
          <c:invertIfNegative val="0"/>
          <c:cat>
            <c:strRef>
              <c:f>計算!$B$5:$B$45</c:f>
              <c:strCache>
                <c:ptCount val="41"/>
                <c:pt idx="0">
                  <c:v>農業</c:v>
                </c:pt>
                <c:pt idx="1">
                  <c:v>林業</c:v>
                </c:pt>
                <c:pt idx="2">
                  <c:v>漁業</c:v>
                </c:pt>
                <c:pt idx="3">
                  <c:v>鉱業</c:v>
                </c:pt>
                <c:pt idx="4">
                  <c:v>飲食料品</c:v>
                </c:pt>
                <c:pt idx="5">
                  <c:v>繊維製品</c:v>
                </c:pt>
                <c:pt idx="6">
                  <c:v>パルプ・紙・木製品</c:v>
                </c:pt>
                <c:pt idx="7">
                  <c:v>印刷・製版・製本</c:v>
                </c:pt>
                <c:pt idx="8">
                  <c:v>化学製品</c:v>
                </c:pt>
                <c:pt idx="9">
                  <c:v>石油・石炭製品</c:v>
                </c:pt>
                <c:pt idx="10">
                  <c:v>窯業・土石製品</c:v>
                </c:pt>
                <c:pt idx="11">
                  <c:v>鉄鋼</c:v>
                </c:pt>
                <c:pt idx="12">
                  <c:v>非鉄金属</c:v>
                </c:pt>
                <c:pt idx="13">
                  <c:v>金属製品</c:v>
                </c:pt>
                <c:pt idx="14">
                  <c:v>一般機械</c:v>
                </c:pt>
                <c:pt idx="15">
                  <c:v>電子部品</c:v>
                </c:pt>
                <c:pt idx="16">
                  <c:v>電気機械</c:v>
                </c:pt>
                <c:pt idx="17">
                  <c:v>情報･通信機器</c:v>
                </c:pt>
                <c:pt idx="18">
                  <c:v>輸送機械</c:v>
                </c:pt>
                <c:pt idx="19">
                  <c:v>その他の製造工業製品</c:v>
                </c:pt>
                <c:pt idx="20">
                  <c:v>建設</c:v>
                </c:pt>
                <c:pt idx="21">
                  <c:v>電力・ガス・熱供給</c:v>
                </c:pt>
                <c:pt idx="22">
                  <c:v>水道</c:v>
                </c:pt>
                <c:pt idx="23">
                  <c:v>廃棄物処理</c:v>
                </c:pt>
                <c:pt idx="24">
                  <c:v>商業</c:v>
                </c:pt>
                <c:pt idx="25">
                  <c:v>金融・保険</c:v>
                </c:pt>
                <c:pt idx="26">
                  <c:v>不動産</c:v>
                </c:pt>
                <c:pt idx="27">
                  <c:v>運輸・郵便</c:v>
                </c:pt>
                <c:pt idx="28">
                  <c:v>情報通信</c:v>
                </c:pt>
                <c:pt idx="29">
                  <c:v>公務</c:v>
                </c:pt>
                <c:pt idx="30">
                  <c:v>教育・研究</c:v>
                </c:pt>
                <c:pt idx="31">
                  <c:v>医療・福祉</c:v>
                </c:pt>
                <c:pt idx="32">
                  <c:v>その他の非営利団体サービス</c:v>
                </c:pt>
                <c:pt idx="33">
                  <c:v>物品賃貸サービス</c:v>
                </c:pt>
                <c:pt idx="34">
                  <c:v>その他の対事業所サービス</c:v>
                </c:pt>
                <c:pt idx="35">
                  <c:v>宿泊業</c:v>
                </c:pt>
                <c:pt idx="36">
                  <c:v>飲食サービス</c:v>
                </c:pt>
                <c:pt idx="37">
                  <c:v>娯楽サービス</c:v>
                </c:pt>
                <c:pt idx="38">
                  <c:v>その他の対個人サービス</c:v>
                </c:pt>
                <c:pt idx="39">
                  <c:v>事務用品</c:v>
                </c:pt>
                <c:pt idx="40">
                  <c:v>分類不明</c:v>
                </c:pt>
              </c:strCache>
            </c:strRef>
          </c:cat>
          <c:val>
            <c:numRef>
              <c:f>計算!$W$5:$W$45</c:f>
              <c:numCache>
                <c:formatCode>#,##0_ ;[Red]\-#,##0\ </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2-1EDD-4B1E-927D-0B4F34E6FD37}"/>
            </c:ext>
          </c:extLst>
        </c:ser>
        <c:dLbls>
          <c:showLegendKey val="0"/>
          <c:showVal val="0"/>
          <c:showCatName val="0"/>
          <c:showSerName val="0"/>
          <c:showPercent val="0"/>
          <c:showBubbleSize val="0"/>
        </c:dLbls>
        <c:gapWidth val="150"/>
        <c:axId val="312917376"/>
        <c:axId val="312927360"/>
      </c:barChart>
      <c:catAx>
        <c:axId val="312917376"/>
        <c:scaling>
          <c:orientation val="maxMin"/>
        </c:scaling>
        <c:delete val="0"/>
        <c:axPos val="l"/>
        <c:numFmt formatCode="General" sourceLinked="0"/>
        <c:majorTickMark val="out"/>
        <c:minorTickMark val="none"/>
        <c:tickLblPos val="nextTo"/>
        <c:txPr>
          <a:bodyPr/>
          <a:lstStyle/>
          <a:p>
            <a:pPr>
              <a:defRPr sz="900"/>
            </a:pPr>
            <a:endParaRPr lang="ja-JP"/>
          </a:p>
        </c:txPr>
        <c:crossAx val="312927360"/>
        <c:crosses val="autoZero"/>
        <c:auto val="1"/>
        <c:lblAlgn val="ctr"/>
        <c:lblOffset val="0"/>
        <c:noMultiLvlLbl val="0"/>
      </c:catAx>
      <c:valAx>
        <c:axId val="312927360"/>
        <c:scaling>
          <c:orientation val="minMax"/>
        </c:scaling>
        <c:delete val="0"/>
        <c:axPos val="t"/>
        <c:majorGridlines/>
        <c:numFmt formatCode="#,##0_ ;[Red]\-#,##0\ " sourceLinked="0"/>
        <c:majorTickMark val="out"/>
        <c:minorTickMark val="none"/>
        <c:tickLblPos val="nextTo"/>
        <c:txPr>
          <a:bodyPr/>
          <a:lstStyle/>
          <a:p>
            <a:pPr>
              <a:defRPr sz="1100"/>
            </a:pPr>
            <a:endParaRPr lang="ja-JP"/>
          </a:p>
        </c:txPr>
        <c:crossAx val="312917376"/>
        <c:crosses val="autoZero"/>
        <c:crossBetween val="between"/>
      </c:valAx>
      <c:spPr>
        <a:ln w="3175">
          <a:solidFill>
            <a:schemeClr val="tx1"/>
          </a:solidFill>
        </a:ln>
      </c:spPr>
    </c:plotArea>
    <c:legend>
      <c:legendPos val="r"/>
      <c:layout>
        <c:manualLayout>
          <c:xMode val="edge"/>
          <c:yMode val="edge"/>
          <c:x val="8.6127119414732653E-2"/>
          <c:y val="0.96145836799985795"/>
          <c:w val="0.86530773259077387"/>
          <c:h val="2.9929158263501066E-2"/>
        </c:manualLayout>
      </c:layout>
      <c:overlay val="0"/>
      <c:spPr>
        <a:ln w="3175">
          <a:solidFill>
            <a:schemeClr val="tx1"/>
          </a:solidFill>
        </a:ln>
      </c:spPr>
    </c:legend>
    <c:plotVisOnly val="1"/>
    <c:dispBlanksAs val="gap"/>
    <c:showDLblsOverMax val="0"/>
  </c:chart>
  <c:spPr>
    <a:solidFill>
      <a:schemeClr val="bg1"/>
    </a:solidFill>
    <a:ln w="3175">
      <a:solidFill>
        <a:schemeClr val="tx1"/>
      </a:solidFill>
    </a:ln>
  </c:spPr>
  <c:printSettings>
    <c:headerFooter/>
    <c:pageMargins b="0.75000000000000921" l="0.70000000000000062" r="0.70000000000000062" t="0.75000000000000921" header="0.30000000000000032" footer="0.30000000000000032"/>
    <c:pageSetup orientation="landscape"/>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47625</xdr:colOff>
      <xdr:row>8</xdr:row>
      <xdr:rowOff>161925</xdr:rowOff>
    </xdr:from>
    <xdr:to>
      <xdr:col>7</xdr:col>
      <xdr:colOff>191625</xdr:colOff>
      <xdr:row>8</xdr:row>
      <xdr:rowOff>161925</xdr:rowOff>
    </xdr:to>
    <xdr:cxnSp macro="">
      <xdr:nvCxnSpPr>
        <xdr:cNvPr id="3" name="直線矢印コネクタ 2"/>
        <xdr:cNvCxnSpPr/>
      </xdr:nvCxnSpPr>
      <xdr:spPr>
        <a:xfrm>
          <a:off x="4562475" y="1809750"/>
          <a:ext cx="144000" cy="0"/>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7</xdr:row>
      <xdr:rowOff>28575</xdr:rowOff>
    </xdr:from>
    <xdr:to>
      <xdr:col>2</xdr:col>
      <xdr:colOff>171450</xdr:colOff>
      <xdr:row>7</xdr:row>
      <xdr:rowOff>485775</xdr:rowOff>
    </xdr:to>
    <xdr:sp macro="" textlink="">
      <xdr:nvSpPr>
        <xdr:cNvPr id="4" name="角丸四角形 3"/>
        <xdr:cNvSpPr/>
      </xdr:nvSpPr>
      <xdr:spPr>
        <a:xfrm>
          <a:off x="114299" y="2390775"/>
          <a:ext cx="771526"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ケース１</a:t>
          </a:r>
        </a:p>
      </xdr:txBody>
    </xdr:sp>
    <xdr:clientData/>
  </xdr:twoCellAnchor>
  <xdr:twoCellAnchor>
    <xdr:from>
      <xdr:col>2</xdr:col>
      <xdr:colOff>171450</xdr:colOff>
      <xdr:row>7</xdr:row>
      <xdr:rowOff>83461</xdr:rowOff>
    </xdr:from>
    <xdr:to>
      <xdr:col>12</xdr:col>
      <xdr:colOff>3174</xdr:colOff>
      <xdr:row>8</xdr:row>
      <xdr:rowOff>37196</xdr:rowOff>
    </xdr:to>
    <xdr:sp macro="" textlink="">
      <xdr:nvSpPr>
        <xdr:cNvPr id="5" name="正方形/長方形 4"/>
        <xdr:cNvSpPr/>
      </xdr:nvSpPr>
      <xdr:spPr>
        <a:xfrm>
          <a:off x="885825" y="2444300"/>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「観光客数」（宿泊、日帰りの区分は不明）のみ想定できる場合</a:t>
          </a:r>
        </a:p>
      </xdr:txBody>
    </xdr:sp>
    <xdr:clientData/>
  </xdr:twoCellAnchor>
  <xdr:twoCellAnchor>
    <xdr:from>
      <xdr:col>1</xdr:col>
      <xdr:colOff>0</xdr:colOff>
      <xdr:row>2</xdr:row>
      <xdr:rowOff>123825</xdr:rowOff>
    </xdr:from>
    <xdr:to>
      <xdr:col>2</xdr:col>
      <xdr:colOff>104775</xdr:colOff>
      <xdr:row>3</xdr:row>
      <xdr:rowOff>209550</xdr:rowOff>
    </xdr:to>
    <xdr:sp macro="" textlink="">
      <xdr:nvSpPr>
        <xdr:cNvPr id="6" name="角丸四角形 5"/>
        <xdr:cNvSpPr/>
      </xdr:nvSpPr>
      <xdr:spPr>
        <a:xfrm>
          <a:off x="104775" y="723900"/>
          <a:ext cx="714375" cy="457200"/>
        </a:xfrm>
        <a:prstGeom prst="roundRect">
          <a:avLst/>
        </a:prstGeom>
        <a:solidFill>
          <a:schemeClr val="tx1">
            <a:lumMod val="75000"/>
            <a:lumOff val="25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latin typeface="メイリオ" panose="020B0604030504040204" pitchFamily="50" charset="-128"/>
              <a:ea typeface="メイリオ" panose="020B0604030504040204" pitchFamily="50" charset="-128"/>
              <a:cs typeface="メイリオ" panose="020B0604030504040204" pitchFamily="50" charset="-128"/>
            </a:rPr>
            <a:t>説明</a:t>
          </a:r>
        </a:p>
      </xdr:txBody>
    </xdr:sp>
    <xdr:clientData/>
  </xdr:twoCellAnchor>
  <xdr:twoCellAnchor>
    <xdr:from>
      <xdr:col>2</xdr:col>
      <xdr:colOff>6350</xdr:colOff>
      <xdr:row>7</xdr:row>
      <xdr:rowOff>469446</xdr:rowOff>
    </xdr:from>
    <xdr:to>
      <xdr:col>11</xdr:col>
      <xdr:colOff>368300</xdr:colOff>
      <xdr:row>7</xdr:row>
      <xdr:rowOff>469446</xdr:rowOff>
    </xdr:to>
    <xdr:cxnSp macro="">
      <xdr:nvCxnSpPr>
        <xdr:cNvPr id="8" name="直線コネクタ 7"/>
        <xdr:cNvCxnSpPr/>
      </xdr:nvCxnSpPr>
      <xdr:spPr>
        <a:xfrm>
          <a:off x="720725" y="2830285"/>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11</xdr:row>
      <xdr:rowOff>21772</xdr:rowOff>
    </xdr:from>
    <xdr:to>
      <xdr:col>2</xdr:col>
      <xdr:colOff>171450</xdr:colOff>
      <xdr:row>11</xdr:row>
      <xdr:rowOff>478972</xdr:rowOff>
    </xdr:to>
    <xdr:sp macro="" textlink="">
      <xdr:nvSpPr>
        <xdr:cNvPr id="15" name="角丸四角形 14"/>
        <xdr:cNvSpPr/>
      </xdr:nvSpPr>
      <xdr:spPr>
        <a:xfrm>
          <a:off x="111578" y="3620861"/>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ケース２</a:t>
          </a:r>
        </a:p>
      </xdr:txBody>
    </xdr:sp>
    <xdr:clientData/>
  </xdr:twoCellAnchor>
  <xdr:twoCellAnchor>
    <xdr:from>
      <xdr:col>2</xdr:col>
      <xdr:colOff>171450</xdr:colOff>
      <xdr:row>11</xdr:row>
      <xdr:rowOff>76658</xdr:rowOff>
    </xdr:from>
    <xdr:to>
      <xdr:col>12</xdr:col>
      <xdr:colOff>3174</xdr:colOff>
      <xdr:row>12</xdr:row>
      <xdr:rowOff>30393</xdr:rowOff>
    </xdr:to>
    <xdr:sp macro="" textlink="">
      <xdr:nvSpPr>
        <xdr:cNvPr id="16" name="正方形/長方形 15"/>
        <xdr:cNvSpPr/>
      </xdr:nvSpPr>
      <xdr:spPr>
        <a:xfrm>
          <a:off x="885825" y="3675747"/>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「宿泊、日帰り別の観光客数」（県内、県外、外国の区分は不明）のみ想定できる場合</a:t>
          </a:r>
        </a:p>
      </xdr:txBody>
    </xdr:sp>
    <xdr:clientData/>
  </xdr:twoCellAnchor>
  <xdr:twoCellAnchor>
    <xdr:from>
      <xdr:col>2</xdr:col>
      <xdr:colOff>6350</xdr:colOff>
      <xdr:row>11</xdr:row>
      <xdr:rowOff>462643</xdr:rowOff>
    </xdr:from>
    <xdr:to>
      <xdr:col>11</xdr:col>
      <xdr:colOff>368300</xdr:colOff>
      <xdr:row>11</xdr:row>
      <xdr:rowOff>462643</xdr:rowOff>
    </xdr:to>
    <xdr:cxnSp macro="">
      <xdr:nvCxnSpPr>
        <xdr:cNvPr id="17" name="直線コネクタ 16"/>
        <xdr:cNvCxnSpPr/>
      </xdr:nvCxnSpPr>
      <xdr:spPr>
        <a:xfrm>
          <a:off x="720725" y="4061732"/>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17</xdr:row>
      <xdr:rowOff>28576</xdr:rowOff>
    </xdr:from>
    <xdr:to>
      <xdr:col>2</xdr:col>
      <xdr:colOff>171450</xdr:colOff>
      <xdr:row>17</xdr:row>
      <xdr:rowOff>485776</xdr:rowOff>
    </xdr:to>
    <xdr:sp macro="" textlink="">
      <xdr:nvSpPr>
        <xdr:cNvPr id="18" name="角丸四角形 17"/>
        <xdr:cNvSpPr/>
      </xdr:nvSpPr>
      <xdr:spPr>
        <a:xfrm>
          <a:off x="111578" y="5355772"/>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ケース３</a:t>
          </a:r>
        </a:p>
      </xdr:txBody>
    </xdr:sp>
    <xdr:clientData/>
  </xdr:twoCellAnchor>
  <xdr:twoCellAnchor>
    <xdr:from>
      <xdr:col>2</xdr:col>
      <xdr:colOff>171450</xdr:colOff>
      <xdr:row>17</xdr:row>
      <xdr:rowOff>83462</xdr:rowOff>
    </xdr:from>
    <xdr:to>
      <xdr:col>12</xdr:col>
      <xdr:colOff>3174</xdr:colOff>
      <xdr:row>18</xdr:row>
      <xdr:rowOff>37197</xdr:rowOff>
    </xdr:to>
    <xdr:sp macro="" textlink="">
      <xdr:nvSpPr>
        <xdr:cNvPr id="19" name="正方形/長方形 18"/>
        <xdr:cNvSpPr/>
      </xdr:nvSpPr>
      <xdr:spPr>
        <a:xfrm>
          <a:off x="885825" y="5410658"/>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１人当たり消費単価は不明</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のみ想定できる場合</a:t>
          </a:r>
        </a:p>
      </xdr:txBody>
    </xdr:sp>
    <xdr:clientData/>
  </xdr:twoCellAnchor>
  <xdr:twoCellAnchor>
    <xdr:from>
      <xdr:col>2</xdr:col>
      <xdr:colOff>6350</xdr:colOff>
      <xdr:row>17</xdr:row>
      <xdr:rowOff>469447</xdr:rowOff>
    </xdr:from>
    <xdr:to>
      <xdr:col>11</xdr:col>
      <xdr:colOff>368300</xdr:colOff>
      <xdr:row>17</xdr:row>
      <xdr:rowOff>469447</xdr:rowOff>
    </xdr:to>
    <xdr:cxnSp macro="">
      <xdr:nvCxnSpPr>
        <xdr:cNvPr id="20" name="直線コネクタ 19"/>
        <xdr:cNvCxnSpPr/>
      </xdr:nvCxnSpPr>
      <xdr:spPr>
        <a:xfrm>
          <a:off x="720725" y="5796643"/>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24</xdr:row>
      <xdr:rowOff>28575</xdr:rowOff>
    </xdr:from>
    <xdr:to>
      <xdr:col>2</xdr:col>
      <xdr:colOff>171450</xdr:colOff>
      <xdr:row>24</xdr:row>
      <xdr:rowOff>485775</xdr:rowOff>
    </xdr:to>
    <xdr:sp macro="" textlink="">
      <xdr:nvSpPr>
        <xdr:cNvPr id="21" name="角丸四角形 20"/>
        <xdr:cNvSpPr/>
      </xdr:nvSpPr>
      <xdr:spPr>
        <a:xfrm>
          <a:off x="111578" y="7328807"/>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ケース４</a:t>
          </a:r>
        </a:p>
      </xdr:txBody>
    </xdr:sp>
    <xdr:clientData/>
  </xdr:twoCellAnchor>
  <xdr:twoCellAnchor>
    <xdr:from>
      <xdr:col>2</xdr:col>
      <xdr:colOff>171450</xdr:colOff>
      <xdr:row>24</xdr:row>
      <xdr:rowOff>83461</xdr:rowOff>
    </xdr:from>
    <xdr:to>
      <xdr:col>12</xdr:col>
      <xdr:colOff>3174</xdr:colOff>
      <xdr:row>25</xdr:row>
      <xdr:rowOff>37197</xdr:rowOff>
    </xdr:to>
    <xdr:sp macro="" textlink="">
      <xdr:nvSpPr>
        <xdr:cNvPr id="22" name="正方形/長方形 21"/>
        <xdr:cNvSpPr/>
      </xdr:nvSpPr>
      <xdr:spPr>
        <a:xfrm>
          <a:off x="1085850" y="8665486"/>
          <a:ext cx="6451599" cy="458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「宿泊・日帰り別、居住地別の観光客数」と「１人当たり消費単価」を想定できる場合</a:t>
          </a:r>
        </a:p>
      </xdr:txBody>
    </xdr:sp>
    <xdr:clientData/>
  </xdr:twoCellAnchor>
  <xdr:twoCellAnchor>
    <xdr:from>
      <xdr:col>2</xdr:col>
      <xdr:colOff>6350</xdr:colOff>
      <xdr:row>24</xdr:row>
      <xdr:rowOff>469446</xdr:rowOff>
    </xdr:from>
    <xdr:to>
      <xdr:col>11</xdr:col>
      <xdr:colOff>368300</xdr:colOff>
      <xdr:row>24</xdr:row>
      <xdr:rowOff>469446</xdr:rowOff>
    </xdr:to>
    <xdr:cxnSp macro="">
      <xdr:nvCxnSpPr>
        <xdr:cNvPr id="23" name="直線コネクタ 22"/>
        <xdr:cNvCxnSpPr/>
      </xdr:nvCxnSpPr>
      <xdr:spPr>
        <a:xfrm>
          <a:off x="720725" y="7769678"/>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36</xdr:row>
      <xdr:rowOff>28575</xdr:rowOff>
    </xdr:from>
    <xdr:to>
      <xdr:col>2</xdr:col>
      <xdr:colOff>171450</xdr:colOff>
      <xdr:row>36</xdr:row>
      <xdr:rowOff>485775</xdr:rowOff>
    </xdr:to>
    <xdr:sp macro="" textlink="">
      <xdr:nvSpPr>
        <xdr:cNvPr id="24" name="角丸四角形 23"/>
        <xdr:cNvSpPr/>
      </xdr:nvSpPr>
      <xdr:spPr>
        <a:xfrm>
          <a:off x="111578" y="10730593"/>
          <a:ext cx="774247" cy="4572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tx1"/>
              </a:solidFill>
              <a:latin typeface="HGSｺﾞｼｯｸE" panose="020B0900000000000000" pitchFamily="50" charset="-128"/>
              <a:ea typeface="HGSｺﾞｼｯｸE" panose="020B0900000000000000" pitchFamily="50" charset="-128"/>
            </a:rPr>
            <a:t>ケース５</a:t>
          </a:r>
        </a:p>
      </xdr:txBody>
    </xdr:sp>
    <xdr:clientData/>
  </xdr:twoCellAnchor>
  <xdr:twoCellAnchor>
    <xdr:from>
      <xdr:col>2</xdr:col>
      <xdr:colOff>171450</xdr:colOff>
      <xdr:row>36</xdr:row>
      <xdr:rowOff>83461</xdr:rowOff>
    </xdr:from>
    <xdr:to>
      <xdr:col>12</xdr:col>
      <xdr:colOff>3174</xdr:colOff>
      <xdr:row>37</xdr:row>
      <xdr:rowOff>37197</xdr:rowOff>
    </xdr:to>
    <xdr:sp macro="" textlink="">
      <xdr:nvSpPr>
        <xdr:cNvPr id="25" name="正方形/長方形 24"/>
        <xdr:cNvSpPr/>
      </xdr:nvSpPr>
      <xdr:spPr>
        <a:xfrm>
          <a:off x="885825" y="10785479"/>
          <a:ext cx="6431188" cy="45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「宿泊・日帰り別、居住地別の観光客数」と「費目ごとの１人当たり消費単価」を想定できる場合</a:t>
          </a:r>
        </a:p>
      </xdr:txBody>
    </xdr:sp>
    <xdr:clientData/>
  </xdr:twoCellAnchor>
  <xdr:twoCellAnchor>
    <xdr:from>
      <xdr:col>2</xdr:col>
      <xdr:colOff>6350</xdr:colOff>
      <xdr:row>36</xdr:row>
      <xdr:rowOff>469446</xdr:rowOff>
    </xdr:from>
    <xdr:to>
      <xdr:col>11</xdr:col>
      <xdr:colOff>368300</xdr:colOff>
      <xdr:row>36</xdr:row>
      <xdr:rowOff>469446</xdr:rowOff>
    </xdr:to>
    <xdr:cxnSp macro="">
      <xdr:nvCxnSpPr>
        <xdr:cNvPr id="26" name="直線コネクタ 25"/>
        <xdr:cNvCxnSpPr/>
      </xdr:nvCxnSpPr>
      <xdr:spPr>
        <a:xfrm>
          <a:off x="720725" y="11171464"/>
          <a:ext cx="6587218"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2" name="直線矢印コネクタ 1"/>
        <xdr:cNvCxnSpPr/>
      </xdr:nvCxnSpPr>
      <xdr:spPr>
        <a:xfrm rot="5400000">
          <a:off x="1152526" y="125729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3" name="直線矢印コネクタ 2"/>
        <xdr:cNvCxnSpPr/>
      </xdr:nvCxnSpPr>
      <xdr:spPr>
        <a:xfrm rot="5400000">
          <a:off x="1153319" y="211375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4" name="直線コネクタ 3"/>
        <xdr:cNvCxnSpPr/>
      </xdr:nvCxnSpPr>
      <xdr:spPr>
        <a:xfrm>
          <a:off x="1409700" y="19335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5" name="直線矢印コネクタ 4"/>
        <xdr:cNvCxnSpPr/>
      </xdr:nvCxnSpPr>
      <xdr:spPr>
        <a:xfrm rot="5400000">
          <a:off x="2857501" y="2152649"/>
          <a:ext cx="4381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6" name="直線矢印コネクタ 5"/>
        <xdr:cNvCxnSpPr/>
      </xdr:nvCxnSpPr>
      <xdr:spPr>
        <a:xfrm rot="5400000">
          <a:off x="594520" y="3052762"/>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7" name="直線コネクタ 6"/>
        <xdr:cNvCxnSpPr/>
      </xdr:nvCxnSpPr>
      <xdr:spPr>
        <a:xfrm>
          <a:off x="933450" y="29813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8" name="直線矢印コネクタ 7"/>
        <xdr:cNvCxnSpPr/>
      </xdr:nvCxnSpPr>
      <xdr:spPr>
        <a:xfrm rot="5400000">
          <a:off x="1676400" y="319087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9" name="直線矢印コネクタ 8"/>
        <xdr:cNvCxnSpPr/>
      </xdr:nvCxnSpPr>
      <xdr:spPr>
        <a:xfrm rot="5400000">
          <a:off x="677069" y="39997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10" name="直線矢印コネクタ 9"/>
        <xdr:cNvCxnSpPr/>
      </xdr:nvCxnSpPr>
      <xdr:spPr>
        <a:xfrm rot="5400000">
          <a:off x="589756" y="49434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11" name="直線矢印コネクタ 10"/>
        <xdr:cNvCxnSpPr/>
      </xdr:nvCxnSpPr>
      <xdr:spPr>
        <a:xfrm rot="5400000">
          <a:off x="1152525" y="5886450"/>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12" name="直線矢印コネクタ 11"/>
        <xdr:cNvCxnSpPr/>
      </xdr:nvCxnSpPr>
      <xdr:spPr>
        <a:xfrm rot="5400000">
          <a:off x="1771650" y="4429125"/>
          <a:ext cx="308610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13" name="直線矢印コネクタ 12"/>
        <xdr:cNvCxnSpPr/>
      </xdr:nvCxnSpPr>
      <xdr:spPr>
        <a:xfrm rot="10800000">
          <a:off x="1409700" y="5972176"/>
          <a:ext cx="1905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14" name="直線矢印コネクタ 13"/>
        <xdr:cNvCxnSpPr/>
      </xdr:nvCxnSpPr>
      <xdr:spPr>
        <a:xfrm rot="5400000">
          <a:off x="1153319" y="67429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15" name="直線矢印コネクタ 14"/>
        <xdr:cNvCxnSpPr/>
      </xdr:nvCxnSpPr>
      <xdr:spPr>
        <a:xfrm rot="5400000">
          <a:off x="676276" y="760094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16" name="直線コネクタ 15"/>
        <xdr:cNvCxnSpPr/>
      </xdr:nvCxnSpPr>
      <xdr:spPr>
        <a:xfrm>
          <a:off x="933450" y="76104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17" name="直線矢印コネクタ 16"/>
        <xdr:cNvCxnSpPr/>
      </xdr:nvCxnSpPr>
      <xdr:spPr>
        <a:xfrm rot="5400000">
          <a:off x="1761331" y="7734300"/>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18" name="直線矢印コネクタ 17"/>
        <xdr:cNvCxnSpPr/>
      </xdr:nvCxnSpPr>
      <xdr:spPr>
        <a:xfrm rot="5400000">
          <a:off x="677069" y="84574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19" name="直線矢印コネクタ 18"/>
        <xdr:cNvCxnSpPr/>
      </xdr:nvCxnSpPr>
      <xdr:spPr>
        <a:xfrm rot="5400000">
          <a:off x="589756" y="94011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20" name="直線矢印コネクタ 19"/>
        <xdr:cNvCxnSpPr/>
      </xdr:nvCxnSpPr>
      <xdr:spPr>
        <a:xfrm flipV="1">
          <a:off x="4248150" y="1687513"/>
          <a:ext cx="1019175"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21" name="直線矢印コネクタ 20"/>
        <xdr:cNvCxnSpPr/>
      </xdr:nvCxnSpPr>
      <xdr:spPr>
        <a:xfrm>
          <a:off x="2838450" y="44291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22" name="直線矢印コネクタ 21"/>
        <xdr:cNvCxnSpPr/>
      </xdr:nvCxnSpPr>
      <xdr:spPr>
        <a:xfrm>
          <a:off x="2838450" y="88868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4</xdr:row>
      <xdr:rowOff>47625</xdr:rowOff>
    </xdr:from>
    <xdr:to>
      <xdr:col>13</xdr:col>
      <xdr:colOff>104775</xdr:colOff>
      <xdr:row>73</xdr:row>
      <xdr:rowOff>142875</xdr:rowOff>
    </xdr:to>
    <xdr:graphicFrame macro="">
      <xdr:nvGraphicFramePr>
        <xdr:cNvPr id="618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27</xdr:row>
      <xdr:rowOff>95250</xdr:rowOff>
    </xdr:from>
    <xdr:to>
      <xdr:col>7</xdr:col>
      <xdr:colOff>762000</xdr:colOff>
      <xdr:row>29</xdr:row>
      <xdr:rowOff>180975</xdr:rowOff>
    </xdr:to>
    <xdr:sp macro="" textlink="">
      <xdr:nvSpPr>
        <xdr:cNvPr id="2" name="右矢印 1"/>
        <xdr:cNvSpPr/>
      </xdr:nvSpPr>
      <xdr:spPr>
        <a:xfrm>
          <a:off x="5238750" y="7115175"/>
          <a:ext cx="5524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集計</a:t>
          </a:r>
        </a:p>
      </xdr:txBody>
    </xdr:sp>
    <xdr:clientData/>
  </xdr:twoCellAnchor>
  <xdr:twoCellAnchor>
    <xdr:from>
      <xdr:col>8</xdr:col>
      <xdr:colOff>142875</xdr:colOff>
      <xdr:row>39</xdr:row>
      <xdr:rowOff>123825</xdr:rowOff>
    </xdr:from>
    <xdr:to>
      <xdr:col>8</xdr:col>
      <xdr:colOff>695325</xdr:colOff>
      <xdr:row>41</xdr:row>
      <xdr:rowOff>209550</xdr:rowOff>
    </xdr:to>
    <xdr:sp macro="" textlink="">
      <xdr:nvSpPr>
        <xdr:cNvPr id="4" name="右矢印 3"/>
        <xdr:cNvSpPr/>
      </xdr:nvSpPr>
      <xdr:spPr>
        <a:xfrm>
          <a:off x="6067425" y="10277475"/>
          <a:ext cx="5524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t>集計</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23</xdr:col>
      <xdr:colOff>495300</xdr:colOff>
      <xdr:row>40</xdr:row>
      <xdr:rowOff>19051</xdr:rowOff>
    </xdr:from>
    <xdr:ext cx="2634567" cy="285242"/>
    <xdr:sp macro="" textlink="">
      <xdr:nvSpPr>
        <xdr:cNvPr id="2" name="テキスト ボックス 1"/>
        <xdr:cNvSpPr txBox="1"/>
      </xdr:nvSpPr>
      <xdr:spPr>
        <a:xfrm>
          <a:off x="18468975" y="6829426"/>
          <a:ext cx="2634567" cy="285242"/>
        </a:xfrm>
        <a:prstGeom prst="rect">
          <a:avLst/>
        </a:prstGeom>
        <a:noFill/>
        <a:ln w="317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令和元年度大分県観光実態調査報告書</a:t>
          </a:r>
          <a:endParaRPr kumimoji="1" lang="en-US" altLang="ja-JP" sz="1100"/>
        </a:p>
      </xdr:txBody>
    </xdr:sp>
    <xdr:clientData/>
  </xdr:oneCellAnchor>
  <xdr:twoCellAnchor editAs="oneCell">
    <xdr:from>
      <xdr:col>19</xdr:col>
      <xdr:colOff>12196</xdr:colOff>
      <xdr:row>15</xdr:row>
      <xdr:rowOff>38100</xdr:rowOff>
    </xdr:from>
    <xdr:to>
      <xdr:col>26</xdr:col>
      <xdr:colOff>674978</xdr:colOff>
      <xdr:row>39</xdr:row>
      <xdr:rowOff>113536</xdr:rowOff>
    </xdr:to>
    <xdr:pic>
      <xdr:nvPicPr>
        <xdr:cNvPr id="3" name="図 2"/>
        <xdr:cNvPicPr>
          <a:picLocks noChangeAspect="1"/>
        </xdr:cNvPicPr>
      </xdr:nvPicPr>
      <xdr:blipFill>
        <a:blip xmlns:r="http://schemas.openxmlformats.org/officeDocument/2006/relationships" r:embed="rId1"/>
        <a:stretch>
          <a:fillRect/>
        </a:stretch>
      </xdr:blipFill>
      <xdr:spPr>
        <a:xfrm>
          <a:off x="14709271" y="2695575"/>
          <a:ext cx="6396832" cy="37711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23</xdr:col>
      <xdr:colOff>495300</xdr:colOff>
      <xdr:row>40</xdr:row>
      <xdr:rowOff>19051</xdr:rowOff>
    </xdr:from>
    <xdr:ext cx="2634567" cy="285242"/>
    <xdr:sp macro="" textlink="">
      <xdr:nvSpPr>
        <xdr:cNvPr id="2" name="テキスト ボックス 1"/>
        <xdr:cNvSpPr txBox="1"/>
      </xdr:nvSpPr>
      <xdr:spPr>
        <a:xfrm>
          <a:off x="18468975" y="6829426"/>
          <a:ext cx="2634567" cy="285242"/>
        </a:xfrm>
        <a:prstGeom prst="rect">
          <a:avLst/>
        </a:prstGeom>
        <a:noFill/>
        <a:ln w="317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令和元年度大分県観光実態調査報告書</a:t>
          </a:r>
          <a:endParaRPr kumimoji="1" lang="en-US" altLang="ja-JP" sz="1100"/>
        </a:p>
      </xdr:txBody>
    </xdr:sp>
    <xdr:clientData/>
  </xdr:oneCellAnchor>
  <xdr:twoCellAnchor editAs="oneCell">
    <xdr:from>
      <xdr:col>19</xdr:col>
      <xdr:colOff>9525</xdr:colOff>
      <xdr:row>15</xdr:row>
      <xdr:rowOff>38100</xdr:rowOff>
    </xdr:from>
    <xdr:to>
      <xdr:col>26</xdr:col>
      <xdr:colOff>672307</xdr:colOff>
      <xdr:row>39</xdr:row>
      <xdr:rowOff>113536</xdr:rowOff>
    </xdr:to>
    <xdr:pic>
      <xdr:nvPicPr>
        <xdr:cNvPr id="3" name="図 2"/>
        <xdr:cNvPicPr>
          <a:picLocks noChangeAspect="1"/>
        </xdr:cNvPicPr>
      </xdr:nvPicPr>
      <xdr:blipFill>
        <a:blip xmlns:r="http://schemas.openxmlformats.org/officeDocument/2006/relationships" r:embed="rId1"/>
        <a:stretch>
          <a:fillRect/>
        </a:stretch>
      </xdr:blipFill>
      <xdr:spPr>
        <a:xfrm>
          <a:off x="14716125" y="2695575"/>
          <a:ext cx="6396832" cy="37711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542925</xdr:colOff>
          <xdr:row>0</xdr:row>
          <xdr:rowOff>38100</xdr:rowOff>
        </xdr:from>
        <xdr:to>
          <xdr:col>7</xdr:col>
          <xdr:colOff>609600</xdr:colOff>
          <xdr:row>0</xdr:row>
          <xdr:rowOff>257175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0</xdr:row>
          <xdr:rowOff>38100</xdr:rowOff>
        </xdr:from>
        <xdr:to>
          <xdr:col>7</xdr:col>
          <xdr:colOff>609600</xdr:colOff>
          <xdr:row>0</xdr:row>
          <xdr:rowOff>257175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Z106"/>
  <sheetViews>
    <sheetView tabSelected="1" zoomScale="120" zoomScaleNormal="120" zoomScaleSheetLayoutView="100" workbookViewId="0">
      <selection sqref="A1:Z1"/>
    </sheetView>
  </sheetViews>
  <sheetFormatPr defaultColWidth="9.140625" defaultRowHeight="14.1" customHeight="1"/>
  <cols>
    <col min="1" max="25" width="3.42578125" style="332" customWidth="1"/>
    <col min="26" max="26" width="2.7109375" style="332" customWidth="1"/>
    <col min="27" max="29" width="3.42578125" style="332" customWidth="1"/>
    <col min="30" max="16384" width="9.140625" style="332"/>
  </cols>
  <sheetData>
    <row r="1" spans="1:26" ht="30" customHeight="1">
      <c r="A1" s="1063" t="s">
        <v>576</v>
      </c>
      <c r="B1" s="1063"/>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row>
    <row r="3" spans="1:26" ht="30" customHeight="1">
      <c r="A3" s="1064" t="s">
        <v>564</v>
      </c>
      <c r="B3" s="1064"/>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row>
    <row r="5" spans="1:26" ht="14.1" customHeight="1">
      <c r="A5" s="354" t="s">
        <v>273</v>
      </c>
    </row>
    <row r="6" spans="1:26" ht="9.9499999999999993" customHeight="1"/>
    <row r="7" spans="1:26" ht="14.1" customHeight="1">
      <c r="B7" s="1054" t="s">
        <v>575</v>
      </c>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6"/>
    </row>
    <row r="8" spans="1:26" ht="14.1" customHeight="1">
      <c r="B8" s="1067"/>
      <c r="C8" s="1068"/>
      <c r="D8" s="1068"/>
      <c r="E8" s="1068"/>
      <c r="F8" s="1068"/>
      <c r="G8" s="1068"/>
      <c r="H8" s="1068"/>
      <c r="I8" s="1068"/>
      <c r="J8" s="1068"/>
      <c r="K8" s="1068"/>
      <c r="L8" s="1068"/>
      <c r="M8" s="1068"/>
      <c r="N8" s="1068"/>
      <c r="O8" s="1068"/>
      <c r="P8" s="1068"/>
      <c r="Q8" s="1068"/>
      <c r="R8" s="1068"/>
      <c r="S8" s="1068"/>
      <c r="T8" s="1068"/>
      <c r="U8" s="1068"/>
      <c r="V8" s="1068"/>
      <c r="W8" s="1068"/>
      <c r="X8" s="1068"/>
      <c r="Y8" s="1068"/>
      <c r="Z8" s="1069"/>
    </row>
    <row r="9" spans="1:26" ht="14.1" customHeight="1">
      <c r="B9" s="1067"/>
      <c r="C9" s="1068"/>
      <c r="D9" s="1068"/>
      <c r="E9" s="1068"/>
      <c r="F9" s="1068"/>
      <c r="G9" s="1068"/>
      <c r="H9" s="1068"/>
      <c r="I9" s="1068"/>
      <c r="J9" s="1068"/>
      <c r="K9" s="1068"/>
      <c r="L9" s="1068"/>
      <c r="M9" s="1068"/>
      <c r="N9" s="1068"/>
      <c r="O9" s="1068"/>
      <c r="P9" s="1068"/>
      <c r="Q9" s="1068"/>
      <c r="R9" s="1068"/>
      <c r="S9" s="1068"/>
      <c r="T9" s="1068"/>
      <c r="U9" s="1068"/>
      <c r="V9" s="1068"/>
      <c r="W9" s="1068"/>
      <c r="X9" s="1068"/>
      <c r="Y9" s="1068"/>
      <c r="Z9" s="1069"/>
    </row>
    <row r="10" spans="1:26" ht="14.1" customHeight="1">
      <c r="B10" s="1067"/>
      <c r="C10" s="1068"/>
      <c r="D10" s="1068"/>
      <c r="E10" s="1068"/>
      <c r="F10" s="1068"/>
      <c r="G10" s="1068"/>
      <c r="H10" s="1068"/>
      <c r="I10" s="1068"/>
      <c r="J10" s="1068"/>
      <c r="K10" s="1068"/>
      <c r="L10" s="1068"/>
      <c r="M10" s="1068"/>
      <c r="N10" s="1068"/>
      <c r="O10" s="1068"/>
      <c r="P10" s="1068"/>
      <c r="Q10" s="1068"/>
      <c r="R10" s="1068"/>
      <c r="S10" s="1068"/>
      <c r="T10" s="1068"/>
      <c r="U10" s="1068"/>
      <c r="V10" s="1068"/>
      <c r="W10" s="1068"/>
      <c r="X10" s="1068"/>
      <c r="Y10" s="1068"/>
      <c r="Z10" s="1069"/>
    </row>
    <row r="11" spans="1:26" ht="14.1" customHeight="1">
      <c r="B11" s="1067"/>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9"/>
    </row>
    <row r="12" spans="1:26" ht="14.1" customHeight="1">
      <c r="B12" s="1067"/>
      <c r="C12" s="1068"/>
      <c r="D12" s="1068"/>
      <c r="E12" s="1068"/>
      <c r="F12" s="1068"/>
      <c r="G12" s="1068"/>
      <c r="H12" s="1068"/>
      <c r="I12" s="1068"/>
      <c r="J12" s="1068"/>
      <c r="K12" s="1068"/>
      <c r="L12" s="1068"/>
      <c r="M12" s="1068"/>
      <c r="N12" s="1068"/>
      <c r="O12" s="1068"/>
      <c r="P12" s="1068"/>
      <c r="Q12" s="1068"/>
      <c r="R12" s="1068"/>
      <c r="S12" s="1068"/>
      <c r="T12" s="1068"/>
      <c r="U12" s="1068"/>
      <c r="V12" s="1068"/>
      <c r="W12" s="1068"/>
      <c r="X12" s="1068"/>
      <c r="Y12" s="1068"/>
      <c r="Z12" s="1069"/>
    </row>
    <row r="13" spans="1:26" ht="14.1" customHeight="1">
      <c r="B13" s="1067"/>
      <c r="C13" s="1068"/>
      <c r="D13" s="1068"/>
      <c r="E13" s="1068"/>
      <c r="F13" s="1068"/>
      <c r="G13" s="1068"/>
      <c r="H13" s="1068"/>
      <c r="I13" s="1068"/>
      <c r="J13" s="1068"/>
      <c r="K13" s="1068"/>
      <c r="L13" s="1068"/>
      <c r="M13" s="1068"/>
      <c r="N13" s="1068"/>
      <c r="O13" s="1068"/>
      <c r="P13" s="1068"/>
      <c r="Q13" s="1068"/>
      <c r="R13" s="1068"/>
      <c r="S13" s="1068"/>
      <c r="T13" s="1068"/>
      <c r="U13" s="1068"/>
      <c r="V13" s="1068"/>
      <c r="W13" s="1068"/>
      <c r="X13" s="1068"/>
      <c r="Y13" s="1068"/>
      <c r="Z13" s="1069"/>
    </row>
    <row r="14" spans="1:26" ht="14.1" customHeight="1">
      <c r="B14" s="1070"/>
      <c r="C14" s="1071"/>
      <c r="D14" s="1071"/>
      <c r="E14" s="1071"/>
      <c r="F14" s="1071"/>
      <c r="G14" s="1071"/>
      <c r="H14" s="1071"/>
      <c r="I14" s="1071"/>
      <c r="J14" s="1071"/>
      <c r="K14" s="1071"/>
      <c r="L14" s="1071"/>
      <c r="M14" s="1071"/>
      <c r="N14" s="1071"/>
      <c r="O14" s="1071"/>
      <c r="P14" s="1071"/>
      <c r="Q14" s="1071"/>
      <c r="R14" s="1071"/>
      <c r="S14" s="1071"/>
      <c r="T14" s="1071"/>
      <c r="U14" s="1071"/>
      <c r="V14" s="1071"/>
      <c r="W14" s="1071"/>
      <c r="X14" s="1071"/>
      <c r="Y14" s="1071"/>
      <c r="Z14" s="1072"/>
    </row>
    <row r="16" spans="1:26" ht="14.1" customHeight="1">
      <c r="A16" s="354" t="s">
        <v>274</v>
      </c>
    </row>
    <row r="17" spans="2:26" ht="9.9499999999999993" customHeight="1"/>
    <row r="18" spans="2:26" ht="13.5" customHeight="1">
      <c r="B18" s="1054" t="s">
        <v>565</v>
      </c>
      <c r="C18" s="1055"/>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6"/>
    </row>
    <row r="19" spans="2:26" ht="13.5" customHeight="1">
      <c r="B19" s="1057"/>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9"/>
    </row>
    <row r="20" spans="2:26" ht="13.5" customHeight="1">
      <c r="B20" s="1057"/>
      <c r="C20" s="1058"/>
      <c r="D20" s="1058"/>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9"/>
    </row>
    <row r="21" spans="2:26" ht="13.5" customHeight="1">
      <c r="B21" s="1057"/>
      <c r="C21" s="1058"/>
      <c r="D21" s="1058"/>
      <c r="E21" s="1058"/>
      <c r="F21" s="1058"/>
      <c r="G21" s="1058"/>
      <c r="H21" s="1058"/>
      <c r="I21" s="1058"/>
      <c r="J21" s="1058"/>
      <c r="K21" s="1058"/>
      <c r="L21" s="1058"/>
      <c r="M21" s="1058"/>
      <c r="N21" s="1058"/>
      <c r="O21" s="1058"/>
      <c r="P21" s="1058"/>
      <c r="Q21" s="1058"/>
      <c r="R21" s="1058"/>
      <c r="S21" s="1058"/>
      <c r="T21" s="1058"/>
      <c r="U21" s="1058"/>
      <c r="V21" s="1058"/>
      <c r="W21" s="1058"/>
      <c r="X21" s="1058"/>
      <c r="Y21" s="1058"/>
      <c r="Z21" s="1059"/>
    </row>
    <row r="22" spans="2:26" ht="13.5" customHeight="1">
      <c r="B22" s="1057"/>
      <c r="C22" s="1058"/>
      <c r="D22" s="1058"/>
      <c r="E22" s="1058"/>
      <c r="F22" s="1058"/>
      <c r="G22" s="1058"/>
      <c r="H22" s="1058"/>
      <c r="I22" s="1058"/>
      <c r="J22" s="1058"/>
      <c r="K22" s="1058"/>
      <c r="L22" s="1058"/>
      <c r="M22" s="1058"/>
      <c r="N22" s="1058"/>
      <c r="O22" s="1058"/>
      <c r="P22" s="1058"/>
      <c r="Q22" s="1058"/>
      <c r="R22" s="1058"/>
      <c r="S22" s="1058"/>
      <c r="T22" s="1058"/>
      <c r="U22" s="1058"/>
      <c r="V22" s="1058"/>
      <c r="W22" s="1058"/>
      <c r="X22" s="1058"/>
      <c r="Y22" s="1058"/>
      <c r="Z22" s="1059"/>
    </row>
    <row r="23" spans="2:26" ht="13.5" customHeight="1">
      <c r="B23" s="1057"/>
      <c r="C23" s="1058"/>
      <c r="D23" s="1058"/>
      <c r="E23" s="1058"/>
      <c r="F23" s="1058"/>
      <c r="G23" s="1058"/>
      <c r="H23" s="1058"/>
      <c r="I23" s="1058"/>
      <c r="J23" s="1058"/>
      <c r="K23" s="1058"/>
      <c r="L23" s="1058"/>
      <c r="M23" s="1058"/>
      <c r="N23" s="1058"/>
      <c r="O23" s="1058"/>
      <c r="P23" s="1058"/>
      <c r="Q23" s="1058"/>
      <c r="R23" s="1058"/>
      <c r="S23" s="1058"/>
      <c r="T23" s="1058"/>
      <c r="U23" s="1058"/>
      <c r="V23" s="1058"/>
      <c r="W23" s="1058"/>
      <c r="X23" s="1058"/>
      <c r="Y23" s="1058"/>
      <c r="Z23" s="1059"/>
    </row>
    <row r="24" spans="2:26" ht="13.5" customHeight="1">
      <c r="B24" s="1057"/>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9"/>
    </row>
    <row r="25" spans="2:26" ht="13.5" customHeight="1">
      <c r="B25" s="1057"/>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9"/>
    </row>
    <row r="26" spans="2:26" ht="13.5" customHeight="1">
      <c r="B26" s="1057"/>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c r="Z26" s="1059"/>
    </row>
    <row r="27" spans="2:26" ht="13.5" customHeight="1">
      <c r="B27" s="1057"/>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9"/>
    </row>
    <row r="28" spans="2:26" ht="13.5" customHeight="1">
      <c r="B28" s="1057"/>
      <c r="C28" s="1058"/>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9"/>
    </row>
    <row r="29" spans="2:26" ht="13.5" customHeight="1">
      <c r="B29" s="1057"/>
      <c r="C29" s="1058"/>
      <c r="D29" s="1058"/>
      <c r="E29" s="1058"/>
      <c r="F29" s="1058"/>
      <c r="G29" s="1058"/>
      <c r="H29" s="1058"/>
      <c r="I29" s="1058"/>
      <c r="J29" s="1058"/>
      <c r="K29" s="1058"/>
      <c r="L29" s="1058"/>
      <c r="M29" s="1058"/>
      <c r="N29" s="1058"/>
      <c r="O29" s="1058"/>
      <c r="P29" s="1058"/>
      <c r="Q29" s="1058"/>
      <c r="R29" s="1058"/>
      <c r="S29" s="1058"/>
      <c r="T29" s="1058"/>
      <c r="U29" s="1058"/>
      <c r="V29" s="1058"/>
      <c r="W29" s="1058"/>
      <c r="X29" s="1058"/>
      <c r="Y29" s="1058"/>
      <c r="Z29" s="1059"/>
    </row>
    <row r="30" spans="2:26" ht="13.5" customHeight="1">
      <c r="B30" s="1057"/>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9"/>
    </row>
    <row r="31" spans="2:26" ht="13.5" customHeight="1">
      <c r="B31" s="1057"/>
      <c r="C31" s="1058"/>
      <c r="D31" s="1058"/>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9"/>
    </row>
    <row r="32" spans="2:26" ht="13.5" customHeight="1">
      <c r="B32" s="1057"/>
      <c r="C32" s="1058"/>
      <c r="D32" s="1058"/>
      <c r="E32" s="1058"/>
      <c r="F32" s="1058"/>
      <c r="G32" s="1058"/>
      <c r="H32" s="1058"/>
      <c r="I32" s="1058"/>
      <c r="J32" s="1058"/>
      <c r="K32" s="1058"/>
      <c r="L32" s="1058"/>
      <c r="M32" s="1058"/>
      <c r="N32" s="1058"/>
      <c r="O32" s="1058"/>
      <c r="P32" s="1058"/>
      <c r="Q32" s="1058"/>
      <c r="R32" s="1058"/>
      <c r="S32" s="1058"/>
      <c r="T32" s="1058"/>
      <c r="U32" s="1058"/>
      <c r="V32" s="1058"/>
      <c r="W32" s="1058"/>
      <c r="X32" s="1058"/>
      <c r="Y32" s="1058"/>
      <c r="Z32" s="1059"/>
    </row>
    <row r="33" spans="2:26" ht="13.5" customHeight="1">
      <c r="B33" s="1057"/>
      <c r="C33" s="1058"/>
      <c r="D33" s="1058"/>
      <c r="E33" s="1058"/>
      <c r="F33" s="1058"/>
      <c r="G33" s="1058"/>
      <c r="H33" s="1058"/>
      <c r="I33" s="1058"/>
      <c r="J33" s="1058"/>
      <c r="K33" s="1058"/>
      <c r="L33" s="1058"/>
      <c r="M33" s="1058"/>
      <c r="N33" s="1058"/>
      <c r="O33" s="1058"/>
      <c r="P33" s="1058"/>
      <c r="Q33" s="1058"/>
      <c r="R33" s="1058"/>
      <c r="S33" s="1058"/>
      <c r="T33" s="1058"/>
      <c r="U33" s="1058"/>
      <c r="V33" s="1058"/>
      <c r="W33" s="1058"/>
      <c r="X33" s="1058"/>
      <c r="Y33" s="1058"/>
      <c r="Z33" s="1059"/>
    </row>
    <row r="34" spans="2:26" ht="13.5" customHeight="1">
      <c r="B34" s="1057"/>
      <c r="C34" s="1058"/>
      <c r="D34" s="1058"/>
      <c r="E34" s="1058"/>
      <c r="F34" s="1058"/>
      <c r="G34" s="1058"/>
      <c r="H34" s="1058"/>
      <c r="I34" s="1058"/>
      <c r="J34" s="1058"/>
      <c r="K34" s="1058"/>
      <c r="L34" s="1058"/>
      <c r="M34" s="1058"/>
      <c r="N34" s="1058"/>
      <c r="O34" s="1058"/>
      <c r="P34" s="1058"/>
      <c r="Q34" s="1058"/>
      <c r="R34" s="1058"/>
      <c r="S34" s="1058"/>
      <c r="T34" s="1058"/>
      <c r="U34" s="1058"/>
      <c r="V34" s="1058"/>
      <c r="W34" s="1058"/>
      <c r="X34" s="1058"/>
      <c r="Y34" s="1058"/>
      <c r="Z34" s="1059"/>
    </row>
    <row r="35" spans="2:26" ht="13.5" customHeight="1">
      <c r="B35" s="1057"/>
      <c r="C35" s="1058"/>
      <c r="D35" s="1058"/>
      <c r="E35" s="1058"/>
      <c r="F35" s="1058"/>
      <c r="G35" s="1058"/>
      <c r="H35" s="1058"/>
      <c r="I35" s="1058"/>
      <c r="J35" s="1058"/>
      <c r="K35" s="1058"/>
      <c r="L35" s="1058"/>
      <c r="M35" s="1058"/>
      <c r="N35" s="1058"/>
      <c r="O35" s="1058"/>
      <c r="P35" s="1058"/>
      <c r="Q35" s="1058"/>
      <c r="R35" s="1058"/>
      <c r="S35" s="1058"/>
      <c r="T35" s="1058"/>
      <c r="U35" s="1058"/>
      <c r="V35" s="1058"/>
      <c r="W35" s="1058"/>
      <c r="X35" s="1058"/>
      <c r="Y35" s="1058"/>
      <c r="Z35" s="1059"/>
    </row>
    <row r="36" spans="2:26" ht="13.5" customHeight="1">
      <c r="B36" s="1057"/>
      <c r="C36" s="1058"/>
      <c r="D36" s="1058"/>
      <c r="E36" s="1058"/>
      <c r="F36" s="1058"/>
      <c r="G36" s="1058"/>
      <c r="H36" s="1058"/>
      <c r="I36" s="1058"/>
      <c r="J36" s="1058"/>
      <c r="K36" s="1058"/>
      <c r="L36" s="1058"/>
      <c r="M36" s="1058"/>
      <c r="N36" s="1058"/>
      <c r="O36" s="1058"/>
      <c r="P36" s="1058"/>
      <c r="Q36" s="1058"/>
      <c r="R36" s="1058"/>
      <c r="S36" s="1058"/>
      <c r="T36" s="1058"/>
      <c r="U36" s="1058"/>
      <c r="V36" s="1058"/>
      <c r="W36" s="1058"/>
      <c r="X36" s="1058"/>
      <c r="Y36" s="1058"/>
      <c r="Z36" s="1059"/>
    </row>
    <row r="37" spans="2:26" ht="13.5" customHeight="1">
      <c r="B37" s="1057"/>
      <c r="C37" s="1058"/>
      <c r="D37" s="1058"/>
      <c r="E37" s="1058"/>
      <c r="F37" s="1058"/>
      <c r="G37" s="1058"/>
      <c r="H37" s="1058"/>
      <c r="I37" s="1058"/>
      <c r="J37" s="1058"/>
      <c r="K37" s="1058"/>
      <c r="L37" s="1058"/>
      <c r="M37" s="1058"/>
      <c r="N37" s="1058"/>
      <c r="O37" s="1058"/>
      <c r="P37" s="1058"/>
      <c r="Q37" s="1058"/>
      <c r="R37" s="1058"/>
      <c r="S37" s="1058"/>
      <c r="T37" s="1058"/>
      <c r="U37" s="1058"/>
      <c r="V37" s="1058"/>
      <c r="W37" s="1058"/>
      <c r="X37" s="1058"/>
      <c r="Y37" s="1058"/>
      <c r="Z37" s="1059"/>
    </row>
    <row r="38" spans="2:26" ht="13.5" customHeight="1">
      <c r="B38" s="1057"/>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9"/>
    </row>
    <row r="39" spans="2:26" ht="13.5" customHeight="1">
      <c r="B39" s="1057"/>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58"/>
      <c r="Y39" s="1058"/>
      <c r="Z39" s="1059"/>
    </row>
    <row r="40" spans="2:26" ht="13.5" customHeight="1">
      <c r="B40" s="1057"/>
      <c r="C40" s="1058"/>
      <c r="D40" s="1058"/>
      <c r="E40" s="1058"/>
      <c r="F40" s="1058"/>
      <c r="G40" s="1058"/>
      <c r="H40" s="1058"/>
      <c r="I40" s="1058"/>
      <c r="J40" s="1058"/>
      <c r="K40" s="1058"/>
      <c r="L40" s="1058"/>
      <c r="M40" s="1058"/>
      <c r="N40" s="1058"/>
      <c r="O40" s="1058"/>
      <c r="P40" s="1058"/>
      <c r="Q40" s="1058"/>
      <c r="R40" s="1058"/>
      <c r="S40" s="1058"/>
      <c r="T40" s="1058"/>
      <c r="U40" s="1058"/>
      <c r="V40" s="1058"/>
      <c r="W40" s="1058"/>
      <c r="X40" s="1058"/>
      <c r="Y40" s="1058"/>
      <c r="Z40" s="1059"/>
    </row>
    <row r="41" spans="2:26" ht="13.5" customHeight="1">
      <c r="B41" s="1057"/>
      <c r="C41" s="1058"/>
      <c r="D41" s="1058"/>
      <c r="E41" s="1058"/>
      <c r="F41" s="1058"/>
      <c r="G41" s="1058"/>
      <c r="H41" s="1058"/>
      <c r="I41" s="1058"/>
      <c r="J41" s="1058"/>
      <c r="K41" s="1058"/>
      <c r="L41" s="1058"/>
      <c r="M41" s="1058"/>
      <c r="N41" s="1058"/>
      <c r="O41" s="1058"/>
      <c r="P41" s="1058"/>
      <c r="Q41" s="1058"/>
      <c r="R41" s="1058"/>
      <c r="S41" s="1058"/>
      <c r="T41" s="1058"/>
      <c r="U41" s="1058"/>
      <c r="V41" s="1058"/>
      <c r="W41" s="1058"/>
      <c r="X41" s="1058"/>
      <c r="Y41" s="1058"/>
      <c r="Z41" s="1059"/>
    </row>
    <row r="42" spans="2:26" ht="13.5" customHeight="1">
      <c r="B42" s="1057"/>
      <c r="C42" s="1058"/>
      <c r="D42" s="1058"/>
      <c r="E42" s="1058"/>
      <c r="F42" s="1058"/>
      <c r="G42" s="1058"/>
      <c r="H42" s="1058"/>
      <c r="I42" s="1058"/>
      <c r="J42" s="1058"/>
      <c r="K42" s="1058"/>
      <c r="L42" s="1058"/>
      <c r="M42" s="1058"/>
      <c r="N42" s="1058"/>
      <c r="O42" s="1058"/>
      <c r="P42" s="1058"/>
      <c r="Q42" s="1058"/>
      <c r="R42" s="1058"/>
      <c r="S42" s="1058"/>
      <c r="T42" s="1058"/>
      <c r="U42" s="1058"/>
      <c r="V42" s="1058"/>
      <c r="W42" s="1058"/>
      <c r="X42" s="1058"/>
      <c r="Y42" s="1058"/>
      <c r="Z42" s="1059"/>
    </row>
    <row r="43" spans="2:26" ht="13.5" customHeight="1">
      <c r="B43" s="1057"/>
      <c r="C43" s="1058"/>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059"/>
    </row>
    <row r="44" spans="2:26" ht="13.5" customHeight="1">
      <c r="B44" s="1057"/>
      <c r="C44" s="1058"/>
      <c r="D44" s="1058"/>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9"/>
    </row>
    <row r="45" spans="2:26" ht="13.5" customHeight="1">
      <c r="B45" s="1057"/>
      <c r="C45" s="1058"/>
      <c r="D45" s="1058"/>
      <c r="E45" s="1058"/>
      <c r="F45" s="1058"/>
      <c r="G45" s="1058"/>
      <c r="H45" s="1058"/>
      <c r="I45" s="1058"/>
      <c r="J45" s="1058"/>
      <c r="K45" s="1058"/>
      <c r="L45" s="1058"/>
      <c r="M45" s="1058"/>
      <c r="N45" s="1058"/>
      <c r="O45" s="1058"/>
      <c r="P45" s="1058"/>
      <c r="Q45" s="1058"/>
      <c r="R45" s="1058"/>
      <c r="S45" s="1058"/>
      <c r="T45" s="1058"/>
      <c r="U45" s="1058"/>
      <c r="V45" s="1058"/>
      <c r="W45" s="1058"/>
      <c r="X45" s="1058"/>
      <c r="Y45" s="1058"/>
      <c r="Z45" s="1059"/>
    </row>
    <row r="46" spans="2:26" ht="13.5" customHeight="1">
      <c r="B46" s="1057"/>
      <c r="C46" s="1058"/>
      <c r="D46" s="1058"/>
      <c r="E46" s="1058"/>
      <c r="F46" s="1058"/>
      <c r="G46" s="1058"/>
      <c r="H46" s="1058"/>
      <c r="I46" s="1058"/>
      <c r="J46" s="1058"/>
      <c r="K46" s="1058"/>
      <c r="L46" s="1058"/>
      <c r="M46" s="1058"/>
      <c r="N46" s="1058"/>
      <c r="O46" s="1058"/>
      <c r="P46" s="1058"/>
      <c r="Q46" s="1058"/>
      <c r="R46" s="1058"/>
      <c r="S46" s="1058"/>
      <c r="T46" s="1058"/>
      <c r="U46" s="1058"/>
      <c r="V46" s="1058"/>
      <c r="W46" s="1058"/>
      <c r="X46" s="1058"/>
      <c r="Y46" s="1058"/>
      <c r="Z46" s="1059"/>
    </row>
    <row r="47" spans="2:26" ht="13.5" customHeight="1">
      <c r="B47" s="1057"/>
      <c r="C47" s="1058"/>
      <c r="D47" s="1058"/>
      <c r="E47" s="1058"/>
      <c r="F47" s="1058"/>
      <c r="G47" s="1058"/>
      <c r="H47" s="1058"/>
      <c r="I47" s="1058"/>
      <c r="J47" s="1058"/>
      <c r="K47" s="1058"/>
      <c r="L47" s="1058"/>
      <c r="M47" s="1058"/>
      <c r="N47" s="1058"/>
      <c r="O47" s="1058"/>
      <c r="P47" s="1058"/>
      <c r="Q47" s="1058"/>
      <c r="R47" s="1058"/>
      <c r="S47" s="1058"/>
      <c r="T47" s="1058"/>
      <c r="U47" s="1058"/>
      <c r="V47" s="1058"/>
      <c r="W47" s="1058"/>
      <c r="X47" s="1058"/>
      <c r="Y47" s="1058"/>
      <c r="Z47" s="1059"/>
    </row>
    <row r="48" spans="2:26" ht="13.5" customHeight="1">
      <c r="B48" s="1057"/>
      <c r="C48" s="1058"/>
      <c r="D48" s="1058"/>
      <c r="E48" s="1058"/>
      <c r="F48" s="1058"/>
      <c r="G48" s="1058"/>
      <c r="H48" s="1058"/>
      <c r="I48" s="1058"/>
      <c r="J48" s="1058"/>
      <c r="K48" s="1058"/>
      <c r="L48" s="1058"/>
      <c r="M48" s="1058"/>
      <c r="N48" s="1058"/>
      <c r="O48" s="1058"/>
      <c r="P48" s="1058"/>
      <c r="Q48" s="1058"/>
      <c r="R48" s="1058"/>
      <c r="S48" s="1058"/>
      <c r="T48" s="1058"/>
      <c r="U48" s="1058"/>
      <c r="V48" s="1058"/>
      <c r="W48" s="1058"/>
      <c r="X48" s="1058"/>
      <c r="Y48" s="1058"/>
      <c r="Z48" s="1059"/>
    </row>
    <row r="49" spans="1:26" ht="13.5" customHeight="1">
      <c r="B49" s="1057"/>
      <c r="C49" s="1058"/>
      <c r="D49" s="1058"/>
      <c r="E49" s="1058"/>
      <c r="F49" s="1058"/>
      <c r="G49" s="1058"/>
      <c r="H49" s="1058"/>
      <c r="I49" s="1058"/>
      <c r="J49" s="1058"/>
      <c r="K49" s="1058"/>
      <c r="L49" s="1058"/>
      <c r="M49" s="1058"/>
      <c r="N49" s="1058"/>
      <c r="O49" s="1058"/>
      <c r="P49" s="1058"/>
      <c r="Q49" s="1058"/>
      <c r="R49" s="1058"/>
      <c r="S49" s="1058"/>
      <c r="T49" s="1058"/>
      <c r="U49" s="1058"/>
      <c r="V49" s="1058"/>
      <c r="W49" s="1058"/>
      <c r="X49" s="1058"/>
      <c r="Y49" s="1058"/>
      <c r="Z49" s="1059"/>
    </row>
    <row r="50" spans="1:26" ht="13.5" customHeight="1">
      <c r="B50" s="1057"/>
      <c r="C50" s="1058"/>
      <c r="D50" s="1058"/>
      <c r="E50" s="1058"/>
      <c r="F50" s="1058"/>
      <c r="G50" s="1058"/>
      <c r="H50" s="1058"/>
      <c r="I50" s="1058"/>
      <c r="J50" s="1058"/>
      <c r="K50" s="1058"/>
      <c r="L50" s="1058"/>
      <c r="M50" s="1058"/>
      <c r="N50" s="1058"/>
      <c r="O50" s="1058"/>
      <c r="P50" s="1058"/>
      <c r="Q50" s="1058"/>
      <c r="R50" s="1058"/>
      <c r="S50" s="1058"/>
      <c r="T50" s="1058"/>
      <c r="U50" s="1058"/>
      <c r="V50" s="1058"/>
      <c r="W50" s="1058"/>
      <c r="X50" s="1058"/>
      <c r="Y50" s="1058"/>
      <c r="Z50" s="1059"/>
    </row>
    <row r="51" spans="1:26" ht="13.5" customHeight="1">
      <c r="B51" s="1060"/>
      <c r="C51" s="1061"/>
      <c r="D51" s="1061"/>
      <c r="E51" s="1061"/>
      <c r="F51" s="1061"/>
      <c r="G51" s="1061"/>
      <c r="H51" s="1061"/>
      <c r="I51" s="1061"/>
      <c r="J51" s="1061"/>
      <c r="K51" s="1061"/>
      <c r="L51" s="1061"/>
      <c r="M51" s="1061"/>
      <c r="N51" s="1061"/>
      <c r="O51" s="1061"/>
      <c r="P51" s="1061"/>
      <c r="Q51" s="1061"/>
      <c r="R51" s="1061"/>
      <c r="S51" s="1061"/>
      <c r="T51" s="1061"/>
      <c r="U51" s="1061"/>
      <c r="V51" s="1061"/>
      <c r="W51" s="1061"/>
      <c r="X51" s="1061"/>
      <c r="Y51" s="1061"/>
      <c r="Z51" s="1062"/>
    </row>
    <row r="54" spans="1:26" ht="14.1" customHeight="1">
      <c r="A54" s="354" t="s">
        <v>275</v>
      </c>
    </row>
    <row r="55" spans="1:26" ht="9.9499999999999993" customHeight="1"/>
    <row r="56" spans="1:26" ht="14.1" customHeight="1">
      <c r="B56" s="1054" t="s">
        <v>675</v>
      </c>
      <c r="C56" s="1055"/>
      <c r="D56" s="1055"/>
      <c r="E56" s="1055"/>
      <c r="F56" s="1055"/>
      <c r="G56" s="1055"/>
      <c r="H56" s="1055"/>
      <c r="I56" s="1055"/>
      <c r="J56" s="1055"/>
      <c r="K56" s="1055"/>
      <c r="L56" s="1055"/>
      <c r="M56" s="1055"/>
      <c r="N56" s="1055"/>
      <c r="O56" s="1055"/>
      <c r="P56" s="1055"/>
      <c r="Q56" s="1055"/>
      <c r="R56" s="1055"/>
      <c r="S56" s="1055"/>
      <c r="T56" s="1055"/>
      <c r="U56" s="1055"/>
      <c r="V56" s="1055"/>
      <c r="W56" s="1055"/>
      <c r="X56" s="1055"/>
      <c r="Y56" s="1055"/>
      <c r="Z56" s="1056"/>
    </row>
    <row r="57" spans="1:26" ht="14.1" customHeight="1">
      <c r="B57" s="1057"/>
      <c r="C57" s="1058"/>
      <c r="D57" s="1058"/>
      <c r="E57" s="1058"/>
      <c r="F57" s="1058"/>
      <c r="G57" s="1058"/>
      <c r="H57" s="1058"/>
      <c r="I57" s="1058"/>
      <c r="J57" s="1058"/>
      <c r="K57" s="1058"/>
      <c r="L57" s="1058"/>
      <c r="M57" s="1058"/>
      <c r="N57" s="1058"/>
      <c r="O57" s="1058"/>
      <c r="P57" s="1058"/>
      <c r="Q57" s="1058"/>
      <c r="R57" s="1058"/>
      <c r="S57" s="1058"/>
      <c r="T57" s="1058"/>
      <c r="U57" s="1058"/>
      <c r="V57" s="1058"/>
      <c r="W57" s="1058"/>
      <c r="X57" s="1058"/>
      <c r="Y57" s="1058"/>
      <c r="Z57" s="1059"/>
    </row>
    <row r="58" spans="1:26" ht="14.1" customHeight="1">
      <c r="B58" s="1057"/>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9"/>
    </row>
    <row r="59" spans="1:26" ht="14.1" customHeight="1">
      <c r="B59" s="1057"/>
      <c r="C59" s="1058"/>
      <c r="D59" s="1058"/>
      <c r="E59" s="1058"/>
      <c r="F59" s="1058"/>
      <c r="G59" s="1058"/>
      <c r="H59" s="1058"/>
      <c r="I59" s="1058"/>
      <c r="J59" s="1058"/>
      <c r="K59" s="1058"/>
      <c r="L59" s="1058"/>
      <c r="M59" s="1058"/>
      <c r="N59" s="1058"/>
      <c r="O59" s="1058"/>
      <c r="P59" s="1058"/>
      <c r="Q59" s="1058"/>
      <c r="R59" s="1058"/>
      <c r="S59" s="1058"/>
      <c r="T59" s="1058"/>
      <c r="U59" s="1058"/>
      <c r="V59" s="1058"/>
      <c r="W59" s="1058"/>
      <c r="X59" s="1058"/>
      <c r="Y59" s="1058"/>
      <c r="Z59" s="1059"/>
    </row>
    <row r="60" spans="1:26" ht="14.1" customHeight="1">
      <c r="B60" s="1057"/>
      <c r="C60" s="1058"/>
      <c r="D60" s="1058"/>
      <c r="E60" s="1058"/>
      <c r="F60" s="1058"/>
      <c r="G60" s="1058"/>
      <c r="H60" s="1058"/>
      <c r="I60" s="1058"/>
      <c r="J60" s="1058"/>
      <c r="K60" s="1058"/>
      <c r="L60" s="1058"/>
      <c r="M60" s="1058"/>
      <c r="N60" s="1058"/>
      <c r="O60" s="1058"/>
      <c r="P60" s="1058"/>
      <c r="Q60" s="1058"/>
      <c r="R60" s="1058"/>
      <c r="S60" s="1058"/>
      <c r="T60" s="1058"/>
      <c r="U60" s="1058"/>
      <c r="V60" s="1058"/>
      <c r="W60" s="1058"/>
      <c r="X60" s="1058"/>
      <c r="Y60" s="1058"/>
      <c r="Z60" s="1059"/>
    </row>
    <row r="61" spans="1:26" ht="14.1" customHeight="1">
      <c r="B61" s="1057"/>
      <c r="C61" s="1058"/>
      <c r="D61" s="1058"/>
      <c r="E61" s="1058"/>
      <c r="F61" s="1058"/>
      <c r="G61" s="1058"/>
      <c r="H61" s="1058"/>
      <c r="I61" s="1058"/>
      <c r="J61" s="1058"/>
      <c r="K61" s="1058"/>
      <c r="L61" s="1058"/>
      <c r="M61" s="1058"/>
      <c r="N61" s="1058"/>
      <c r="O61" s="1058"/>
      <c r="P61" s="1058"/>
      <c r="Q61" s="1058"/>
      <c r="R61" s="1058"/>
      <c r="S61" s="1058"/>
      <c r="T61" s="1058"/>
      <c r="U61" s="1058"/>
      <c r="V61" s="1058"/>
      <c r="W61" s="1058"/>
      <c r="X61" s="1058"/>
      <c r="Y61" s="1058"/>
      <c r="Z61" s="1059"/>
    </row>
    <row r="62" spans="1:26" ht="14.1" customHeight="1">
      <c r="B62" s="1057"/>
      <c r="C62" s="1058"/>
      <c r="D62" s="1058"/>
      <c r="E62" s="1058"/>
      <c r="F62" s="1058"/>
      <c r="G62" s="1058"/>
      <c r="H62" s="1058"/>
      <c r="I62" s="1058"/>
      <c r="J62" s="1058"/>
      <c r="K62" s="1058"/>
      <c r="L62" s="1058"/>
      <c r="M62" s="1058"/>
      <c r="N62" s="1058"/>
      <c r="O62" s="1058"/>
      <c r="P62" s="1058"/>
      <c r="Q62" s="1058"/>
      <c r="R62" s="1058"/>
      <c r="S62" s="1058"/>
      <c r="T62" s="1058"/>
      <c r="U62" s="1058"/>
      <c r="V62" s="1058"/>
      <c r="W62" s="1058"/>
      <c r="X62" s="1058"/>
      <c r="Y62" s="1058"/>
      <c r="Z62" s="1059"/>
    </row>
    <row r="63" spans="1:26" ht="14.1" customHeight="1">
      <c r="B63" s="1057"/>
      <c r="C63" s="1058"/>
      <c r="D63" s="1058"/>
      <c r="E63" s="1058"/>
      <c r="F63" s="1058"/>
      <c r="G63" s="1058"/>
      <c r="H63" s="1058"/>
      <c r="I63" s="1058"/>
      <c r="J63" s="1058"/>
      <c r="K63" s="1058"/>
      <c r="L63" s="1058"/>
      <c r="M63" s="1058"/>
      <c r="N63" s="1058"/>
      <c r="O63" s="1058"/>
      <c r="P63" s="1058"/>
      <c r="Q63" s="1058"/>
      <c r="R63" s="1058"/>
      <c r="S63" s="1058"/>
      <c r="T63" s="1058"/>
      <c r="U63" s="1058"/>
      <c r="V63" s="1058"/>
      <c r="W63" s="1058"/>
      <c r="X63" s="1058"/>
      <c r="Y63" s="1058"/>
      <c r="Z63" s="1059"/>
    </row>
    <row r="64" spans="1:26" ht="14.1" customHeight="1">
      <c r="B64" s="1057"/>
      <c r="C64" s="1058"/>
      <c r="D64" s="1058"/>
      <c r="E64" s="1058"/>
      <c r="F64" s="1058"/>
      <c r="G64" s="1058"/>
      <c r="H64" s="1058"/>
      <c r="I64" s="1058"/>
      <c r="J64" s="1058"/>
      <c r="K64" s="1058"/>
      <c r="L64" s="1058"/>
      <c r="M64" s="1058"/>
      <c r="N64" s="1058"/>
      <c r="O64" s="1058"/>
      <c r="P64" s="1058"/>
      <c r="Q64" s="1058"/>
      <c r="R64" s="1058"/>
      <c r="S64" s="1058"/>
      <c r="T64" s="1058"/>
      <c r="U64" s="1058"/>
      <c r="V64" s="1058"/>
      <c r="W64" s="1058"/>
      <c r="X64" s="1058"/>
      <c r="Y64" s="1058"/>
      <c r="Z64" s="1059"/>
    </row>
    <row r="65" spans="2:26" ht="14.1" customHeight="1">
      <c r="B65" s="1057"/>
      <c r="C65" s="1058"/>
      <c r="D65" s="1058"/>
      <c r="E65" s="1058"/>
      <c r="F65" s="1058"/>
      <c r="G65" s="1058"/>
      <c r="H65" s="1058"/>
      <c r="I65" s="1058"/>
      <c r="J65" s="1058"/>
      <c r="K65" s="1058"/>
      <c r="L65" s="1058"/>
      <c r="M65" s="1058"/>
      <c r="N65" s="1058"/>
      <c r="O65" s="1058"/>
      <c r="P65" s="1058"/>
      <c r="Q65" s="1058"/>
      <c r="R65" s="1058"/>
      <c r="S65" s="1058"/>
      <c r="T65" s="1058"/>
      <c r="U65" s="1058"/>
      <c r="V65" s="1058"/>
      <c r="W65" s="1058"/>
      <c r="X65" s="1058"/>
      <c r="Y65" s="1058"/>
      <c r="Z65" s="1059"/>
    </row>
    <row r="66" spans="2:26" ht="14.1" customHeight="1">
      <c r="B66" s="1057"/>
      <c r="C66" s="1058"/>
      <c r="D66" s="1058"/>
      <c r="E66" s="1058"/>
      <c r="F66" s="1058"/>
      <c r="G66" s="1058"/>
      <c r="H66" s="1058"/>
      <c r="I66" s="1058"/>
      <c r="J66" s="1058"/>
      <c r="K66" s="1058"/>
      <c r="L66" s="1058"/>
      <c r="M66" s="1058"/>
      <c r="N66" s="1058"/>
      <c r="O66" s="1058"/>
      <c r="P66" s="1058"/>
      <c r="Q66" s="1058"/>
      <c r="R66" s="1058"/>
      <c r="S66" s="1058"/>
      <c r="T66" s="1058"/>
      <c r="U66" s="1058"/>
      <c r="V66" s="1058"/>
      <c r="W66" s="1058"/>
      <c r="X66" s="1058"/>
      <c r="Y66" s="1058"/>
      <c r="Z66" s="1059"/>
    </row>
    <row r="67" spans="2:26" ht="14.1" customHeight="1">
      <c r="B67" s="1057"/>
      <c r="C67" s="1058"/>
      <c r="D67" s="1058"/>
      <c r="E67" s="1058"/>
      <c r="F67" s="1058"/>
      <c r="G67" s="1058"/>
      <c r="H67" s="1058"/>
      <c r="I67" s="1058"/>
      <c r="J67" s="1058"/>
      <c r="K67" s="1058"/>
      <c r="L67" s="1058"/>
      <c r="M67" s="1058"/>
      <c r="N67" s="1058"/>
      <c r="O67" s="1058"/>
      <c r="P67" s="1058"/>
      <c r="Q67" s="1058"/>
      <c r="R67" s="1058"/>
      <c r="S67" s="1058"/>
      <c r="T67" s="1058"/>
      <c r="U67" s="1058"/>
      <c r="V67" s="1058"/>
      <c r="W67" s="1058"/>
      <c r="X67" s="1058"/>
      <c r="Y67" s="1058"/>
      <c r="Z67" s="1059"/>
    </row>
    <row r="68" spans="2:26" ht="14.1" customHeight="1">
      <c r="B68" s="1057"/>
      <c r="C68" s="1058"/>
      <c r="D68" s="1058"/>
      <c r="E68" s="1058"/>
      <c r="F68" s="1058"/>
      <c r="G68" s="1058"/>
      <c r="H68" s="1058"/>
      <c r="I68" s="1058"/>
      <c r="J68" s="1058"/>
      <c r="K68" s="1058"/>
      <c r="L68" s="1058"/>
      <c r="M68" s="1058"/>
      <c r="N68" s="1058"/>
      <c r="O68" s="1058"/>
      <c r="P68" s="1058"/>
      <c r="Q68" s="1058"/>
      <c r="R68" s="1058"/>
      <c r="S68" s="1058"/>
      <c r="T68" s="1058"/>
      <c r="U68" s="1058"/>
      <c r="V68" s="1058"/>
      <c r="W68" s="1058"/>
      <c r="X68" s="1058"/>
      <c r="Y68" s="1058"/>
      <c r="Z68" s="1059"/>
    </row>
    <row r="69" spans="2:26" ht="14.1" customHeight="1">
      <c r="B69" s="1057"/>
      <c r="C69" s="1058"/>
      <c r="D69" s="1058"/>
      <c r="E69" s="1058"/>
      <c r="F69" s="1058"/>
      <c r="G69" s="1058"/>
      <c r="H69" s="1058"/>
      <c r="I69" s="1058"/>
      <c r="J69" s="1058"/>
      <c r="K69" s="1058"/>
      <c r="L69" s="1058"/>
      <c r="M69" s="1058"/>
      <c r="N69" s="1058"/>
      <c r="O69" s="1058"/>
      <c r="P69" s="1058"/>
      <c r="Q69" s="1058"/>
      <c r="R69" s="1058"/>
      <c r="S69" s="1058"/>
      <c r="T69" s="1058"/>
      <c r="U69" s="1058"/>
      <c r="V69" s="1058"/>
      <c r="W69" s="1058"/>
      <c r="X69" s="1058"/>
      <c r="Y69" s="1058"/>
      <c r="Z69" s="1059"/>
    </row>
    <row r="70" spans="2:26" ht="14.1" customHeight="1">
      <c r="B70" s="1057"/>
      <c r="C70" s="1058"/>
      <c r="D70" s="1058"/>
      <c r="E70" s="1058"/>
      <c r="F70" s="1058"/>
      <c r="G70" s="1058"/>
      <c r="H70" s="1058"/>
      <c r="I70" s="1058"/>
      <c r="J70" s="1058"/>
      <c r="K70" s="1058"/>
      <c r="L70" s="1058"/>
      <c r="M70" s="1058"/>
      <c r="N70" s="1058"/>
      <c r="O70" s="1058"/>
      <c r="P70" s="1058"/>
      <c r="Q70" s="1058"/>
      <c r="R70" s="1058"/>
      <c r="S70" s="1058"/>
      <c r="T70" s="1058"/>
      <c r="U70" s="1058"/>
      <c r="V70" s="1058"/>
      <c r="W70" s="1058"/>
      <c r="X70" s="1058"/>
      <c r="Y70" s="1058"/>
      <c r="Z70" s="1059"/>
    </row>
    <row r="71" spans="2:26" ht="14.1" customHeight="1">
      <c r="B71" s="1057"/>
      <c r="C71" s="1058"/>
      <c r="D71" s="1058"/>
      <c r="E71" s="1058"/>
      <c r="F71" s="1058"/>
      <c r="G71" s="1058"/>
      <c r="H71" s="1058"/>
      <c r="I71" s="1058"/>
      <c r="J71" s="1058"/>
      <c r="K71" s="1058"/>
      <c r="L71" s="1058"/>
      <c r="M71" s="1058"/>
      <c r="N71" s="1058"/>
      <c r="O71" s="1058"/>
      <c r="P71" s="1058"/>
      <c r="Q71" s="1058"/>
      <c r="R71" s="1058"/>
      <c r="S71" s="1058"/>
      <c r="T71" s="1058"/>
      <c r="U71" s="1058"/>
      <c r="V71" s="1058"/>
      <c r="W71" s="1058"/>
      <c r="X71" s="1058"/>
      <c r="Y71" s="1058"/>
      <c r="Z71" s="1059"/>
    </row>
    <row r="72" spans="2:26" ht="14.1" customHeight="1">
      <c r="B72" s="1057"/>
      <c r="C72" s="1058"/>
      <c r="D72" s="1058"/>
      <c r="E72" s="1058"/>
      <c r="F72" s="1058"/>
      <c r="G72" s="1058"/>
      <c r="H72" s="1058"/>
      <c r="I72" s="1058"/>
      <c r="J72" s="1058"/>
      <c r="K72" s="1058"/>
      <c r="L72" s="1058"/>
      <c r="M72" s="1058"/>
      <c r="N72" s="1058"/>
      <c r="O72" s="1058"/>
      <c r="P72" s="1058"/>
      <c r="Q72" s="1058"/>
      <c r="R72" s="1058"/>
      <c r="S72" s="1058"/>
      <c r="T72" s="1058"/>
      <c r="U72" s="1058"/>
      <c r="V72" s="1058"/>
      <c r="W72" s="1058"/>
      <c r="X72" s="1058"/>
      <c r="Y72" s="1058"/>
      <c r="Z72" s="1059"/>
    </row>
    <row r="73" spans="2:26" ht="14.1" customHeight="1">
      <c r="B73" s="1057"/>
      <c r="C73" s="1058"/>
      <c r="D73" s="1058"/>
      <c r="E73" s="1058"/>
      <c r="F73" s="1058"/>
      <c r="G73" s="1058"/>
      <c r="H73" s="1058"/>
      <c r="I73" s="1058"/>
      <c r="J73" s="1058"/>
      <c r="K73" s="1058"/>
      <c r="L73" s="1058"/>
      <c r="M73" s="1058"/>
      <c r="N73" s="1058"/>
      <c r="O73" s="1058"/>
      <c r="P73" s="1058"/>
      <c r="Q73" s="1058"/>
      <c r="R73" s="1058"/>
      <c r="S73" s="1058"/>
      <c r="T73" s="1058"/>
      <c r="U73" s="1058"/>
      <c r="V73" s="1058"/>
      <c r="W73" s="1058"/>
      <c r="X73" s="1058"/>
      <c r="Y73" s="1058"/>
      <c r="Z73" s="1059"/>
    </row>
    <row r="74" spans="2:26" ht="14.1" customHeight="1">
      <c r="B74" s="1057"/>
      <c r="C74" s="1058"/>
      <c r="D74" s="1058"/>
      <c r="E74" s="1058"/>
      <c r="F74" s="1058"/>
      <c r="G74" s="1058"/>
      <c r="H74" s="1058"/>
      <c r="I74" s="1058"/>
      <c r="J74" s="1058"/>
      <c r="K74" s="1058"/>
      <c r="L74" s="1058"/>
      <c r="M74" s="1058"/>
      <c r="N74" s="1058"/>
      <c r="O74" s="1058"/>
      <c r="P74" s="1058"/>
      <c r="Q74" s="1058"/>
      <c r="R74" s="1058"/>
      <c r="S74" s="1058"/>
      <c r="T74" s="1058"/>
      <c r="U74" s="1058"/>
      <c r="V74" s="1058"/>
      <c r="W74" s="1058"/>
      <c r="X74" s="1058"/>
      <c r="Y74" s="1058"/>
      <c r="Z74" s="1059"/>
    </row>
    <row r="75" spans="2:26" ht="14.1" customHeight="1">
      <c r="B75" s="1057"/>
      <c r="C75" s="1058"/>
      <c r="D75" s="1058"/>
      <c r="E75" s="1058"/>
      <c r="F75" s="1058"/>
      <c r="G75" s="1058"/>
      <c r="H75" s="1058"/>
      <c r="I75" s="1058"/>
      <c r="J75" s="1058"/>
      <c r="K75" s="1058"/>
      <c r="L75" s="1058"/>
      <c r="M75" s="1058"/>
      <c r="N75" s="1058"/>
      <c r="O75" s="1058"/>
      <c r="P75" s="1058"/>
      <c r="Q75" s="1058"/>
      <c r="R75" s="1058"/>
      <c r="S75" s="1058"/>
      <c r="T75" s="1058"/>
      <c r="U75" s="1058"/>
      <c r="V75" s="1058"/>
      <c r="W75" s="1058"/>
      <c r="X75" s="1058"/>
      <c r="Y75" s="1058"/>
      <c r="Z75" s="1059"/>
    </row>
    <row r="76" spans="2:26" ht="14.1" customHeight="1">
      <c r="B76" s="1057"/>
      <c r="C76" s="1058"/>
      <c r="D76" s="1058"/>
      <c r="E76" s="1058"/>
      <c r="F76" s="1058"/>
      <c r="G76" s="1058"/>
      <c r="H76" s="1058"/>
      <c r="I76" s="1058"/>
      <c r="J76" s="1058"/>
      <c r="K76" s="1058"/>
      <c r="L76" s="1058"/>
      <c r="M76" s="1058"/>
      <c r="N76" s="1058"/>
      <c r="O76" s="1058"/>
      <c r="P76" s="1058"/>
      <c r="Q76" s="1058"/>
      <c r="R76" s="1058"/>
      <c r="S76" s="1058"/>
      <c r="T76" s="1058"/>
      <c r="U76" s="1058"/>
      <c r="V76" s="1058"/>
      <c r="W76" s="1058"/>
      <c r="X76" s="1058"/>
      <c r="Y76" s="1058"/>
      <c r="Z76" s="1059"/>
    </row>
    <row r="77" spans="2:26" ht="14.1" customHeight="1">
      <c r="B77" s="1057"/>
      <c r="C77" s="1058"/>
      <c r="D77" s="1058"/>
      <c r="E77" s="1058"/>
      <c r="F77" s="1058"/>
      <c r="G77" s="1058"/>
      <c r="H77" s="1058"/>
      <c r="I77" s="1058"/>
      <c r="J77" s="1058"/>
      <c r="K77" s="1058"/>
      <c r="L77" s="1058"/>
      <c r="M77" s="1058"/>
      <c r="N77" s="1058"/>
      <c r="O77" s="1058"/>
      <c r="P77" s="1058"/>
      <c r="Q77" s="1058"/>
      <c r="R77" s="1058"/>
      <c r="S77" s="1058"/>
      <c r="T77" s="1058"/>
      <c r="U77" s="1058"/>
      <c r="V77" s="1058"/>
      <c r="W77" s="1058"/>
      <c r="X77" s="1058"/>
      <c r="Y77" s="1058"/>
      <c r="Z77" s="1059"/>
    </row>
    <row r="78" spans="2:26" ht="14.1" customHeight="1">
      <c r="B78" s="1057"/>
      <c r="C78" s="1058"/>
      <c r="D78" s="1058"/>
      <c r="E78" s="1058"/>
      <c r="F78" s="1058"/>
      <c r="G78" s="1058"/>
      <c r="H78" s="1058"/>
      <c r="I78" s="1058"/>
      <c r="J78" s="1058"/>
      <c r="K78" s="1058"/>
      <c r="L78" s="1058"/>
      <c r="M78" s="1058"/>
      <c r="N78" s="1058"/>
      <c r="O78" s="1058"/>
      <c r="P78" s="1058"/>
      <c r="Q78" s="1058"/>
      <c r="R78" s="1058"/>
      <c r="S78" s="1058"/>
      <c r="T78" s="1058"/>
      <c r="U78" s="1058"/>
      <c r="V78" s="1058"/>
      <c r="W78" s="1058"/>
      <c r="X78" s="1058"/>
      <c r="Y78" s="1058"/>
      <c r="Z78" s="1059"/>
    </row>
    <row r="79" spans="2:26" ht="14.1" customHeight="1">
      <c r="B79" s="1057"/>
      <c r="C79" s="1058"/>
      <c r="D79" s="1058"/>
      <c r="E79" s="1058"/>
      <c r="F79" s="1058"/>
      <c r="G79" s="1058"/>
      <c r="H79" s="1058"/>
      <c r="I79" s="1058"/>
      <c r="J79" s="1058"/>
      <c r="K79" s="1058"/>
      <c r="L79" s="1058"/>
      <c r="M79" s="1058"/>
      <c r="N79" s="1058"/>
      <c r="O79" s="1058"/>
      <c r="P79" s="1058"/>
      <c r="Q79" s="1058"/>
      <c r="R79" s="1058"/>
      <c r="S79" s="1058"/>
      <c r="T79" s="1058"/>
      <c r="U79" s="1058"/>
      <c r="V79" s="1058"/>
      <c r="W79" s="1058"/>
      <c r="X79" s="1058"/>
      <c r="Y79" s="1058"/>
      <c r="Z79" s="1059"/>
    </row>
    <row r="80" spans="2:26" ht="14.1" customHeight="1">
      <c r="B80" s="1057"/>
      <c r="C80" s="1058"/>
      <c r="D80" s="1058"/>
      <c r="E80" s="1058"/>
      <c r="F80" s="1058"/>
      <c r="G80" s="1058"/>
      <c r="H80" s="1058"/>
      <c r="I80" s="1058"/>
      <c r="J80" s="1058"/>
      <c r="K80" s="1058"/>
      <c r="L80" s="1058"/>
      <c r="M80" s="1058"/>
      <c r="N80" s="1058"/>
      <c r="O80" s="1058"/>
      <c r="P80" s="1058"/>
      <c r="Q80" s="1058"/>
      <c r="R80" s="1058"/>
      <c r="S80" s="1058"/>
      <c r="T80" s="1058"/>
      <c r="U80" s="1058"/>
      <c r="V80" s="1058"/>
      <c r="W80" s="1058"/>
      <c r="X80" s="1058"/>
      <c r="Y80" s="1058"/>
      <c r="Z80" s="1059"/>
    </row>
    <row r="81" spans="1:26" ht="14.1" customHeight="1">
      <c r="B81" s="1057"/>
      <c r="C81" s="1058"/>
      <c r="D81" s="1058"/>
      <c r="E81" s="1058"/>
      <c r="F81" s="1058"/>
      <c r="G81" s="1058"/>
      <c r="H81" s="1058"/>
      <c r="I81" s="1058"/>
      <c r="J81" s="1058"/>
      <c r="K81" s="1058"/>
      <c r="L81" s="1058"/>
      <c r="M81" s="1058"/>
      <c r="N81" s="1058"/>
      <c r="O81" s="1058"/>
      <c r="P81" s="1058"/>
      <c r="Q81" s="1058"/>
      <c r="R81" s="1058"/>
      <c r="S81" s="1058"/>
      <c r="T81" s="1058"/>
      <c r="U81" s="1058"/>
      <c r="V81" s="1058"/>
      <c r="W81" s="1058"/>
      <c r="X81" s="1058"/>
      <c r="Y81" s="1058"/>
      <c r="Z81" s="1059"/>
    </row>
    <row r="82" spans="1:26" ht="14.1" customHeight="1">
      <c r="B82" s="1057"/>
      <c r="C82" s="1058"/>
      <c r="D82" s="1058"/>
      <c r="E82" s="1058"/>
      <c r="F82" s="1058"/>
      <c r="G82" s="1058"/>
      <c r="H82" s="1058"/>
      <c r="I82" s="1058"/>
      <c r="J82" s="1058"/>
      <c r="K82" s="1058"/>
      <c r="L82" s="1058"/>
      <c r="M82" s="1058"/>
      <c r="N82" s="1058"/>
      <c r="O82" s="1058"/>
      <c r="P82" s="1058"/>
      <c r="Q82" s="1058"/>
      <c r="R82" s="1058"/>
      <c r="S82" s="1058"/>
      <c r="T82" s="1058"/>
      <c r="U82" s="1058"/>
      <c r="V82" s="1058"/>
      <c r="W82" s="1058"/>
      <c r="X82" s="1058"/>
      <c r="Y82" s="1058"/>
      <c r="Z82" s="1059"/>
    </row>
    <row r="83" spans="1:26" ht="14.1" customHeight="1">
      <c r="B83" s="1057"/>
      <c r="C83" s="1058"/>
      <c r="D83" s="1058"/>
      <c r="E83" s="1058"/>
      <c r="F83" s="1058"/>
      <c r="G83" s="1058"/>
      <c r="H83" s="1058"/>
      <c r="I83" s="1058"/>
      <c r="J83" s="1058"/>
      <c r="K83" s="1058"/>
      <c r="L83" s="1058"/>
      <c r="M83" s="1058"/>
      <c r="N83" s="1058"/>
      <c r="O83" s="1058"/>
      <c r="P83" s="1058"/>
      <c r="Q83" s="1058"/>
      <c r="R83" s="1058"/>
      <c r="S83" s="1058"/>
      <c r="T83" s="1058"/>
      <c r="U83" s="1058"/>
      <c r="V83" s="1058"/>
      <c r="W83" s="1058"/>
      <c r="X83" s="1058"/>
      <c r="Y83" s="1058"/>
      <c r="Z83" s="1059"/>
    </row>
    <row r="84" spans="1:26" ht="14.1" customHeight="1">
      <c r="B84" s="1057"/>
      <c r="C84" s="1058"/>
      <c r="D84" s="1058"/>
      <c r="E84" s="1058"/>
      <c r="F84" s="1058"/>
      <c r="G84" s="1058"/>
      <c r="H84" s="1058"/>
      <c r="I84" s="1058"/>
      <c r="J84" s="1058"/>
      <c r="K84" s="1058"/>
      <c r="L84" s="1058"/>
      <c r="M84" s="1058"/>
      <c r="N84" s="1058"/>
      <c r="O84" s="1058"/>
      <c r="P84" s="1058"/>
      <c r="Q84" s="1058"/>
      <c r="R84" s="1058"/>
      <c r="S84" s="1058"/>
      <c r="T84" s="1058"/>
      <c r="U84" s="1058"/>
      <c r="V84" s="1058"/>
      <c r="W84" s="1058"/>
      <c r="X84" s="1058"/>
      <c r="Y84" s="1058"/>
      <c r="Z84" s="1059"/>
    </row>
    <row r="85" spans="1:26" ht="14.1" customHeight="1">
      <c r="B85" s="1060"/>
      <c r="C85" s="1061"/>
      <c r="D85" s="1061"/>
      <c r="E85" s="1061"/>
      <c r="F85" s="1061"/>
      <c r="G85" s="1061"/>
      <c r="H85" s="1061"/>
      <c r="I85" s="1061"/>
      <c r="J85" s="1061"/>
      <c r="K85" s="1061"/>
      <c r="L85" s="1061"/>
      <c r="M85" s="1061"/>
      <c r="N85" s="1061"/>
      <c r="O85" s="1061"/>
      <c r="P85" s="1061"/>
      <c r="Q85" s="1061"/>
      <c r="R85" s="1061"/>
      <c r="S85" s="1061"/>
      <c r="T85" s="1061"/>
      <c r="U85" s="1061"/>
      <c r="V85" s="1061"/>
      <c r="W85" s="1061"/>
      <c r="X85" s="1061"/>
      <c r="Y85" s="1061"/>
      <c r="Z85" s="1062"/>
    </row>
    <row r="86" spans="1:26" ht="14.1" customHeight="1">
      <c r="C86" s="333"/>
      <c r="D86" s="333"/>
      <c r="E86" s="333"/>
      <c r="F86" s="333"/>
      <c r="G86" s="333"/>
      <c r="H86" s="333"/>
      <c r="I86" s="333"/>
      <c r="J86" s="333"/>
      <c r="K86" s="333"/>
      <c r="L86" s="333"/>
      <c r="M86" s="333"/>
    </row>
    <row r="88" spans="1:26" ht="14.1" customHeight="1">
      <c r="A88" s="354" t="s">
        <v>276</v>
      </c>
    </row>
    <row r="89" spans="1:26" ht="9.9499999999999993" customHeight="1"/>
    <row r="90" spans="1:26" ht="14.25" customHeight="1">
      <c r="B90" s="1054" t="s">
        <v>533</v>
      </c>
      <c r="C90" s="1055"/>
      <c r="D90" s="1055"/>
      <c r="E90" s="1055"/>
      <c r="F90" s="1055"/>
      <c r="G90" s="1055"/>
      <c r="H90" s="1055"/>
      <c r="I90" s="1055"/>
      <c r="J90" s="1055"/>
      <c r="K90" s="1055"/>
      <c r="L90" s="1055"/>
      <c r="M90" s="1055"/>
      <c r="N90" s="1055"/>
      <c r="O90" s="1055"/>
      <c r="P90" s="1055"/>
      <c r="Q90" s="1055"/>
      <c r="R90" s="1055"/>
      <c r="S90" s="1055"/>
      <c r="T90" s="1055"/>
      <c r="U90" s="1055"/>
      <c r="V90" s="1055"/>
      <c r="W90" s="1055"/>
      <c r="X90" s="1055"/>
      <c r="Y90" s="1055"/>
      <c r="Z90" s="1056"/>
    </row>
    <row r="91" spans="1:26" ht="14.1" customHeight="1">
      <c r="B91" s="1057"/>
      <c r="C91" s="1058"/>
      <c r="D91" s="1058"/>
      <c r="E91" s="1058"/>
      <c r="F91" s="1058"/>
      <c r="G91" s="1058"/>
      <c r="H91" s="1058"/>
      <c r="I91" s="1058"/>
      <c r="J91" s="1058"/>
      <c r="K91" s="1058"/>
      <c r="L91" s="1058"/>
      <c r="M91" s="1058"/>
      <c r="N91" s="1058"/>
      <c r="O91" s="1058"/>
      <c r="P91" s="1058"/>
      <c r="Q91" s="1058"/>
      <c r="R91" s="1058"/>
      <c r="S91" s="1058"/>
      <c r="T91" s="1058"/>
      <c r="U91" s="1058"/>
      <c r="V91" s="1058"/>
      <c r="W91" s="1058"/>
      <c r="X91" s="1058"/>
      <c r="Y91" s="1058"/>
      <c r="Z91" s="1059"/>
    </row>
    <row r="92" spans="1:26" ht="14.1" customHeight="1">
      <c r="B92" s="1057"/>
      <c r="C92" s="1058"/>
      <c r="D92" s="1058"/>
      <c r="E92" s="1058"/>
      <c r="F92" s="1058"/>
      <c r="G92" s="1058"/>
      <c r="H92" s="1058"/>
      <c r="I92" s="1058"/>
      <c r="J92" s="1058"/>
      <c r="K92" s="1058"/>
      <c r="L92" s="1058"/>
      <c r="M92" s="1058"/>
      <c r="N92" s="1058"/>
      <c r="O92" s="1058"/>
      <c r="P92" s="1058"/>
      <c r="Q92" s="1058"/>
      <c r="R92" s="1058"/>
      <c r="S92" s="1058"/>
      <c r="T92" s="1058"/>
      <c r="U92" s="1058"/>
      <c r="V92" s="1058"/>
      <c r="W92" s="1058"/>
      <c r="X92" s="1058"/>
      <c r="Y92" s="1058"/>
      <c r="Z92" s="1059"/>
    </row>
    <row r="93" spans="1:26" ht="14.1" customHeight="1">
      <c r="B93" s="1057"/>
      <c r="C93" s="1058"/>
      <c r="D93" s="1058"/>
      <c r="E93" s="1058"/>
      <c r="F93" s="1058"/>
      <c r="G93" s="1058"/>
      <c r="H93" s="1058"/>
      <c r="I93" s="1058"/>
      <c r="J93" s="1058"/>
      <c r="K93" s="1058"/>
      <c r="L93" s="1058"/>
      <c r="M93" s="1058"/>
      <c r="N93" s="1058"/>
      <c r="O93" s="1058"/>
      <c r="P93" s="1058"/>
      <c r="Q93" s="1058"/>
      <c r="R93" s="1058"/>
      <c r="S93" s="1058"/>
      <c r="T93" s="1058"/>
      <c r="U93" s="1058"/>
      <c r="V93" s="1058"/>
      <c r="W93" s="1058"/>
      <c r="X93" s="1058"/>
      <c r="Y93" s="1058"/>
      <c r="Z93" s="1059"/>
    </row>
    <row r="94" spans="1:26" ht="14.1" customHeight="1">
      <c r="B94" s="1057"/>
      <c r="C94" s="1058"/>
      <c r="D94" s="1058"/>
      <c r="E94" s="1058"/>
      <c r="F94" s="1058"/>
      <c r="G94" s="1058"/>
      <c r="H94" s="1058"/>
      <c r="I94" s="1058"/>
      <c r="J94" s="1058"/>
      <c r="K94" s="1058"/>
      <c r="L94" s="1058"/>
      <c r="M94" s="1058"/>
      <c r="N94" s="1058"/>
      <c r="O94" s="1058"/>
      <c r="P94" s="1058"/>
      <c r="Q94" s="1058"/>
      <c r="R94" s="1058"/>
      <c r="S94" s="1058"/>
      <c r="T94" s="1058"/>
      <c r="U94" s="1058"/>
      <c r="V94" s="1058"/>
      <c r="W94" s="1058"/>
      <c r="X94" s="1058"/>
      <c r="Y94" s="1058"/>
      <c r="Z94" s="1059"/>
    </row>
    <row r="95" spans="1:26" ht="14.1" customHeight="1">
      <c r="B95" s="1057"/>
      <c r="C95" s="1058"/>
      <c r="D95" s="1058"/>
      <c r="E95" s="1058"/>
      <c r="F95" s="1058"/>
      <c r="G95" s="1058"/>
      <c r="H95" s="1058"/>
      <c r="I95" s="1058"/>
      <c r="J95" s="1058"/>
      <c r="K95" s="1058"/>
      <c r="L95" s="1058"/>
      <c r="M95" s="1058"/>
      <c r="N95" s="1058"/>
      <c r="O95" s="1058"/>
      <c r="P95" s="1058"/>
      <c r="Q95" s="1058"/>
      <c r="R95" s="1058"/>
      <c r="S95" s="1058"/>
      <c r="T95" s="1058"/>
      <c r="U95" s="1058"/>
      <c r="V95" s="1058"/>
      <c r="W95" s="1058"/>
      <c r="X95" s="1058"/>
      <c r="Y95" s="1058"/>
      <c r="Z95" s="1059"/>
    </row>
    <row r="96" spans="1:26" ht="14.1" customHeight="1">
      <c r="B96" s="1057"/>
      <c r="C96" s="1058"/>
      <c r="D96" s="1058"/>
      <c r="E96" s="1058"/>
      <c r="F96" s="1058"/>
      <c r="G96" s="1058"/>
      <c r="H96" s="1058"/>
      <c r="I96" s="1058"/>
      <c r="J96" s="1058"/>
      <c r="K96" s="1058"/>
      <c r="L96" s="1058"/>
      <c r="M96" s="1058"/>
      <c r="N96" s="1058"/>
      <c r="O96" s="1058"/>
      <c r="P96" s="1058"/>
      <c r="Q96" s="1058"/>
      <c r="R96" s="1058"/>
      <c r="S96" s="1058"/>
      <c r="T96" s="1058"/>
      <c r="U96" s="1058"/>
      <c r="V96" s="1058"/>
      <c r="W96" s="1058"/>
      <c r="X96" s="1058"/>
      <c r="Y96" s="1058"/>
      <c r="Z96" s="1059"/>
    </row>
    <row r="97" spans="1:26" ht="14.1" customHeight="1">
      <c r="B97" s="1057"/>
      <c r="C97" s="1058"/>
      <c r="D97" s="1058"/>
      <c r="E97" s="1058"/>
      <c r="F97" s="1058"/>
      <c r="G97" s="1058"/>
      <c r="H97" s="1058"/>
      <c r="I97" s="1058"/>
      <c r="J97" s="1058"/>
      <c r="K97" s="1058"/>
      <c r="L97" s="1058"/>
      <c r="M97" s="1058"/>
      <c r="N97" s="1058"/>
      <c r="O97" s="1058"/>
      <c r="P97" s="1058"/>
      <c r="Q97" s="1058"/>
      <c r="R97" s="1058"/>
      <c r="S97" s="1058"/>
      <c r="T97" s="1058"/>
      <c r="U97" s="1058"/>
      <c r="V97" s="1058"/>
      <c r="W97" s="1058"/>
      <c r="X97" s="1058"/>
      <c r="Y97" s="1058"/>
      <c r="Z97" s="1059"/>
    </row>
    <row r="98" spans="1:26" ht="14.1" customHeight="1">
      <c r="B98" s="1060"/>
      <c r="C98" s="1061"/>
      <c r="D98" s="1061"/>
      <c r="E98" s="1061"/>
      <c r="F98" s="1061"/>
      <c r="G98" s="1061"/>
      <c r="H98" s="1061"/>
      <c r="I98" s="1061"/>
      <c r="J98" s="1061"/>
      <c r="K98" s="1061"/>
      <c r="L98" s="1061"/>
      <c r="M98" s="1061"/>
      <c r="N98" s="1061"/>
      <c r="O98" s="1061"/>
      <c r="P98" s="1061"/>
      <c r="Q98" s="1061"/>
      <c r="R98" s="1061"/>
      <c r="S98" s="1061"/>
      <c r="T98" s="1061"/>
      <c r="U98" s="1061"/>
      <c r="V98" s="1061"/>
      <c r="W98" s="1061"/>
      <c r="X98" s="1061"/>
      <c r="Y98" s="1061"/>
      <c r="Z98" s="1062"/>
    </row>
    <row r="101" spans="1:26" ht="14.1" customHeight="1">
      <c r="A101" s="334"/>
      <c r="B101" s="334"/>
      <c r="C101" s="334"/>
      <c r="D101" s="334"/>
      <c r="E101" s="334"/>
      <c r="F101" s="334"/>
      <c r="G101" s="334"/>
      <c r="H101" s="334"/>
      <c r="I101" s="334"/>
      <c r="J101" s="334"/>
      <c r="K101" s="334"/>
      <c r="L101" s="334"/>
      <c r="M101" s="1054" t="s">
        <v>286</v>
      </c>
      <c r="N101" s="1055"/>
      <c r="O101" s="1055"/>
      <c r="P101" s="1055"/>
      <c r="Q101" s="1055"/>
      <c r="R101" s="1055"/>
      <c r="S101" s="1055"/>
      <c r="T101" s="1055"/>
      <c r="U101" s="1055"/>
      <c r="V101" s="1055"/>
      <c r="W101" s="1055"/>
      <c r="X101" s="1055"/>
      <c r="Y101" s="1056"/>
    </row>
    <row r="102" spans="1:26" ht="14.1" customHeight="1">
      <c r="A102" s="334"/>
      <c r="B102" s="334"/>
      <c r="C102" s="334"/>
      <c r="D102" s="334"/>
      <c r="E102" s="334"/>
      <c r="F102" s="334"/>
      <c r="G102" s="334"/>
      <c r="H102" s="334"/>
      <c r="I102" s="334"/>
      <c r="J102" s="334"/>
      <c r="K102" s="334"/>
      <c r="L102" s="334"/>
      <c r="M102" s="1057"/>
      <c r="N102" s="1058"/>
      <c r="O102" s="1058"/>
      <c r="P102" s="1058"/>
      <c r="Q102" s="1058"/>
      <c r="R102" s="1058"/>
      <c r="S102" s="1058"/>
      <c r="T102" s="1058"/>
      <c r="U102" s="1058"/>
      <c r="V102" s="1058"/>
      <c r="W102" s="1058"/>
      <c r="X102" s="1058"/>
      <c r="Y102" s="1059"/>
    </row>
    <row r="103" spans="1:26" ht="14.1" customHeight="1">
      <c r="A103" s="334"/>
      <c r="B103" s="334"/>
      <c r="C103" s="334"/>
      <c r="D103" s="334"/>
      <c r="E103" s="334"/>
      <c r="F103" s="334"/>
      <c r="G103" s="334"/>
      <c r="H103" s="334"/>
      <c r="I103" s="334"/>
      <c r="J103" s="334"/>
      <c r="K103" s="334"/>
      <c r="L103" s="334"/>
      <c r="M103" s="1057"/>
      <c r="N103" s="1058"/>
      <c r="O103" s="1058"/>
      <c r="P103" s="1058"/>
      <c r="Q103" s="1058"/>
      <c r="R103" s="1058"/>
      <c r="S103" s="1058"/>
      <c r="T103" s="1058"/>
      <c r="U103" s="1058"/>
      <c r="V103" s="1058"/>
      <c r="W103" s="1058"/>
      <c r="X103" s="1058"/>
      <c r="Y103" s="1059"/>
    </row>
    <row r="104" spans="1:26" ht="14.1" customHeight="1">
      <c r="A104" s="334"/>
      <c r="B104" s="334"/>
      <c r="C104" s="334"/>
      <c r="D104" s="334"/>
      <c r="E104" s="334"/>
      <c r="F104" s="334"/>
      <c r="G104" s="334"/>
      <c r="H104" s="334"/>
      <c r="I104" s="334"/>
      <c r="J104" s="334"/>
      <c r="K104" s="334"/>
      <c r="L104" s="334"/>
      <c r="M104" s="1057"/>
      <c r="N104" s="1058"/>
      <c r="O104" s="1058"/>
      <c r="P104" s="1058"/>
      <c r="Q104" s="1058"/>
      <c r="R104" s="1058"/>
      <c r="S104" s="1058"/>
      <c r="T104" s="1058"/>
      <c r="U104" s="1058"/>
      <c r="V104" s="1058"/>
      <c r="W104" s="1058"/>
      <c r="X104" s="1058"/>
      <c r="Y104" s="1059"/>
    </row>
    <row r="105" spans="1:26" ht="14.1" customHeight="1">
      <c r="A105" s="334"/>
      <c r="B105" s="334"/>
      <c r="C105" s="334"/>
      <c r="D105" s="334"/>
      <c r="E105" s="334"/>
      <c r="F105" s="334"/>
      <c r="G105" s="334"/>
      <c r="H105" s="334"/>
      <c r="I105" s="334"/>
      <c r="J105" s="334"/>
      <c r="K105" s="334"/>
      <c r="L105" s="334"/>
      <c r="M105" s="1060"/>
      <c r="N105" s="1061"/>
      <c r="O105" s="1061"/>
      <c r="P105" s="1061"/>
      <c r="Q105" s="1061"/>
      <c r="R105" s="1061"/>
      <c r="S105" s="1061"/>
      <c r="T105" s="1061"/>
      <c r="U105" s="1061"/>
      <c r="V105" s="1061"/>
      <c r="W105" s="1061"/>
      <c r="X105" s="1061"/>
      <c r="Y105" s="1062"/>
    </row>
    <row r="106" spans="1:26" ht="14.1" customHeight="1">
      <c r="A106" s="334"/>
      <c r="B106" s="334"/>
      <c r="C106" s="334"/>
      <c r="D106" s="334"/>
      <c r="E106" s="334"/>
      <c r="F106" s="334"/>
      <c r="G106" s="334"/>
      <c r="H106" s="334"/>
      <c r="I106" s="334"/>
      <c r="J106" s="334"/>
      <c r="K106" s="334"/>
      <c r="L106" s="334"/>
      <c r="M106" s="334"/>
      <c r="N106" s="334"/>
      <c r="O106" s="334"/>
      <c r="P106" s="334"/>
      <c r="Q106" s="334"/>
      <c r="R106" s="334"/>
      <c r="S106" s="334"/>
    </row>
  </sheetData>
  <mergeCells count="7">
    <mergeCell ref="B90:Z98"/>
    <mergeCell ref="M101:Y105"/>
    <mergeCell ref="A1:Z1"/>
    <mergeCell ref="A3:Z3"/>
    <mergeCell ref="B7:Z14"/>
    <mergeCell ref="B18:Z51"/>
    <mergeCell ref="B56:Z85"/>
  </mergeCells>
  <phoneticPr fontId="4"/>
  <pageMargins left="0.70866141732283472" right="0.39370078740157483" top="0.59055118110236227" bottom="0.59055118110236227" header="0.31496062992125984" footer="0.31496062992125984"/>
  <pageSetup paperSize="9" scale="99"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pageSetUpPr fitToPage="1"/>
  </sheetPr>
  <dimension ref="A1:Q74"/>
  <sheetViews>
    <sheetView zoomScaleNormal="100" zoomScaleSheetLayoutView="100" workbookViewId="0"/>
  </sheetViews>
  <sheetFormatPr defaultColWidth="9.140625" defaultRowHeight="15" customHeight="1"/>
  <cols>
    <col min="1" max="1" width="3.42578125" style="265" customWidth="1"/>
    <col min="2" max="2" width="4.7109375" style="265" customWidth="1"/>
    <col min="3" max="3" width="15.7109375" style="265" customWidth="1"/>
    <col min="4" max="4" width="11.7109375" style="265" customWidth="1"/>
    <col min="5" max="9" width="10.7109375" style="265" customWidth="1"/>
    <col min="10" max="16384" width="9.140625" style="265"/>
  </cols>
  <sheetData>
    <row r="1" spans="1:17" ht="15" customHeight="1">
      <c r="A1" s="265" t="s">
        <v>568</v>
      </c>
    </row>
    <row r="3" spans="1:17" ht="15" customHeight="1">
      <c r="B3" s="265" t="s">
        <v>264</v>
      </c>
      <c r="D3" s="1073" t="s">
        <v>566</v>
      </c>
      <c r="E3" s="1074"/>
      <c r="F3" s="1074"/>
      <c r="G3" s="1074"/>
      <c r="H3" s="1074"/>
      <c r="I3" s="1075"/>
      <c r="J3" s="300"/>
      <c r="K3" s="300"/>
    </row>
    <row r="6" spans="1:17" ht="15" customHeight="1">
      <c r="B6" s="266" t="s">
        <v>265</v>
      </c>
      <c r="C6" s="265" t="s">
        <v>266</v>
      </c>
      <c r="D6" s="267" t="s">
        <v>267</v>
      </c>
      <c r="E6" s="916" t="s">
        <v>518</v>
      </c>
      <c r="F6" s="265" t="s">
        <v>268</v>
      </c>
    </row>
    <row r="8" spans="1:17" ht="24.95" customHeight="1">
      <c r="B8" s="1076" t="s">
        <v>263</v>
      </c>
      <c r="C8" s="1077"/>
      <c r="D8" s="1078"/>
      <c r="E8" s="1082" t="s">
        <v>435</v>
      </c>
      <c r="F8" s="1084" t="s">
        <v>437</v>
      </c>
      <c r="G8" s="1085" t="s">
        <v>436</v>
      </c>
      <c r="H8" s="321"/>
      <c r="I8" s="321"/>
      <c r="J8" s="321"/>
      <c r="K8" s="321"/>
      <c r="L8" s="321"/>
      <c r="M8" s="321"/>
      <c r="N8" s="321"/>
      <c r="O8" s="321"/>
      <c r="P8" s="321"/>
      <c r="Q8" s="321"/>
    </row>
    <row r="9" spans="1:17" ht="24.95" customHeight="1">
      <c r="B9" s="1079"/>
      <c r="C9" s="1080"/>
      <c r="D9" s="1081"/>
      <c r="E9" s="1083"/>
      <c r="F9" s="1084"/>
      <c r="G9" s="1085"/>
      <c r="H9" s="1086" t="s">
        <v>532</v>
      </c>
      <c r="I9" s="1087"/>
      <c r="J9" s="1087"/>
      <c r="K9" s="321"/>
      <c r="L9" s="321"/>
      <c r="M9" s="321"/>
      <c r="N9" s="321"/>
      <c r="O9" s="321"/>
      <c r="P9" s="321"/>
      <c r="Q9" s="321"/>
    </row>
    <row r="10" spans="1:17" ht="15" customHeight="1">
      <c r="B10" s="270">
        <v>1</v>
      </c>
      <c r="C10" s="271" t="s">
        <v>165</v>
      </c>
      <c r="D10" s="272"/>
      <c r="E10" s="749">
        <f>SUM(F10:G10)</f>
        <v>0</v>
      </c>
      <c r="F10" s="917"/>
      <c r="G10" s="753">
        <f>ROUND(部門別消費額!AI5/VLOOKUP($E$6,$C$70:$D$74,2,FALSE),0)</f>
        <v>0</v>
      </c>
      <c r="H10" s="321"/>
      <c r="I10" s="321"/>
      <c r="J10" s="321"/>
      <c r="K10" s="321"/>
      <c r="L10" s="321"/>
      <c r="M10" s="321"/>
      <c r="N10" s="321"/>
      <c r="O10" s="321"/>
      <c r="P10" s="321"/>
      <c r="Q10" s="321"/>
    </row>
    <row r="11" spans="1:17" ht="15" customHeight="1">
      <c r="B11" s="270">
        <v>2</v>
      </c>
      <c r="C11" s="271" t="s">
        <v>1</v>
      </c>
      <c r="D11" s="272"/>
      <c r="E11" s="749">
        <f t="shared" ref="E11:E50" si="0">SUM(F11:G11)</f>
        <v>0</v>
      </c>
      <c r="F11" s="918"/>
      <c r="G11" s="754">
        <f>ROUND(部門別消費額!AI6/VLOOKUP($E$6,$C$70:$D$74,2,FALSE),0)</f>
        <v>0</v>
      </c>
      <c r="H11" s="321"/>
      <c r="I11" s="321"/>
      <c r="J11" s="321"/>
      <c r="K11" s="321"/>
      <c r="L11" s="321"/>
      <c r="M11" s="321"/>
      <c r="N11" s="321"/>
      <c r="O11" s="321"/>
      <c r="P11" s="321"/>
      <c r="Q11" s="321"/>
    </row>
    <row r="12" spans="1:17" ht="15" customHeight="1">
      <c r="B12" s="270">
        <v>3</v>
      </c>
      <c r="C12" s="271" t="s">
        <v>2</v>
      </c>
      <c r="D12" s="272"/>
      <c r="E12" s="749">
        <f t="shared" si="0"/>
        <v>0</v>
      </c>
      <c r="F12" s="918"/>
      <c r="G12" s="754">
        <f>ROUND(部門別消費額!AI7/VLOOKUP($E$6,$C$70:$D$74,2,FALSE),0)</f>
        <v>0</v>
      </c>
      <c r="H12" s="321"/>
      <c r="I12" s="321"/>
      <c r="J12" s="321"/>
      <c r="K12" s="321"/>
      <c r="L12" s="321"/>
      <c r="M12" s="321"/>
      <c r="N12" s="321"/>
      <c r="O12" s="321"/>
      <c r="P12" s="321"/>
      <c r="Q12" s="321"/>
    </row>
    <row r="13" spans="1:17" ht="15" customHeight="1">
      <c r="B13" s="270">
        <v>4</v>
      </c>
      <c r="C13" s="271" t="s">
        <v>166</v>
      </c>
      <c r="D13" s="272"/>
      <c r="E13" s="749">
        <f t="shared" si="0"/>
        <v>0</v>
      </c>
      <c r="F13" s="918"/>
      <c r="G13" s="754">
        <f>ROUND(部門別消費額!AI8/VLOOKUP($E$6,$C$70:$D$74,2,FALSE),0)</f>
        <v>0</v>
      </c>
      <c r="H13" s="321"/>
      <c r="I13" s="321"/>
      <c r="J13" s="321"/>
      <c r="K13" s="321"/>
      <c r="L13" s="321"/>
      <c r="M13" s="321"/>
      <c r="N13" s="321"/>
      <c r="O13" s="321"/>
      <c r="P13" s="321"/>
      <c r="Q13" s="321"/>
    </row>
    <row r="14" spans="1:17" ht="15" customHeight="1">
      <c r="B14" s="273">
        <v>5</v>
      </c>
      <c r="C14" s="274" t="s">
        <v>167</v>
      </c>
      <c r="D14" s="275"/>
      <c r="E14" s="750">
        <f t="shared" si="0"/>
        <v>0</v>
      </c>
      <c r="F14" s="919"/>
      <c r="G14" s="754">
        <f>ROUND(部門別消費額!AI9/VLOOKUP($E$6,$C$70:$D$74,2,FALSE),0)</f>
        <v>0</v>
      </c>
      <c r="H14" s="321"/>
      <c r="I14" s="321"/>
      <c r="J14" s="321"/>
      <c r="K14" s="321"/>
      <c r="L14" s="321"/>
      <c r="M14" s="321"/>
      <c r="N14" s="321"/>
      <c r="O14" s="321"/>
      <c r="P14" s="321"/>
      <c r="Q14" s="321"/>
    </row>
    <row r="15" spans="1:17" ht="15" customHeight="1">
      <c r="B15" s="270">
        <v>6</v>
      </c>
      <c r="C15" s="271" t="s">
        <v>168</v>
      </c>
      <c r="D15" s="272"/>
      <c r="E15" s="749">
        <f t="shared" si="0"/>
        <v>0</v>
      </c>
      <c r="F15" s="918"/>
      <c r="G15" s="755">
        <f>ROUND(部門別消費額!AI10/VLOOKUP($E$6,$C$70:$D$74,2,FALSE),0)</f>
        <v>0</v>
      </c>
      <c r="H15" s="321"/>
      <c r="I15" s="321"/>
      <c r="J15" s="321"/>
      <c r="K15" s="321"/>
      <c r="L15" s="321"/>
      <c r="M15" s="321"/>
      <c r="N15" s="321"/>
      <c r="O15" s="321"/>
      <c r="P15" s="321"/>
      <c r="Q15" s="321"/>
    </row>
    <row r="16" spans="1:17" ht="15" customHeight="1">
      <c r="B16" s="270">
        <v>7</v>
      </c>
      <c r="C16" s="271" t="s">
        <v>6</v>
      </c>
      <c r="D16" s="272"/>
      <c r="E16" s="749">
        <f t="shared" si="0"/>
        <v>0</v>
      </c>
      <c r="F16" s="918"/>
      <c r="G16" s="754">
        <f>ROUND(部門別消費額!AI11/VLOOKUP($E$6,$C$70:$D$74,2,FALSE),0)</f>
        <v>0</v>
      </c>
      <c r="H16" s="321"/>
      <c r="I16" s="321"/>
      <c r="J16" s="321"/>
      <c r="K16" s="321"/>
      <c r="L16" s="321"/>
      <c r="M16" s="321"/>
      <c r="N16" s="321"/>
      <c r="O16" s="321"/>
      <c r="P16" s="321"/>
      <c r="Q16" s="321"/>
    </row>
    <row r="17" spans="2:17" ht="15" customHeight="1">
      <c r="B17" s="270">
        <v>8</v>
      </c>
      <c r="C17" s="271" t="s">
        <v>287</v>
      </c>
      <c r="D17" s="272"/>
      <c r="E17" s="749">
        <f>SUM(F17:G17)</f>
        <v>0</v>
      </c>
      <c r="F17" s="918"/>
      <c r="G17" s="754">
        <f>ROUND(部門別消費額!AI12/VLOOKUP($E$6,$C$70:$D$74,2,FALSE),0)</f>
        <v>0</v>
      </c>
      <c r="H17" s="321"/>
      <c r="I17" s="321"/>
      <c r="J17" s="321"/>
      <c r="K17" s="321"/>
      <c r="L17" s="321"/>
      <c r="M17" s="321"/>
      <c r="N17" s="321"/>
      <c r="O17" s="321"/>
      <c r="P17" s="321"/>
      <c r="Q17" s="321"/>
    </row>
    <row r="18" spans="2:17" ht="15" customHeight="1">
      <c r="B18" s="270">
        <v>9</v>
      </c>
      <c r="C18" s="271" t="s">
        <v>169</v>
      </c>
      <c r="D18" s="272"/>
      <c r="E18" s="749">
        <f t="shared" si="0"/>
        <v>0</v>
      </c>
      <c r="F18" s="918"/>
      <c r="G18" s="754">
        <f>ROUND(部門別消費額!AI13/VLOOKUP($E$6,$C$70:$D$74,2,FALSE),0)</f>
        <v>0</v>
      </c>
      <c r="H18" s="321"/>
      <c r="I18" s="321"/>
      <c r="J18" s="321"/>
      <c r="K18" s="321"/>
      <c r="L18" s="321"/>
      <c r="M18" s="321"/>
      <c r="N18" s="321"/>
      <c r="O18" s="321"/>
      <c r="P18" s="321"/>
      <c r="Q18" s="321"/>
    </row>
    <row r="19" spans="2:17" ht="15" customHeight="1">
      <c r="B19" s="273">
        <v>10</v>
      </c>
      <c r="C19" s="274" t="s">
        <v>170</v>
      </c>
      <c r="D19" s="275"/>
      <c r="E19" s="750">
        <f t="shared" si="0"/>
        <v>0</v>
      </c>
      <c r="F19" s="918"/>
      <c r="G19" s="754">
        <f>ROUND(部門別消費額!AI14/VLOOKUP($E$6,$C$70:$D$74,2,FALSE),0)</f>
        <v>0</v>
      </c>
      <c r="H19" s="321"/>
      <c r="I19" s="321"/>
      <c r="J19" s="321"/>
      <c r="K19" s="321"/>
      <c r="L19" s="321"/>
      <c r="M19" s="321"/>
      <c r="N19" s="321"/>
      <c r="O19" s="321"/>
      <c r="P19" s="321"/>
      <c r="Q19" s="321"/>
    </row>
    <row r="20" spans="2:17" ht="15" customHeight="1">
      <c r="B20" s="270">
        <v>11</v>
      </c>
      <c r="C20" s="271" t="s">
        <v>171</v>
      </c>
      <c r="D20" s="272"/>
      <c r="E20" s="749">
        <f t="shared" si="0"/>
        <v>0</v>
      </c>
      <c r="F20" s="920"/>
      <c r="G20" s="755">
        <f>ROUND(部門別消費額!AI15/VLOOKUP($E$6,$C$70:$D$74,2,FALSE),0)</f>
        <v>0</v>
      </c>
      <c r="H20" s="321"/>
      <c r="I20" s="321"/>
      <c r="J20" s="321"/>
      <c r="K20" s="321"/>
      <c r="L20" s="321"/>
      <c r="M20" s="321"/>
      <c r="N20" s="321"/>
      <c r="O20" s="321"/>
      <c r="P20" s="321"/>
      <c r="Q20" s="321"/>
    </row>
    <row r="21" spans="2:17" ht="15" customHeight="1">
      <c r="B21" s="270">
        <v>12</v>
      </c>
      <c r="C21" s="271" t="s">
        <v>172</v>
      </c>
      <c r="D21" s="272"/>
      <c r="E21" s="749">
        <f t="shared" si="0"/>
        <v>0</v>
      </c>
      <c r="F21" s="918"/>
      <c r="G21" s="754">
        <f>ROUND(部門別消費額!AI16/VLOOKUP($E$6,$C$70:$D$74,2,FALSE),0)</f>
        <v>0</v>
      </c>
      <c r="H21" s="321"/>
      <c r="I21" s="321"/>
      <c r="J21" s="321"/>
      <c r="K21" s="321"/>
      <c r="L21" s="321"/>
      <c r="M21" s="321"/>
      <c r="N21" s="321"/>
      <c r="O21" s="321"/>
      <c r="P21" s="321"/>
      <c r="Q21" s="321"/>
    </row>
    <row r="22" spans="2:17" ht="15" customHeight="1">
      <c r="B22" s="270">
        <v>13</v>
      </c>
      <c r="C22" s="271" t="s">
        <v>173</v>
      </c>
      <c r="D22" s="272"/>
      <c r="E22" s="749">
        <f t="shared" si="0"/>
        <v>0</v>
      </c>
      <c r="F22" s="918"/>
      <c r="G22" s="754">
        <f>ROUND(部門別消費額!AI17/VLOOKUP($E$6,$C$70:$D$74,2,FALSE),0)</f>
        <v>0</v>
      </c>
      <c r="H22" s="321"/>
      <c r="I22" s="321"/>
      <c r="J22" s="321"/>
      <c r="K22" s="321"/>
      <c r="L22" s="321"/>
      <c r="M22" s="321"/>
      <c r="N22" s="321"/>
      <c r="O22" s="321"/>
      <c r="P22" s="321"/>
      <c r="Q22" s="321"/>
    </row>
    <row r="23" spans="2:17" ht="15" customHeight="1">
      <c r="B23" s="270">
        <v>14</v>
      </c>
      <c r="C23" s="271" t="s">
        <v>174</v>
      </c>
      <c r="D23" s="272"/>
      <c r="E23" s="749">
        <f t="shared" si="0"/>
        <v>0</v>
      </c>
      <c r="F23" s="918"/>
      <c r="G23" s="754">
        <f>ROUND(部門別消費額!AI18/VLOOKUP($E$6,$C$70:$D$74,2,FALSE),0)</f>
        <v>0</v>
      </c>
      <c r="H23" s="321"/>
      <c r="I23" s="321"/>
      <c r="J23" s="321"/>
      <c r="K23" s="321"/>
      <c r="L23" s="321"/>
      <c r="M23" s="321"/>
      <c r="N23" s="321"/>
      <c r="O23" s="321"/>
      <c r="P23" s="321"/>
      <c r="Q23" s="321"/>
    </row>
    <row r="24" spans="2:17" ht="15" customHeight="1">
      <c r="B24" s="273">
        <v>15</v>
      </c>
      <c r="C24" s="274" t="s">
        <v>175</v>
      </c>
      <c r="D24" s="275"/>
      <c r="E24" s="750">
        <f t="shared" si="0"/>
        <v>0</v>
      </c>
      <c r="F24" s="919"/>
      <c r="G24" s="754">
        <f>ROUND(部門別消費額!AI19/VLOOKUP($E$6,$C$70:$D$74,2,FALSE),0)</f>
        <v>0</v>
      </c>
      <c r="H24" s="321"/>
      <c r="I24" s="321"/>
      <c r="J24" s="321"/>
      <c r="K24" s="321"/>
      <c r="L24" s="321"/>
      <c r="M24" s="321"/>
      <c r="N24" s="321"/>
      <c r="O24" s="321"/>
      <c r="P24" s="321"/>
      <c r="Q24" s="321"/>
    </row>
    <row r="25" spans="2:17" ht="15" customHeight="1">
      <c r="B25" s="270">
        <v>16</v>
      </c>
      <c r="C25" s="271" t="s">
        <v>177</v>
      </c>
      <c r="D25" s="272"/>
      <c r="E25" s="749">
        <f t="shared" si="0"/>
        <v>0</v>
      </c>
      <c r="F25" s="918"/>
      <c r="G25" s="755">
        <f>ROUND(部門別消費額!AI20/VLOOKUP($E$6,$C$70:$D$74,2,FALSE),0)</f>
        <v>0</v>
      </c>
      <c r="H25" s="321"/>
      <c r="I25" s="321"/>
      <c r="J25" s="321"/>
      <c r="K25" s="321"/>
      <c r="L25" s="321"/>
      <c r="M25" s="321"/>
      <c r="N25" s="321"/>
      <c r="O25" s="321"/>
      <c r="P25" s="321"/>
      <c r="Q25" s="321"/>
    </row>
    <row r="26" spans="2:17" ht="15" customHeight="1">
      <c r="B26" s="270">
        <v>17</v>
      </c>
      <c r="C26" s="271" t="s">
        <v>288</v>
      </c>
      <c r="D26" s="272"/>
      <c r="E26" s="749">
        <f t="shared" si="0"/>
        <v>0</v>
      </c>
      <c r="F26" s="918"/>
      <c r="G26" s="754">
        <f>ROUND(部門別消費額!AI21/VLOOKUP($E$6,$C$70:$D$74,2,FALSE),0)</f>
        <v>0</v>
      </c>
      <c r="H26" s="321"/>
      <c r="I26" s="321"/>
      <c r="J26" s="321"/>
      <c r="K26" s="321"/>
      <c r="L26" s="321"/>
      <c r="M26" s="321"/>
      <c r="N26" s="321"/>
      <c r="O26" s="321"/>
      <c r="P26" s="321"/>
      <c r="Q26" s="321"/>
    </row>
    <row r="27" spans="2:17" ht="15" customHeight="1">
      <c r="B27" s="270">
        <v>18</v>
      </c>
      <c r="C27" s="271" t="s">
        <v>289</v>
      </c>
      <c r="D27" s="272"/>
      <c r="E27" s="749">
        <f t="shared" si="0"/>
        <v>0</v>
      </c>
      <c r="F27" s="918"/>
      <c r="G27" s="754">
        <f>ROUND(部門別消費額!AI22/VLOOKUP($E$6,$C$70:$D$74,2,FALSE),0)</f>
        <v>0</v>
      </c>
      <c r="H27" s="321"/>
      <c r="I27" s="321"/>
      <c r="J27" s="321"/>
      <c r="K27" s="321"/>
      <c r="L27" s="321"/>
      <c r="M27" s="321"/>
      <c r="N27" s="321"/>
      <c r="O27" s="321"/>
      <c r="P27" s="321"/>
      <c r="Q27" s="321"/>
    </row>
    <row r="28" spans="2:17" ht="15" customHeight="1">
      <c r="B28" s="270">
        <v>19</v>
      </c>
      <c r="C28" s="271" t="s">
        <v>178</v>
      </c>
      <c r="D28" s="272"/>
      <c r="E28" s="749">
        <f t="shared" si="0"/>
        <v>0</v>
      </c>
      <c r="F28" s="918"/>
      <c r="G28" s="754">
        <f>ROUND(部門別消費額!AI23/VLOOKUP($E$6,$C$70:$D$74,2,FALSE),0)</f>
        <v>0</v>
      </c>
      <c r="H28" s="321"/>
      <c r="I28" s="321"/>
      <c r="J28" s="321"/>
      <c r="K28" s="321"/>
      <c r="L28" s="321"/>
      <c r="M28" s="321"/>
      <c r="N28" s="321"/>
      <c r="O28" s="321"/>
      <c r="P28" s="321"/>
      <c r="Q28" s="321"/>
    </row>
    <row r="29" spans="2:17" ht="15" customHeight="1">
      <c r="B29" s="273">
        <v>20</v>
      </c>
      <c r="C29" s="274" t="s">
        <v>179</v>
      </c>
      <c r="D29" s="275"/>
      <c r="E29" s="750">
        <f t="shared" si="0"/>
        <v>0</v>
      </c>
      <c r="F29" s="919"/>
      <c r="G29" s="754">
        <f>ROUND(部門別消費額!AI24/VLOOKUP($E$6,$C$70:$D$74,2,FALSE),0)</f>
        <v>0</v>
      </c>
      <c r="H29" s="321"/>
      <c r="I29" s="321"/>
      <c r="J29" s="321"/>
      <c r="K29" s="321"/>
      <c r="L29" s="321"/>
      <c r="M29" s="321"/>
      <c r="N29" s="321"/>
      <c r="O29" s="321"/>
      <c r="P29" s="321"/>
      <c r="Q29" s="321"/>
    </row>
    <row r="30" spans="2:17" ht="15" customHeight="1">
      <c r="B30" s="270">
        <v>21</v>
      </c>
      <c r="C30" s="271" t="s">
        <v>180</v>
      </c>
      <c r="D30" s="272"/>
      <c r="E30" s="749">
        <f t="shared" si="0"/>
        <v>0</v>
      </c>
      <c r="F30" s="918"/>
      <c r="G30" s="755">
        <f>ROUND(部門別消費額!AI25/VLOOKUP($E$6,$C$70:$D$74,2,FALSE),0)</f>
        <v>0</v>
      </c>
      <c r="H30" s="321"/>
      <c r="I30" s="321"/>
      <c r="J30" s="321"/>
      <c r="K30" s="321"/>
      <c r="L30" s="321"/>
      <c r="M30" s="321"/>
      <c r="N30" s="321"/>
      <c r="O30" s="321"/>
      <c r="P30" s="321"/>
      <c r="Q30" s="321"/>
    </row>
    <row r="31" spans="2:17" ht="15" customHeight="1">
      <c r="B31" s="270">
        <v>22</v>
      </c>
      <c r="C31" s="271" t="s">
        <v>181</v>
      </c>
      <c r="D31" s="272"/>
      <c r="E31" s="749">
        <f t="shared" si="0"/>
        <v>0</v>
      </c>
      <c r="F31" s="918"/>
      <c r="G31" s="754">
        <f>ROUND(部門別消費額!AI26/VLOOKUP($E$6,$C$70:$D$74,2,FALSE),0)</f>
        <v>0</v>
      </c>
      <c r="H31" s="321"/>
      <c r="I31" s="321"/>
      <c r="J31" s="321"/>
      <c r="K31" s="321"/>
      <c r="L31" s="321"/>
      <c r="M31" s="321"/>
      <c r="N31" s="321"/>
      <c r="O31" s="321"/>
      <c r="P31" s="321"/>
      <c r="Q31" s="321"/>
    </row>
    <row r="32" spans="2:17" ht="15" customHeight="1">
      <c r="B32" s="270">
        <v>23</v>
      </c>
      <c r="C32" s="271" t="s">
        <v>290</v>
      </c>
      <c r="D32" s="272"/>
      <c r="E32" s="749">
        <f t="shared" si="0"/>
        <v>0</v>
      </c>
      <c r="F32" s="918"/>
      <c r="G32" s="754">
        <f>ROUND(部門別消費額!AI27/VLOOKUP($E$6,$C$70:$D$74,2,FALSE),0)</f>
        <v>0</v>
      </c>
      <c r="H32" s="321"/>
      <c r="I32" s="321"/>
      <c r="J32" s="321"/>
      <c r="K32" s="321"/>
      <c r="L32" s="321"/>
      <c r="M32" s="321"/>
      <c r="N32" s="321"/>
      <c r="O32" s="321"/>
      <c r="P32" s="321"/>
      <c r="Q32" s="321"/>
    </row>
    <row r="33" spans="2:17" ht="15" customHeight="1">
      <c r="B33" s="270">
        <v>24</v>
      </c>
      <c r="C33" s="271" t="s">
        <v>291</v>
      </c>
      <c r="D33" s="272"/>
      <c r="E33" s="749">
        <f t="shared" si="0"/>
        <v>0</v>
      </c>
      <c r="F33" s="918"/>
      <c r="G33" s="754">
        <f>ROUND(部門別消費額!AI28/VLOOKUP($E$6,$C$70:$D$74,2,FALSE),0)</f>
        <v>0</v>
      </c>
      <c r="H33" s="321"/>
      <c r="I33" s="321"/>
      <c r="J33" s="321"/>
      <c r="K33" s="321"/>
      <c r="L33" s="321"/>
      <c r="M33" s="321"/>
      <c r="N33" s="321"/>
      <c r="O33" s="321"/>
      <c r="P33" s="321"/>
      <c r="Q33" s="321"/>
    </row>
    <row r="34" spans="2:17" ht="15" customHeight="1">
      <c r="B34" s="273">
        <v>25</v>
      </c>
      <c r="C34" s="274" t="s">
        <v>182</v>
      </c>
      <c r="D34" s="275"/>
      <c r="E34" s="750">
        <f t="shared" si="0"/>
        <v>0</v>
      </c>
      <c r="F34" s="919"/>
      <c r="G34" s="756">
        <f>ROUND(部門別消費額!AI29/VLOOKUP($E$6,$C$70:$D$74,2,FALSE),0)</f>
        <v>0</v>
      </c>
      <c r="H34" s="321"/>
      <c r="I34" s="321"/>
      <c r="J34" s="321"/>
      <c r="K34" s="321"/>
      <c r="L34" s="321"/>
      <c r="M34" s="321"/>
      <c r="N34" s="321"/>
      <c r="O34" s="321"/>
      <c r="P34" s="321"/>
      <c r="Q34" s="321"/>
    </row>
    <row r="35" spans="2:17" ht="15" customHeight="1">
      <c r="B35" s="270">
        <v>26</v>
      </c>
      <c r="C35" s="271" t="s">
        <v>183</v>
      </c>
      <c r="D35" s="272"/>
      <c r="E35" s="749">
        <f t="shared" si="0"/>
        <v>0</v>
      </c>
      <c r="F35" s="918"/>
      <c r="G35" s="754">
        <f>ROUND(部門別消費額!AI30/VLOOKUP($E$6,$C$70:$D$74,2,FALSE),0)</f>
        <v>0</v>
      </c>
      <c r="H35" s="321"/>
      <c r="I35" s="321"/>
      <c r="J35" s="321"/>
      <c r="K35" s="321"/>
      <c r="L35" s="321"/>
      <c r="M35" s="321"/>
      <c r="N35" s="321"/>
      <c r="O35" s="321"/>
      <c r="P35" s="321"/>
      <c r="Q35" s="321"/>
    </row>
    <row r="36" spans="2:17" ht="15" customHeight="1">
      <c r="B36" s="270">
        <v>27</v>
      </c>
      <c r="C36" s="271" t="s">
        <v>184</v>
      </c>
      <c r="D36" s="272"/>
      <c r="E36" s="749">
        <f t="shared" si="0"/>
        <v>0</v>
      </c>
      <c r="F36" s="918"/>
      <c r="G36" s="754">
        <f>ROUND(部門別消費額!AI31/VLOOKUP($E$6,$C$70:$D$74,2,FALSE),0)</f>
        <v>0</v>
      </c>
      <c r="H36" s="321"/>
      <c r="I36" s="321"/>
      <c r="J36" s="321"/>
      <c r="K36" s="321"/>
      <c r="L36" s="321"/>
      <c r="M36" s="321"/>
      <c r="N36" s="321"/>
      <c r="O36" s="321"/>
      <c r="P36" s="321"/>
      <c r="Q36" s="321"/>
    </row>
    <row r="37" spans="2:17" ht="15" customHeight="1">
      <c r="B37" s="270">
        <v>28</v>
      </c>
      <c r="C37" s="271" t="s">
        <v>292</v>
      </c>
      <c r="D37" s="272"/>
      <c r="E37" s="749">
        <f t="shared" si="0"/>
        <v>0</v>
      </c>
      <c r="F37" s="918"/>
      <c r="G37" s="754">
        <f>ROUND(部門別消費額!AI32/VLOOKUP($E$6,$C$70:$D$74,2,FALSE),0)</f>
        <v>0</v>
      </c>
      <c r="H37" s="321"/>
      <c r="I37" s="321"/>
      <c r="J37" s="321"/>
      <c r="K37" s="321"/>
      <c r="L37" s="321"/>
      <c r="M37" s="321"/>
      <c r="N37" s="321"/>
      <c r="O37" s="321"/>
      <c r="P37" s="321"/>
      <c r="Q37" s="321"/>
    </row>
    <row r="38" spans="2:17" ht="15" customHeight="1">
      <c r="B38" s="270">
        <v>29</v>
      </c>
      <c r="C38" s="271" t="s">
        <v>185</v>
      </c>
      <c r="D38" s="272"/>
      <c r="E38" s="749">
        <f t="shared" si="0"/>
        <v>0</v>
      </c>
      <c r="F38" s="918"/>
      <c r="G38" s="754">
        <f>ROUND(部門別消費額!AI33/VLOOKUP($E$6,$C$70:$D$74,2,FALSE),0)</f>
        <v>0</v>
      </c>
      <c r="H38" s="321"/>
      <c r="I38" s="321"/>
      <c r="J38" s="321"/>
      <c r="K38" s="321"/>
      <c r="L38" s="321"/>
      <c r="M38" s="321"/>
      <c r="N38" s="321"/>
      <c r="O38" s="321"/>
      <c r="P38" s="321"/>
      <c r="Q38" s="321"/>
    </row>
    <row r="39" spans="2:17" ht="15" customHeight="1">
      <c r="B39" s="273">
        <v>30</v>
      </c>
      <c r="C39" s="274" t="s">
        <v>186</v>
      </c>
      <c r="D39" s="275"/>
      <c r="E39" s="750">
        <f t="shared" si="0"/>
        <v>0</v>
      </c>
      <c r="F39" s="918"/>
      <c r="G39" s="754">
        <f>ROUND(部門別消費額!AI34/VLOOKUP($E$6,$C$70:$D$74,2,FALSE),0)</f>
        <v>0</v>
      </c>
      <c r="H39" s="321"/>
      <c r="I39" s="321"/>
      <c r="J39" s="321"/>
      <c r="K39" s="321"/>
      <c r="L39" s="321"/>
      <c r="M39" s="321"/>
      <c r="N39" s="321"/>
      <c r="O39" s="321"/>
      <c r="P39" s="321"/>
      <c r="Q39" s="321"/>
    </row>
    <row r="40" spans="2:17" ht="15" customHeight="1">
      <c r="B40" s="270">
        <v>31</v>
      </c>
      <c r="C40" s="271" t="s">
        <v>187</v>
      </c>
      <c r="D40" s="272"/>
      <c r="E40" s="749">
        <f t="shared" si="0"/>
        <v>0</v>
      </c>
      <c r="F40" s="920"/>
      <c r="G40" s="755">
        <f>ROUND(部門別消費額!AI35/VLOOKUP($E$6,$C$70:$D$74,2,FALSE),0)</f>
        <v>0</v>
      </c>
      <c r="H40" s="321"/>
      <c r="I40" s="321"/>
      <c r="J40" s="321"/>
      <c r="K40" s="321"/>
      <c r="L40" s="321"/>
      <c r="M40" s="321"/>
      <c r="N40" s="321"/>
      <c r="O40" s="321"/>
      <c r="P40" s="321"/>
      <c r="Q40" s="321"/>
    </row>
    <row r="41" spans="2:17" ht="15" customHeight="1">
      <c r="B41" s="270">
        <v>32</v>
      </c>
      <c r="C41" s="271" t="s">
        <v>293</v>
      </c>
      <c r="D41" s="272"/>
      <c r="E41" s="749">
        <f t="shared" si="0"/>
        <v>0</v>
      </c>
      <c r="F41" s="918"/>
      <c r="G41" s="754">
        <f>ROUND(部門別消費額!AI36/VLOOKUP($E$6,$C$70:$D$74,2,FALSE),0)</f>
        <v>0</v>
      </c>
      <c r="H41" s="321"/>
      <c r="I41" s="321"/>
      <c r="J41" s="321"/>
      <c r="K41" s="321"/>
      <c r="L41" s="321"/>
      <c r="M41" s="321"/>
      <c r="N41" s="321"/>
      <c r="O41" s="321"/>
      <c r="P41" s="321"/>
      <c r="Q41" s="321"/>
    </row>
    <row r="42" spans="2:17" ht="15" customHeight="1">
      <c r="B42" s="270">
        <v>33</v>
      </c>
      <c r="C42" s="271" t="s">
        <v>294</v>
      </c>
      <c r="D42" s="272"/>
      <c r="E42" s="749">
        <f t="shared" si="0"/>
        <v>0</v>
      </c>
      <c r="F42" s="918"/>
      <c r="G42" s="754">
        <f>ROUND(部門別消費額!AI37/VLOOKUP($E$6,$C$70:$D$74,2,FALSE),0)</f>
        <v>0</v>
      </c>
      <c r="H42" s="321"/>
      <c r="I42" s="321"/>
      <c r="J42" s="321"/>
      <c r="K42" s="321"/>
      <c r="L42" s="321"/>
      <c r="M42" s="321"/>
      <c r="N42" s="321"/>
      <c r="O42" s="321"/>
      <c r="P42" s="321"/>
      <c r="Q42" s="321"/>
    </row>
    <row r="43" spans="2:17" ht="15" customHeight="1">
      <c r="B43" s="270">
        <v>34</v>
      </c>
      <c r="C43" s="271" t="s">
        <v>295</v>
      </c>
      <c r="D43" s="272"/>
      <c r="E43" s="749">
        <f t="shared" si="0"/>
        <v>0</v>
      </c>
      <c r="F43" s="918"/>
      <c r="G43" s="754">
        <f>ROUND(部門別消費額!AI38/VLOOKUP($E$6,$C$70:$D$74,2,FALSE),0)</f>
        <v>0</v>
      </c>
      <c r="H43" s="321"/>
      <c r="I43" s="321"/>
      <c r="J43" s="321"/>
      <c r="K43" s="321"/>
      <c r="L43" s="321"/>
      <c r="M43" s="321"/>
      <c r="N43" s="321"/>
      <c r="O43" s="321"/>
      <c r="P43" s="321"/>
      <c r="Q43" s="321"/>
    </row>
    <row r="44" spans="2:17" ht="15" customHeight="1">
      <c r="B44" s="273">
        <v>35</v>
      </c>
      <c r="C44" s="274" t="s">
        <v>34</v>
      </c>
      <c r="D44" s="275"/>
      <c r="E44" s="750">
        <f t="shared" si="0"/>
        <v>0</v>
      </c>
      <c r="F44" s="919"/>
      <c r="G44" s="754">
        <f>ROUND(部門別消費額!AI39/VLOOKUP($E$6,$C$70:$D$74,2,FALSE),0)</f>
        <v>0</v>
      </c>
      <c r="H44" s="321"/>
      <c r="I44" s="321"/>
      <c r="J44" s="321"/>
      <c r="K44" s="321"/>
      <c r="L44" s="321"/>
      <c r="M44" s="321"/>
      <c r="N44" s="321"/>
      <c r="O44" s="321"/>
      <c r="P44" s="321"/>
      <c r="Q44" s="321"/>
    </row>
    <row r="45" spans="2:17" ht="15" customHeight="1">
      <c r="B45" s="270">
        <v>36</v>
      </c>
      <c r="C45" s="271" t="s">
        <v>37</v>
      </c>
      <c r="D45" s="272"/>
      <c r="E45" s="749">
        <f t="shared" si="0"/>
        <v>0</v>
      </c>
      <c r="F45" s="918"/>
      <c r="G45" s="755">
        <f>ROUND(部門別消費額!AI40/VLOOKUP($E$6,$C$70:$D$74,2,FALSE),0)</f>
        <v>0</v>
      </c>
      <c r="H45" s="321"/>
      <c r="I45" s="321"/>
      <c r="J45" s="321"/>
      <c r="K45" s="321"/>
      <c r="L45" s="321"/>
      <c r="M45" s="321"/>
      <c r="N45" s="321"/>
      <c r="O45" s="321"/>
      <c r="P45" s="321"/>
      <c r="Q45" s="321"/>
    </row>
    <row r="46" spans="2:17" ht="15" customHeight="1">
      <c r="B46" s="270">
        <v>37</v>
      </c>
      <c r="C46" s="271" t="s">
        <v>340</v>
      </c>
      <c r="D46" s="272"/>
      <c r="E46" s="749">
        <f t="shared" si="0"/>
        <v>0</v>
      </c>
      <c r="F46" s="918"/>
      <c r="G46" s="754">
        <f>ROUND(部門別消費額!AI41/VLOOKUP($E$6,$C$70:$D$74,2,FALSE),0)</f>
        <v>0</v>
      </c>
      <c r="H46" s="321"/>
      <c r="I46" s="321"/>
      <c r="J46" s="321"/>
      <c r="K46" s="321"/>
      <c r="L46" s="321"/>
      <c r="M46" s="321"/>
      <c r="N46" s="321"/>
      <c r="O46" s="321"/>
      <c r="P46" s="321"/>
      <c r="Q46" s="321"/>
    </row>
    <row r="47" spans="2:17" ht="15" customHeight="1">
      <c r="B47" s="270">
        <v>38</v>
      </c>
      <c r="C47" s="271" t="s">
        <v>297</v>
      </c>
      <c r="D47" s="272"/>
      <c r="E47" s="749">
        <f t="shared" si="0"/>
        <v>0</v>
      </c>
      <c r="F47" s="918"/>
      <c r="G47" s="754">
        <f>ROUND(部門別消費額!AI42/VLOOKUP($E$6,$C$70:$D$74,2,FALSE),0)</f>
        <v>0</v>
      </c>
      <c r="H47" s="321"/>
      <c r="I47" s="321"/>
      <c r="J47" s="321"/>
      <c r="K47" s="321"/>
      <c r="L47" s="321"/>
      <c r="M47" s="321"/>
      <c r="N47" s="321"/>
      <c r="O47" s="321"/>
      <c r="P47" s="321"/>
      <c r="Q47" s="321"/>
    </row>
    <row r="48" spans="2:17" ht="15" customHeight="1">
      <c r="B48" s="270">
        <v>39</v>
      </c>
      <c r="C48" s="271" t="s">
        <v>298</v>
      </c>
      <c r="D48" s="272"/>
      <c r="E48" s="749">
        <f t="shared" si="0"/>
        <v>0</v>
      </c>
      <c r="F48" s="918"/>
      <c r="G48" s="754">
        <f>ROUND(部門別消費額!AI43/VLOOKUP($E$6,$C$70:$D$74,2,FALSE),0)</f>
        <v>0</v>
      </c>
      <c r="H48" s="321"/>
      <c r="I48" s="321"/>
      <c r="J48" s="321"/>
      <c r="K48" s="321"/>
      <c r="L48" s="321"/>
      <c r="M48" s="321"/>
      <c r="N48" s="321"/>
      <c r="O48" s="321"/>
      <c r="P48" s="321"/>
      <c r="Q48" s="321"/>
    </row>
    <row r="49" spans="2:17" ht="15" customHeight="1">
      <c r="B49" s="273">
        <v>40</v>
      </c>
      <c r="C49" s="274" t="s">
        <v>193</v>
      </c>
      <c r="D49" s="275"/>
      <c r="E49" s="750">
        <f t="shared" si="0"/>
        <v>0</v>
      </c>
      <c r="F49" s="919"/>
      <c r="G49" s="756">
        <f>ROUND(部門別消費額!AI44/VLOOKUP($E$6,$C$70:$D$74,2,FALSE),0)</f>
        <v>0</v>
      </c>
      <c r="H49" s="321"/>
      <c r="I49" s="321"/>
      <c r="J49" s="321"/>
      <c r="K49" s="321"/>
      <c r="L49" s="321"/>
      <c r="M49" s="321"/>
      <c r="N49" s="321"/>
      <c r="O49" s="321"/>
      <c r="P49" s="321"/>
      <c r="Q49" s="321"/>
    </row>
    <row r="50" spans="2:17" ht="15" customHeight="1">
      <c r="B50" s="276">
        <v>41</v>
      </c>
      <c r="C50" s="277" t="s">
        <v>194</v>
      </c>
      <c r="D50" s="278"/>
      <c r="E50" s="751">
        <f t="shared" si="0"/>
        <v>0</v>
      </c>
      <c r="F50" s="918"/>
      <c r="G50" s="754">
        <f>ROUND(部門別消費額!AI45/VLOOKUP($E$6,$C$70:$D$74,2,FALSE),0)</f>
        <v>0</v>
      </c>
      <c r="H50" s="321"/>
      <c r="I50" s="321"/>
      <c r="J50" s="321"/>
      <c r="K50" s="321"/>
      <c r="L50" s="321"/>
      <c r="M50" s="321"/>
      <c r="N50" s="321"/>
      <c r="O50" s="321"/>
      <c r="P50" s="321"/>
      <c r="Q50" s="321"/>
    </row>
    <row r="51" spans="2:17" ht="15" customHeight="1">
      <c r="B51" s="268"/>
      <c r="C51" s="269" t="s">
        <v>76</v>
      </c>
      <c r="D51" s="279"/>
      <c r="E51" s="752">
        <f>SUM(E10:E50)</f>
        <v>0</v>
      </c>
      <c r="F51" s="752">
        <f>SUM(F10:F50)</f>
        <v>0</v>
      </c>
      <c r="G51" s="757">
        <f>SUM(G10:G50)</f>
        <v>0</v>
      </c>
      <c r="H51" s="321"/>
      <c r="I51" s="321"/>
      <c r="J51" s="321"/>
      <c r="K51" s="321"/>
      <c r="L51" s="321"/>
      <c r="M51" s="321"/>
      <c r="N51" s="321"/>
      <c r="O51" s="321"/>
      <c r="P51" s="321"/>
      <c r="Q51" s="321"/>
    </row>
    <row r="53" spans="2:17" ht="15" customHeight="1">
      <c r="B53" s="265" t="s">
        <v>265</v>
      </c>
      <c r="C53" s="265" t="s">
        <v>163</v>
      </c>
      <c r="D53" s="916" t="s">
        <v>150</v>
      </c>
      <c r="F53" s="265" t="s">
        <v>268</v>
      </c>
    </row>
    <row r="55" spans="2:17" ht="15" customHeight="1">
      <c r="B55" s="280" t="s">
        <v>269</v>
      </c>
      <c r="C55" s="281" t="s">
        <v>150</v>
      </c>
      <c r="D55" s="265" t="s">
        <v>151</v>
      </c>
    </row>
    <row r="56" spans="2:17" ht="15" customHeight="1">
      <c r="B56" s="280" t="s">
        <v>269</v>
      </c>
      <c r="C56" s="281" t="s">
        <v>149</v>
      </c>
      <c r="D56" s="265" t="s">
        <v>270</v>
      </c>
    </row>
    <row r="58" spans="2:17" ht="15" customHeight="1">
      <c r="B58" s="265" t="s">
        <v>265</v>
      </c>
      <c r="C58" s="265" t="s">
        <v>164</v>
      </c>
      <c r="D58" s="921"/>
    </row>
    <row r="60" spans="2:17" ht="15" customHeight="1">
      <c r="C60" s="265" t="s">
        <v>573</v>
      </c>
      <c r="D60" s="331"/>
    </row>
    <row r="61" spans="2:17" ht="15" customHeight="1">
      <c r="C61" s="371" t="s">
        <v>577</v>
      </c>
      <c r="D61" s="372">
        <v>0.64151100000000005</v>
      </c>
    </row>
    <row r="62" spans="2:17" ht="15" customHeight="1">
      <c r="C62" s="371" t="s">
        <v>578</v>
      </c>
      <c r="D62" s="372">
        <v>0.58125599999999999</v>
      </c>
    </row>
    <row r="63" spans="2:17" ht="15" customHeight="1">
      <c r="C63" s="371" t="s">
        <v>579</v>
      </c>
      <c r="D63" s="372">
        <v>0.61937399999999998</v>
      </c>
    </row>
    <row r="64" spans="2:17" ht="15" customHeight="1">
      <c r="C64" s="371" t="s">
        <v>580</v>
      </c>
      <c r="D64" s="372">
        <v>0.60650899999999996</v>
      </c>
    </row>
    <row r="65" spans="2:7" ht="15" customHeight="1">
      <c r="C65" s="371" t="s">
        <v>581</v>
      </c>
      <c r="D65" s="372">
        <v>0.59448400000000001</v>
      </c>
    </row>
    <row r="66" spans="2:7" ht="15" customHeight="1">
      <c r="C66" s="371" t="s">
        <v>582</v>
      </c>
      <c r="D66" s="372">
        <f>AVERAGE(D61:D65)</f>
        <v>0.60862680000000002</v>
      </c>
    </row>
    <row r="67" spans="2:7" ht="15" customHeight="1">
      <c r="D67" s="282"/>
    </row>
    <row r="68" spans="2:7" ht="15" customHeight="1">
      <c r="B68" s="265" t="s">
        <v>265</v>
      </c>
      <c r="C68" s="265" t="s">
        <v>499</v>
      </c>
      <c r="D68" s="300"/>
    </row>
    <row r="69" spans="2:7" ht="15" customHeight="1">
      <c r="F69" s="320"/>
      <c r="G69" s="320"/>
    </row>
    <row r="70" spans="2:7" ht="15" customHeight="1">
      <c r="C70" s="371" t="s">
        <v>518</v>
      </c>
      <c r="D70" s="860">
        <v>1</v>
      </c>
      <c r="F70" s="320"/>
      <c r="G70" s="320"/>
    </row>
    <row r="71" spans="2:7" ht="15" customHeight="1">
      <c r="C71" s="371" t="s">
        <v>500</v>
      </c>
      <c r="D71" s="860">
        <v>1000</v>
      </c>
      <c r="E71" s="320"/>
      <c r="F71" s="320"/>
    </row>
    <row r="72" spans="2:7" ht="15" customHeight="1">
      <c r="C72" s="371" t="s">
        <v>501</v>
      </c>
      <c r="D72" s="860">
        <v>10000</v>
      </c>
      <c r="E72" s="320"/>
      <c r="F72" s="320"/>
    </row>
    <row r="73" spans="2:7" ht="15" customHeight="1">
      <c r="C73" s="371" t="s">
        <v>502</v>
      </c>
      <c r="D73" s="860">
        <v>1000000</v>
      </c>
      <c r="E73" s="320"/>
      <c r="F73" s="320"/>
    </row>
    <row r="74" spans="2:7" ht="15" customHeight="1">
      <c r="C74" s="371" t="s">
        <v>503</v>
      </c>
      <c r="D74" s="860">
        <v>100000000</v>
      </c>
    </row>
  </sheetData>
  <mergeCells count="6">
    <mergeCell ref="D3:I3"/>
    <mergeCell ref="B8:D9"/>
    <mergeCell ref="E8:E9"/>
    <mergeCell ref="F8:F9"/>
    <mergeCell ref="G8:G9"/>
    <mergeCell ref="H9:J9"/>
  </mergeCells>
  <phoneticPr fontId="4"/>
  <dataValidations count="2">
    <dataValidation type="list" allowBlank="1" showInputMessage="1" showErrorMessage="1" sqref="D53">
      <formula1>$C$55:$C$56</formula1>
    </dataValidation>
    <dataValidation type="list" allowBlank="1" showInputMessage="1" showErrorMessage="1" sqref="E6">
      <formula1>$C$70:$C$74</formula1>
    </dataValidation>
  </dataValidations>
  <hyperlinks>
    <hyperlink ref="H9" location="与件データ作成!A1" display="「与件データ作成」シートへ"/>
  </hyperlinks>
  <pageMargins left="0.70866141732283472" right="0.39370078740157483" top="0.59055118110236227" bottom="0.59055118110236227" header="0.31496062992125984" footer="0.31496062992125984"/>
  <pageSetup paperSize="9" scale="75" orientation="portrait" horizontalDpi="300" verticalDpi="300" r:id="rId1"/>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pageSetUpPr fitToPage="1"/>
  </sheetPr>
  <dimension ref="A1:M81"/>
  <sheetViews>
    <sheetView showGridLines="0" zoomScale="90" zoomScaleNormal="90" zoomScaleSheetLayoutView="100" workbookViewId="0"/>
  </sheetViews>
  <sheetFormatPr defaultColWidth="9.140625" defaultRowHeight="15" customHeight="1"/>
  <cols>
    <col min="1" max="1" width="3.7109375" style="910" customWidth="1"/>
    <col min="2" max="2" width="9.140625" style="910" customWidth="1"/>
    <col min="3" max="7" width="13.7109375" style="910" customWidth="1"/>
    <col min="8" max="8" width="6.140625" style="910" customWidth="1"/>
    <col min="9" max="10" width="5.85546875" style="910" customWidth="1"/>
    <col min="11" max="11" width="7.28515625" style="910" customWidth="1"/>
    <col min="12" max="12" width="5.5703125" style="910" customWidth="1"/>
    <col min="13" max="13" width="3.7109375" style="910" customWidth="1"/>
    <col min="14" max="16384" width="9.140625" style="910"/>
  </cols>
  <sheetData>
    <row r="1" spans="1:13" ht="9.75" customHeight="1">
      <c r="A1" s="897"/>
      <c r="B1" s="898"/>
      <c r="C1" s="898"/>
      <c r="D1" s="898"/>
      <c r="E1" s="898"/>
      <c r="F1" s="898"/>
      <c r="G1" s="898"/>
      <c r="H1" s="898"/>
      <c r="I1" s="898"/>
      <c r="J1" s="898"/>
      <c r="K1" s="898"/>
      <c r="L1" s="898"/>
      <c r="M1" s="899"/>
    </row>
    <row r="2" spans="1:13" ht="37.5" customHeight="1">
      <c r="A2" s="900"/>
      <c r="B2" s="1090" t="s">
        <v>438</v>
      </c>
      <c r="C2" s="1090"/>
      <c r="D2" s="1090"/>
      <c r="E2" s="1090"/>
      <c r="F2" s="1090"/>
      <c r="G2" s="1090"/>
      <c r="H2" s="1090"/>
      <c r="I2" s="1090"/>
      <c r="J2" s="1090"/>
      <c r="K2" s="1090"/>
      <c r="L2" s="1090"/>
      <c r="M2" s="903"/>
    </row>
    <row r="3" spans="1:13" ht="29.25" customHeight="1">
      <c r="A3" s="900"/>
      <c r="B3" s="901"/>
      <c r="C3" s="901"/>
      <c r="D3" s="901"/>
      <c r="E3" s="901"/>
      <c r="F3" s="901"/>
      <c r="G3" s="901"/>
      <c r="H3" s="901"/>
      <c r="I3" s="901"/>
      <c r="J3" s="901"/>
      <c r="K3" s="901"/>
      <c r="L3" s="901"/>
      <c r="M3" s="903"/>
    </row>
    <row r="4" spans="1:13" ht="39.75" customHeight="1">
      <c r="A4" s="900"/>
      <c r="B4" s="1088" t="s">
        <v>534</v>
      </c>
      <c r="C4" s="1089"/>
      <c r="D4" s="1089"/>
      <c r="E4" s="1089"/>
      <c r="F4" s="1089"/>
      <c r="G4" s="1089"/>
      <c r="H4" s="1089"/>
      <c r="I4" s="1089"/>
      <c r="J4" s="1089"/>
      <c r="K4" s="1089"/>
      <c r="L4" s="1089"/>
      <c r="M4" s="903"/>
    </row>
    <row r="5" spans="1:13" ht="108" customHeight="1">
      <c r="A5" s="900"/>
      <c r="B5" s="1089"/>
      <c r="C5" s="1089"/>
      <c r="D5" s="1089"/>
      <c r="E5" s="1089"/>
      <c r="F5" s="1089"/>
      <c r="G5" s="1089"/>
      <c r="H5" s="1089"/>
      <c r="I5" s="1089"/>
      <c r="J5" s="1089"/>
      <c r="K5" s="1089"/>
      <c r="L5" s="1089"/>
      <c r="M5" s="903"/>
    </row>
    <row r="6" spans="1:13" ht="39.75" customHeight="1">
      <c r="A6" s="900"/>
      <c r="B6" s="1089"/>
      <c r="C6" s="1089"/>
      <c r="D6" s="1089"/>
      <c r="E6" s="1089"/>
      <c r="F6" s="1089"/>
      <c r="G6" s="1089"/>
      <c r="H6" s="1089"/>
      <c r="I6" s="1089"/>
      <c r="J6" s="1089"/>
      <c r="K6" s="1089"/>
      <c r="L6" s="1089"/>
      <c r="M6" s="903"/>
    </row>
    <row r="7" spans="1:13" ht="19.5" customHeight="1">
      <c r="A7" s="902"/>
      <c r="B7" s="763"/>
      <c r="C7" s="763"/>
      <c r="D7" s="763"/>
      <c r="E7" s="763"/>
      <c r="F7" s="763"/>
      <c r="G7" s="763"/>
      <c r="H7" s="763"/>
      <c r="I7" s="1100" t="s">
        <v>531</v>
      </c>
      <c r="J7" s="1100"/>
      <c r="K7" s="1100"/>
      <c r="L7" s="1100"/>
      <c r="M7" s="909"/>
    </row>
    <row r="8" spans="1:13" ht="39.950000000000003" customHeight="1">
      <c r="A8" s="900"/>
      <c r="B8" s="759"/>
      <c r="C8" s="759"/>
      <c r="D8" s="759"/>
      <c r="E8" s="759"/>
      <c r="F8" s="759"/>
      <c r="G8" s="759"/>
      <c r="H8" s="759"/>
      <c r="I8" s="759"/>
      <c r="J8" s="759"/>
      <c r="K8" s="759"/>
      <c r="L8" s="759"/>
      <c r="M8" s="903"/>
    </row>
    <row r="9" spans="1:13" ht="20.100000000000001" customHeight="1" thickBot="1">
      <c r="A9" s="900"/>
      <c r="B9" s="759"/>
      <c r="C9" s="759"/>
      <c r="D9" s="904" t="s">
        <v>429</v>
      </c>
      <c r="E9" s="759"/>
      <c r="F9" s="759"/>
      <c r="G9" s="759"/>
      <c r="H9" s="759"/>
      <c r="I9" s="759"/>
      <c r="J9" s="759"/>
      <c r="K9" s="759"/>
      <c r="L9" s="759"/>
      <c r="M9" s="903"/>
    </row>
    <row r="10" spans="1:13" ht="20.100000000000001" customHeight="1" thickBot="1">
      <c r="A10" s="900"/>
      <c r="B10" s="759"/>
      <c r="C10" s="957" t="s">
        <v>428</v>
      </c>
      <c r="D10" s="942"/>
      <c r="E10" s="759"/>
      <c r="F10" s="759"/>
      <c r="G10" s="759"/>
      <c r="H10" s="759"/>
      <c r="I10" s="759"/>
      <c r="J10" s="759"/>
      <c r="K10" s="759"/>
      <c r="L10" s="759"/>
      <c r="M10" s="903"/>
    </row>
    <row r="11" spans="1:13" ht="20.100000000000001" customHeight="1">
      <c r="A11" s="900"/>
      <c r="B11" s="759"/>
      <c r="C11" s="759"/>
      <c r="D11" s="759"/>
      <c r="E11" s="759"/>
      <c r="F11" s="759"/>
      <c r="G11" s="759"/>
      <c r="H11" s="759"/>
      <c r="I11" s="759"/>
      <c r="J11" s="759"/>
      <c r="K11" s="759"/>
      <c r="L11" s="759"/>
      <c r="M11" s="903"/>
    </row>
    <row r="12" spans="1:13" ht="39.950000000000003" customHeight="1">
      <c r="A12" s="900"/>
      <c r="B12" s="759"/>
      <c r="C12" s="759"/>
      <c r="D12" s="759"/>
      <c r="E12" s="759"/>
      <c r="F12" s="759"/>
      <c r="G12" s="759"/>
      <c r="H12" s="759"/>
      <c r="I12" s="759"/>
      <c r="J12" s="759"/>
      <c r="K12" s="759"/>
      <c r="L12" s="759"/>
      <c r="M12" s="903"/>
    </row>
    <row r="13" spans="1:13" ht="20.100000000000001" customHeight="1" thickBot="1">
      <c r="A13" s="900"/>
      <c r="B13" s="759"/>
      <c r="C13" s="759"/>
      <c r="D13" s="904" t="s">
        <v>429</v>
      </c>
      <c r="E13" s="759"/>
      <c r="F13" s="759"/>
      <c r="G13" s="759"/>
      <c r="H13" s="759"/>
      <c r="I13" s="759"/>
      <c r="J13" s="759"/>
      <c r="K13" s="759"/>
      <c r="L13" s="759"/>
      <c r="M13" s="903"/>
    </row>
    <row r="14" spans="1:13" ht="20.100000000000001" customHeight="1">
      <c r="A14" s="900"/>
      <c r="B14" s="759"/>
      <c r="C14" s="957" t="s">
        <v>440</v>
      </c>
      <c r="D14" s="922"/>
      <c r="E14" s="759"/>
      <c r="F14" s="759"/>
      <c r="G14" s="759"/>
      <c r="H14" s="759"/>
      <c r="I14" s="759"/>
      <c r="J14" s="759"/>
      <c r="K14" s="759"/>
      <c r="L14" s="759"/>
      <c r="M14" s="903"/>
    </row>
    <row r="15" spans="1:13" ht="20.100000000000001" customHeight="1" thickBot="1">
      <c r="A15" s="900"/>
      <c r="B15" s="759"/>
      <c r="C15" s="957" t="s">
        <v>516</v>
      </c>
      <c r="D15" s="925"/>
      <c r="E15" s="759"/>
      <c r="F15" s="759"/>
      <c r="G15" s="759"/>
      <c r="H15" s="759"/>
      <c r="I15" s="759"/>
      <c r="J15" s="759"/>
      <c r="K15" s="759"/>
      <c r="L15" s="759"/>
      <c r="M15" s="903"/>
    </row>
    <row r="16" spans="1:13" ht="20.100000000000001" customHeight="1">
      <c r="A16" s="900"/>
      <c r="B16" s="759"/>
      <c r="C16" s="956" t="s">
        <v>76</v>
      </c>
      <c r="D16" s="935">
        <f>SUM(D14:D15)</f>
        <v>0</v>
      </c>
      <c r="E16" s="759"/>
      <c r="F16" s="759"/>
      <c r="G16" s="759"/>
      <c r="H16" s="759"/>
      <c r="I16" s="759"/>
      <c r="J16" s="759"/>
      <c r="K16" s="759"/>
      <c r="L16" s="759"/>
      <c r="M16" s="903"/>
    </row>
    <row r="17" spans="1:13" ht="20.100000000000001" customHeight="1">
      <c r="A17" s="900"/>
      <c r="B17" s="759"/>
      <c r="C17" s="759"/>
      <c r="D17" s="759"/>
      <c r="E17" s="759"/>
      <c r="F17" s="759"/>
      <c r="G17" s="759"/>
      <c r="H17" s="759"/>
      <c r="I17" s="759"/>
      <c r="J17" s="759"/>
      <c r="K17" s="759"/>
      <c r="L17" s="759"/>
      <c r="M17" s="903"/>
    </row>
    <row r="18" spans="1:13" ht="39.950000000000003" customHeight="1">
      <c r="A18" s="900"/>
      <c r="B18" s="759"/>
      <c r="C18" s="759"/>
      <c r="D18" s="759"/>
      <c r="E18" s="759"/>
      <c r="F18" s="759"/>
      <c r="G18" s="759"/>
      <c r="H18" s="759"/>
      <c r="I18" s="759"/>
      <c r="J18" s="759"/>
      <c r="K18" s="759"/>
      <c r="L18" s="759"/>
      <c r="M18" s="903"/>
    </row>
    <row r="19" spans="1:13" ht="20.100000000000001" customHeight="1">
      <c r="A19" s="900"/>
      <c r="B19" s="759"/>
      <c r="C19" s="759"/>
      <c r="D19" s="759"/>
      <c r="E19" s="759"/>
      <c r="F19" s="759"/>
      <c r="G19" s="904" t="s">
        <v>461</v>
      </c>
      <c r="H19" s="759"/>
      <c r="I19" s="759"/>
      <c r="J19" s="759"/>
      <c r="K19" s="759"/>
      <c r="L19" s="759"/>
      <c r="M19" s="903"/>
    </row>
    <row r="20" spans="1:13" ht="20.100000000000001" customHeight="1" thickBot="1">
      <c r="A20" s="900"/>
      <c r="B20" s="759"/>
      <c r="C20" s="888"/>
      <c r="D20" s="954" t="s">
        <v>458</v>
      </c>
      <c r="E20" s="954" t="s">
        <v>445</v>
      </c>
      <c r="F20" s="955" t="s">
        <v>459</v>
      </c>
      <c r="G20" s="956" t="s">
        <v>517</v>
      </c>
      <c r="H20" s="759"/>
      <c r="I20" s="759"/>
      <c r="J20" s="759"/>
      <c r="K20" s="759"/>
      <c r="L20" s="759"/>
      <c r="M20" s="903"/>
    </row>
    <row r="21" spans="1:13" ht="20.100000000000001" customHeight="1">
      <c r="A21" s="900"/>
      <c r="B21" s="759"/>
      <c r="C21" s="957" t="s">
        <v>440</v>
      </c>
      <c r="D21" s="930"/>
      <c r="E21" s="936"/>
      <c r="F21" s="911"/>
      <c r="G21" s="937">
        <f>SUM(D21:F21)</f>
        <v>0</v>
      </c>
      <c r="H21" s="759"/>
      <c r="I21" s="759"/>
      <c r="J21" s="759"/>
      <c r="K21" s="759"/>
      <c r="L21" s="759"/>
      <c r="M21" s="903"/>
    </row>
    <row r="22" spans="1:13" ht="20.100000000000001" customHeight="1" thickBot="1">
      <c r="A22" s="900"/>
      <c r="B22" s="759"/>
      <c r="C22" s="957" t="s">
        <v>516</v>
      </c>
      <c r="D22" s="932"/>
      <c r="E22" s="938"/>
      <c r="F22" s="913"/>
      <c r="G22" s="939">
        <f>SUM(D22:F22)</f>
        <v>0</v>
      </c>
      <c r="H22" s="759"/>
      <c r="I22" s="759"/>
      <c r="J22" s="759"/>
      <c r="K22" s="759"/>
      <c r="L22" s="759"/>
      <c r="M22" s="903"/>
    </row>
    <row r="23" spans="1:13" ht="20.100000000000001" customHeight="1">
      <c r="A23" s="900"/>
      <c r="B23" s="759"/>
      <c r="C23" s="956" t="s">
        <v>442</v>
      </c>
      <c r="D23" s="935">
        <f>SUM(D21:D22)</f>
        <v>0</v>
      </c>
      <c r="E23" s="935">
        <f t="shared" ref="E23:F23" si="0">SUM(E21:E22)</f>
        <v>0</v>
      </c>
      <c r="F23" s="940">
        <f t="shared" si="0"/>
        <v>0</v>
      </c>
      <c r="G23" s="941">
        <f>SUM(D23:F23)</f>
        <v>0</v>
      </c>
      <c r="H23" s="759"/>
      <c r="I23" s="759"/>
      <c r="J23" s="759"/>
      <c r="K23" s="759"/>
      <c r="L23" s="759"/>
      <c r="M23" s="903"/>
    </row>
    <row r="24" spans="1:13" ht="20.100000000000001" customHeight="1">
      <c r="A24" s="900"/>
      <c r="B24" s="759"/>
      <c r="C24" s="759"/>
      <c r="D24" s="759"/>
      <c r="E24" s="759"/>
      <c r="F24" s="759"/>
      <c r="G24" s="759"/>
      <c r="H24" s="759"/>
      <c r="I24" s="759"/>
      <c r="J24" s="759"/>
      <c r="K24" s="759"/>
      <c r="L24" s="759"/>
      <c r="M24" s="903"/>
    </row>
    <row r="25" spans="1:13" ht="39.950000000000003" customHeight="1">
      <c r="A25" s="900"/>
      <c r="B25" s="759"/>
      <c r="C25" s="759"/>
      <c r="D25" s="759"/>
      <c r="E25" s="759"/>
      <c r="F25" s="759"/>
      <c r="G25" s="759"/>
      <c r="H25" s="759"/>
      <c r="I25" s="759"/>
      <c r="J25" s="759"/>
      <c r="K25" s="759"/>
      <c r="L25" s="759"/>
      <c r="M25" s="903"/>
    </row>
    <row r="26" spans="1:13" ht="20.100000000000001" customHeight="1">
      <c r="A26" s="900"/>
      <c r="B26" s="759"/>
      <c r="C26" s="759"/>
      <c r="D26" s="759"/>
      <c r="E26" s="904"/>
      <c r="F26" s="904"/>
      <c r="G26" s="759"/>
      <c r="H26" s="759"/>
      <c r="I26" s="759"/>
      <c r="J26" s="759"/>
      <c r="K26" s="759"/>
      <c r="L26" s="759"/>
      <c r="M26" s="903"/>
    </row>
    <row r="27" spans="1:13" ht="35.25" customHeight="1" thickBot="1">
      <c r="A27" s="900"/>
      <c r="B27" s="759"/>
      <c r="C27" s="1096" t="s">
        <v>449</v>
      </c>
      <c r="D27" s="1096"/>
      <c r="E27" s="891" t="s">
        <v>467</v>
      </c>
      <c r="F27" s="892" t="s">
        <v>509</v>
      </c>
      <c r="G27" s="759"/>
      <c r="H27" s="759"/>
      <c r="I27" s="759"/>
      <c r="J27" s="759"/>
      <c r="K27" s="759"/>
      <c r="L27" s="759"/>
      <c r="M27" s="903"/>
    </row>
    <row r="28" spans="1:13" ht="20.100000000000001" customHeight="1">
      <c r="A28" s="900"/>
      <c r="B28" s="759"/>
      <c r="C28" s="1096" t="s">
        <v>440</v>
      </c>
      <c r="D28" s="951" t="s">
        <v>458</v>
      </c>
      <c r="E28" s="930"/>
      <c r="F28" s="911"/>
      <c r="G28" s="759"/>
      <c r="H28" s="759"/>
      <c r="I28" s="759"/>
      <c r="J28" s="759"/>
      <c r="K28" s="759"/>
      <c r="L28" s="759"/>
      <c r="M28" s="903"/>
    </row>
    <row r="29" spans="1:13" ht="20.100000000000001" customHeight="1">
      <c r="A29" s="900"/>
      <c r="B29" s="759"/>
      <c r="C29" s="1096"/>
      <c r="D29" s="951" t="s">
        <v>445</v>
      </c>
      <c r="E29" s="931"/>
      <c r="F29" s="912"/>
      <c r="G29" s="759"/>
      <c r="H29" s="759"/>
      <c r="I29" s="759"/>
      <c r="J29" s="759"/>
      <c r="K29" s="759"/>
      <c r="L29" s="759"/>
      <c r="M29" s="903"/>
    </row>
    <row r="30" spans="1:13" ht="20.100000000000001" customHeight="1" thickBot="1">
      <c r="A30" s="900"/>
      <c r="B30" s="759"/>
      <c r="C30" s="1096"/>
      <c r="D30" s="951" t="s">
        <v>459</v>
      </c>
      <c r="E30" s="932"/>
      <c r="F30" s="913"/>
      <c r="G30" s="759"/>
      <c r="H30" s="759"/>
      <c r="I30" s="759"/>
      <c r="J30" s="759"/>
      <c r="K30" s="759"/>
      <c r="L30" s="759"/>
      <c r="M30" s="903"/>
    </row>
    <row r="31" spans="1:13" ht="20.100000000000001" customHeight="1" thickBot="1">
      <c r="A31" s="900"/>
      <c r="B31" s="759"/>
      <c r="C31" s="1096"/>
      <c r="D31" s="952" t="s">
        <v>442</v>
      </c>
      <c r="E31" s="926">
        <f>SUM(E28:E30)</f>
        <v>0</v>
      </c>
      <c r="F31" s="889"/>
      <c r="G31" s="759"/>
      <c r="H31" s="759"/>
      <c r="I31" s="759"/>
      <c r="J31" s="759"/>
      <c r="K31" s="759"/>
      <c r="L31" s="759"/>
      <c r="M31" s="903"/>
    </row>
    <row r="32" spans="1:13" ht="20.100000000000001" customHeight="1">
      <c r="A32" s="900"/>
      <c r="B32" s="759"/>
      <c r="C32" s="1097" t="s">
        <v>516</v>
      </c>
      <c r="D32" s="951" t="s">
        <v>458</v>
      </c>
      <c r="E32" s="933"/>
      <c r="F32" s="914"/>
      <c r="G32" s="759"/>
      <c r="H32" s="759"/>
      <c r="I32" s="759"/>
      <c r="J32" s="759"/>
      <c r="K32" s="759"/>
      <c r="L32" s="759"/>
      <c r="M32" s="903"/>
    </row>
    <row r="33" spans="1:13" ht="20.100000000000001" customHeight="1">
      <c r="A33" s="900"/>
      <c r="B33" s="759"/>
      <c r="C33" s="1098"/>
      <c r="D33" s="951" t="s">
        <v>445</v>
      </c>
      <c r="E33" s="934"/>
      <c r="F33" s="915"/>
      <c r="G33" s="759"/>
      <c r="H33" s="759"/>
      <c r="I33" s="759"/>
      <c r="J33" s="759"/>
      <c r="K33" s="759"/>
      <c r="L33" s="759"/>
      <c r="M33" s="903"/>
    </row>
    <row r="34" spans="1:13" ht="20.100000000000001" customHeight="1" thickBot="1">
      <c r="A34" s="900"/>
      <c r="B34" s="759"/>
      <c r="C34" s="1098"/>
      <c r="D34" s="951" t="s">
        <v>459</v>
      </c>
      <c r="E34" s="932"/>
      <c r="F34" s="913"/>
      <c r="G34" s="759"/>
      <c r="H34" s="759"/>
      <c r="I34" s="759"/>
      <c r="J34" s="759"/>
      <c r="K34" s="759"/>
      <c r="L34" s="759"/>
      <c r="M34" s="903"/>
    </row>
    <row r="35" spans="1:13" ht="20.100000000000001" customHeight="1">
      <c r="A35" s="900"/>
      <c r="B35" s="759"/>
      <c r="C35" s="1099"/>
      <c r="D35" s="952" t="s">
        <v>442</v>
      </c>
      <c r="E35" s="935">
        <f>SUM(E32:E34)</f>
        <v>0</v>
      </c>
      <c r="F35" s="890"/>
      <c r="G35" s="759"/>
      <c r="H35" s="759"/>
      <c r="I35" s="759"/>
      <c r="J35" s="759"/>
      <c r="K35" s="759"/>
      <c r="L35" s="759"/>
      <c r="M35" s="903"/>
    </row>
    <row r="36" spans="1:13" ht="20.100000000000001" customHeight="1">
      <c r="A36" s="900"/>
      <c r="B36" s="759"/>
      <c r="C36" s="759"/>
      <c r="D36" s="759"/>
      <c r="E36" s="759"/>
      <c r="F36" s="759"/>
      <c r="G36" s="759"/>
      <c r="H36" s="759"/>
      <c r="I36" s="759"/>
      <c r="J36" s="759"/>
      <c r="K36" s="759"/>
      <c r="L36" s="759"/>
      <c r="M36" s="903"/>
    </row>
    <row r="37" spans="1:13" ht="39.950000000000003" customHeight="1">
      <c r="A37" s="900"/>
      <c r="B37" s="759"/>
      <c r="C37" s="759"/>
      <c r="D37" s="759"/>
      <c r="E37" s="759"/>
      <c r="F37" s="759"/>
      <c r="G37" s="759"/>
      <c r="H37" s="759"/>
      <c r="I37" s="759"/>
      <c r="J37" s="759"/>
      <c r="K37" s="759"/>
      <c r="L37" s="759"/>
      <c r="M37" s="903"/>
    </row>
    <row r="38" spans="1:13" ht="20.100000000000001" customHeight="1">
      <c r="A38" s="900"/>
      <c r="B38" s="759"/>
      <c r="C38" s="788"/>
      <c r="D38" s="788"/>
      <c r="E38" s="788"/>
      <c r="F38" s="788"/>
      <c r="G38" s="788"/>
      <c r="H38" s="759"/>
      <c r="I38" s="759"/>
      <c r="J38" s="759"/>
      <c r="K38" s="759"/>
      <c r="L38" s="759"/>
      <c r="M38" s="903"/>
    </row>
    <row r="39" spans="1:13" ht="30" customHeight="1" thickBot="1">
      <c r="A39" s="900"/>
      <c r="B39" s="759"/>
      <c r="C39" s="1091" t="s">
        <v>449</v>
      </c>
      <c r="D39" s="1092"/>
      <c r="E39" s="893" t="s">
        <v>467</v>
      </c>
      <c r="F39" s="947" t="s">
        <v>466</v>
      </c>
      <c r="G39" s="894" t="s">
        <v>510</v>
      </c>
      <c r="H39" s="786"/>
      <c r="I39" s="759"/>
      <c r="J39" s="759"/>
      <c r="K39" s="759"/>
      <c r="L39" s="759"/>
      <c r="M39" s="903"/>
    </row>
    <row r="40" spans="1:13" ht="20.100000000000001" customHeight="1">
      <c r="A40" s="900"/>
      <c r="B40" s="759"/>
      <c r="C40" s="1106" t="s">
        <v>430</v>
      </c>
      <c r="D40" s="1101" t="s">
        <v>458</v>
      </c>
      <c r="E40" s="1093"/>
      <c r="F40" s="948" t="s">
        <v>432</v>
      </c>
      <c r="G40" s="922"/>
      <c r="H40" s="759"/>
      <c r="I40" s="759"/>
      <c r="J40" s="759"/>
      <c r="K40" s="759"/>
      <c r="L40" s="759"/>
      <c r="M40" s="903"/>
    </row>
    <row r="41" spans="1:13" ht="20.100000000000001" customHeight="1">
      <c r="A41" s="900"/>
      <c r="B41" s="905"/>
      <c r="C41" s="1107"/>
      <c r="D41" s="1102"/>
      <c r="E41" s="1094"/>
      <c r="F41" s="948" t="s">
        <v>422</v>
      </c>
      <c r="G41" s="923"/>
      <c r="H41" s="759"/>
      <c r="I41" s="759"/>
      <c r="J41" s="759"/>
      <c r="K41" s="759"/>
      <c r="L41" s="759"/>
      <c r="M41" s="903"/>
    </row>
    <row r="42" spans="1:13" ht="20.100000000000001" customHeight="1">
      <c r="A42" s="900"/>
      <c r="B42" s="759"/>
      <c r="C42" s="1107"/>
      <c r="D42" s="1102"/>
      <c r="E42" s="1094"/>
      <c r="F42" s="948" t="s">
        <v>433</v>
      </c>
      <c r="G42" s="923"/>
      <c r="H42" s="759"/>
      <c r="I42" s="759"/>
      <c r="J42" s="759"/>
      <c r="K42" s="759"/>
      <c r="L42" s="759"/>
      <c r="M42" s="903"/>
    </row>
    <row r="43" spans="1:13" ht="20.100000000000001" customHeight="1">
      <c r="A43" s="900"/>
      <c r="B43" s="759"/>
      <c r="C43" s="1107"/>
      <c r="D43" s="1102"/>
      <c r="E43" s="1094"/>
      <c r="F43" s="948" t="s">
        <v>434</v>
      </c>
      <c r="G43" s="923"/>
      <c r="H43" s="759"/>
      <c r="I43" s="759"/>
      <c r="J43" s="759"/>
      <c r="K43" s="759"/>
      <c r="L43" s="759"/>
      <c r="M43" s="903"/>
    </row>
    <row r="44" spans="1:13" ht="20.100000000000001" customHeight="1">
      <c r="A44" s="900"/>
      <c r="B44" s="759"/>
      <c r="C44" s="1107"/>
      <c r="D44" s="1102"/>
      <c r="E44" s="1094"/>
      <c r="F44" s="948" t="s">
        <v>508</v>
      </c>
      <c r="G44" s="924"/>
      <c r="H44" s="759"/>
      <c r="I44" s="759"/>
      <c r="J44" s="759"/>
      <c r="K44" s="759"/>
      <c r="L44" s="759"/>
      <c r="M44" s="903"/>
    </row>
    <row r="45" spans="1:13" ht="20.100000000000001" customHeight="1" thickBot="1">
      <c r="A45" s="900"/>
      <c r="B45" s="759"/>
      <c r="C45" s="1107"/>
      <c r="D45" s="1102"/>
      <c r="E45" s="1094"/>
      <c r="F45" s="948" t="s">
        <v>464</v>
      </c>
      <c r="G45" s="925"/>
      <c r="H45" s="759"/>
      <c r="I45" s="759"/>
      <c r="J45" s="759"/>
      <c r="K45" s="759"/>
      <c r="L45" s="759"/>
      <c r="M45" s="903"/>
    </row>
    <row r="46" spans="1:13" ht="20.100000000000001" customHeight="1" thickBot="1">
      <c r="A46" s="900"/>
      <c r="B46" s="759"/>
      <c r="C46" s="1107"/>
      <c r="D46" s="1103"/>
      <c r="E46" s="1095"/>
      <c r="F46" s="949" t="s">
        <v>442</v>
      </c>
      <c r="G46" s="926">
        <f>SUM(G40:G45)</f>
        <v>0</v>
      </c>
      <c r="H46" s="759"/>
      <c r="I46" s="759"/>
      <c r="J46" s="759"/>
      <c r="K46" s="759"/>
      <c r="L46" s="759"/>
      <c r="M46" s="903"/>
    </row>
    <row r="47" spans="1:13" ht="20.100000000000001" customHeight="1">
      <c r="A47" s="900"/>
      <c r="B47" s="759"/>
      <c r="C47" s="1107"/>
      <c r="D47" s="1101" t="s">
        <v>445</v>
      </c>
      <c r="E47" s="1093"/>
      <c r="F47" s="948" t="s">
        <v>432</v>
      </c>
      <c r="G47" s="922"/>
      <c r="H47" s="759"/>
      <c r="I47" s="759"/>
      <c r="J47" s="759"/>
      <c r="K47" s="759"/>
      <c r="L47" s="759"/>
      <c r="M47" s="903"/>
    </row>
    <row r="48" spans="1:13" ht="20.100000000000001" customHeight="1">
      <c r="A48" s="900"/>
      <c r="B48" s="759"/>
      <c r="C48" s="1107"/>
      <c r="D48" s="1102"/>
      <c r="E48" s="1094"/>
      <c r="F48" s="948" t="s">
        <v>422</v>
      </c>
      <c r="G48" s="923"/>
      <c r="H48" s="759"/>
      <c r="I48" s="759"/>
      <c r="J48" s="759"/>
      <c r="K48" s="759"/>
      <c r="L48" s="759"/>
      <c r="M48" s="903"/>
    </row>
    <row r="49" spans="1:13" ht="20.100000000000001" customHeight="1">
      <c r="A49" s="900"/>
      <c r="B49" s="759"/>
      <c r="C49" s="1107"/>
      <c r="D49" s="1102"/>
      <c r="E49" s="1094"/>
      <c r="F49" s="948" t="s">
        <v>433</v>
      </c>
      <c r="G49" s="923"/>
      <c r="H49" s="781"/>
      <c r="I49" s="759"/>
      <c r="J49" s="759"/>
      <c r="K49" s="759"/>
      <c r="L49" s="759"/>
      <c r="M49" s="903"/>
    </row>
    <row r="50" spans="1:13" ht="20.100000000000001" customHeight="1">
      <c r="A50" s="900"/>
      <c r="B50" s="759"/>
      <c r="C50" s="1107"/>
      <c r="D50" s="1102"/>
      <c r="E50" s="1094"/>
      <c r="F50" s="948" t="s">
        <v>434</v>
      </c>
      <c r="G50" s="923"/>
      <c r="H50" s="782"/>
      <c r="I50" s="759"/>
      <c r="J50" s="759"/>
      <c r="K50" s="759"/>
      <c r="L50" s="759"/>
      <c r="M50" s="903"/>
    </row>
    <row r="51" spans="1:13" ht="20.100000000000001" customHeight="1">
      <c r="A51" s="900"/>
      <c r="B51" s="759"/>
      <c r="C51" s="1107"/>
      <c r="D51" s="1102"/>
      <c r="E51" s="1094"/>
      <c r="F51" s="948" t="s">
        <v>508</v>
      </c>
      <c r="G51" s="924"/>
      <c r="H51" s="782"/>
      <c r="I51" s="759"/>
      <c r="J51" s="759"/>
      <c r="K51" s="759"/>
      <c r="L51" s="759"/>
      <c r="M51" s="903"/>
    </row>
    <row r="52" spans="1:13" ht="20.100000000000001" customHeight="1" thickBot="1">
      <c r="A52" s="900"/>
      <c r="B52" s="759"/>
      <c r="C52" s="1107"/>
      <c r="D52" s="1102"/>
      <c r="E52" s="1094"/>
      <c r="F52" s="948" t="s">
        <v>464</v>
      </c>
      <c r="G52" s="925"/>
      <c r="H52" s="781"/>
      <c r="I52" s="759"/>
      <c r="J52" s="759"/>
      <c r="K52" s="759"/>
      <c r="L52" s="759"/>
      <c r="M52" s="903"/>
    </row>
    <row r="53" spans="1:13" ht="20.100000000000001" customHeight="1" thickBot="1">
      <c r="A53" s="900"/>
      <c r="B53" s="759"/>
      <c r="C53" s="1107"/>
      <c r="D53" s="1103"/>
      <c r="E53" s="1095"/>
      <c r="F53" s="949" t="s">
        <v>442</v>
      </c>
      <c r="G53" s="926">
        <f>SUM(G47:G52)</f>
        <v>0</v>
      </c>
      <c r="H53" s="781"/>
      <c r="I53" s="759"/>
      <c r="J53" s="759"/>
      <c r="K53" s="759"/>
      <c r="L53" s="759"/>
      <c r="M53" s="903"/>
    </row>
    <row r="54" spans="1:13" ht="20.100000000000001" customHeight="1">
      <c r="A54" s="900"/>
      <c r="B54" s="759"/>
      <c r="C54" s="1107"/>
      <c r="D54" s="1101" t="s">
        <v>459</v>
      </c>
      <c r="E54" s="1093"/>
      <c r="F54" s="948" t="s">
        <v>432</v>
      </c>
      <c r="G54" s="922"/>
      <c r="H54" s="781"/>
      <c r="I54" s="759"/>
      <c r="J54" s="759"/>
      <c r="K54" s="759"/>
      <c r="L54" s="759"/>
      <c r="M54" s="903"/>
    </row>
    <row r="55" spans="1:13" ht="20.100000000000001" customHeight="1">
      <c r="A55" s="900"/>
      <c r="B55" s="759"/>
      <c r="C55" s="1107"/>
      <c r="D55" s="1102"/>
      <c r="E55" s="1094"/>
      <c r="F55" s="948" t="s">
        <v>422</v>
      </c>
      <c r="G55" s="923"/>
      <c r="H55" s="759"/>
      <c r="I55" s="759"/>
      <c r="J55" s="759"/>
      <c r="K55" s="759"/>
      <c r="L55" s="759"/>
      <c r="M55" s="903"/>
    </row>
    <row r="56" spans="1:13" ht="20.100000000000001" customHeight="1">
      <c r="A56" s="900"/>
      <c r="B56" s="759"/>
      <c r="C56" s="1107"/>
      <c r="D56" s="1102"/>
      <c r="E56" s="1094"/>
      <c r="F56" s="948" t="s">
        <v>433</v>
      </c>
      <c r="G56" s="923"/>
      <c r="H56" s="759"/>
      <c r="I56" s="759"/>
      <c r="J56" s="759"/>
      <c r="K56" s="759"/>
      <c r="L56" s="759"/>
      <c r="M56" s="903"/>
    </row>
    <row r="57" spans="1:13" ht="20.100000000000001" customHeight="1">
      <c r="A57" s="900"/>
      <c r="B57" s="759"/>
      <c r="C57" s="1107"/>
      <c r="D57" s="1102"/>
      <c r="E57" s="1094"/>
      <c r="F57" s="948" t="s">
        <v>434</v>
      </c>
      <c r="G57" s="923"/>
      <c r="H57" s="759"/>
      <c r="I57" s="759"/>
      <c r="J57" s="759"/>
      <c r="K57" s="759"/>
      <c r="L57" s="759"/>
      <c r="M57" s="903"/>
    </row>
    <row r="58" spans="1:13" ht="20.100000000000001" customHeight="1">
      <c r="A58" s="900"/>
      <c r="B58" s="759"/>
      <c r="C58" s="1107"/>
      <c r="D58" s="1102"/>
      <c r="E58" s="1094"/>
      <c r="F58" s="948" t="s">
        <v>508</v>
      </c>
      <c r="G58" s="924"/>
      <c r="H58" s="759"/>
      <c r="I58" s="759"/>
      <c r="J58" s="759"/>
      <c r="K58" s="759"/>
      <c r="L58" s="759"/>
      <c r="M58" s="903"/>
    </row>
    <row r="59" spans="1:13" ht="20.100000000000001" customHeight="1" thickBot="1">
      <c r="A59" s="900"/>
      <c r="B59" s="759"/>
      <c r="C59" s="1107"/>
      <c r="D59" s="1102"/>
      <c r="E59" s="1094"/>
      <c r="F59" s="948" t="s">
        <v>464</v>
      </c>
      <c r="G59" s="925"/>
      <c r="H59" s="759"/>
      <c r="I59" s="759"/>
      <c r="J59" s="759"/>
      <c r="K59" s="759"/>
      <c r="L59" s="759"/>
      <c r="M59" s="903"/>
    </row>
    <row r="60" spans="1:13" ht="20.100000000000001" customHeight="1" thickBot="1">
      <c r="A60" s="900"/>
      <c r="B60" s="759"/>
      <c r="C60" s="1107"/>
      <c r="D60" s="1103"/>
      <c r="E60" s="1095"/>
      <c r="F60" s="950" t="s">
        <v>442</v>
      </c>
      <c r="G60" s="927">
        <f>SUM(G54:G59)</f>
        <v>0</v>
      </c>
      <c r="H60" s="759"/>
      <c r="I60" s="759"/>
      <c r="J60" s="759"/>
      <c r="K60" s="759"/>
      <c r="L60" s="759"/>
      <c r="M60" s="903"/>
    </row>
    <row r="61" spans="1:13" ht="20.100000000000001" customHeight="1" thickBot="1">
      <c r="A61" s="900"/>
      <c r="B61" s="759"/>
      <c r="C61" s="1108"/>
      <c r="D61" s="945" t="s">
        <v>442</v>
      </c>
      <c r="E61" s="928">
        <f>SUM(E40:E60)</f>
        <v>0</v>
      </c>
      <c r="F61" s="1104"/>
      <c r="G61" s="1105"/>
      <c r="H61" s="759"/>
      <c r="I61" s="759"/>
      <c r="J61" s="759"/>
      <c r="K61" s="759"/>
      <c r="L61" s="759"/>
      <c r="M61" s="903"/>
    </row>
    <row r="62" spans="1:13" ht="20.100000000000001" customHeight="1">
      <c r="A62" s="900"/>
      <c r="B62" s="759"/>
      <c r="C62" s="1106" t="s">
        <v>465</v>
      </c>
      <c r="D62" s="1109" t="s">
        <v>458</v>
      </c>
      <c r="E62" s="1093"/>
      <c r="F62" s="953" t="s">
        <v>432</v>
      </c>
      <c r="G62" s="922"/>
      <c r="H62" s="759"/>
      <c r="I62" s="759"/>
      <c r="J62" s="759"/>
      <c r="K62" s="759"/>
      <c r="L62" s="759"/>
      <c r="M62" s="903"/>
    </row>
    <row r="63" spans="1:13" ht="20.100000000000001" customHeight="1">
      <c r="A63" s="900"/>
      <c r="B63" s="759"/>
      <c r="C63" s="1107"/>
      <c r="D63" s="1110"/>
      <c r="E63" s="1094"/>
      <c r="F63" s="948" t="s">
        <v>433</v>
      </c>
      <c r="G63" s="923"/>
      <c r="H63" s="759"/>
      <c r="I63" s="759"/>
      <c r="J63" s="759"/>
      <c r="K63" s="759"/>
      <c r="L63" s="759"/>
      <c r="M63" s="903"/>
    </row>
    <row r="64" spans="1:13" ht="20.100000000000001" customHeight="1">
      <c r="A64" s="900"/>
      <c r="B64" s="759"/>
      <c r="C64" s="1107"/>
      <c r="D64" s="1110"/>
      <c r="E64" s="1094"/>
      <c r="F64" s="948" t="s">
        <v>434</v>
      </c>
      <c r="G64" s="923"/>
      <c r="H64" s="759"/>
      <c r="I64" s="759"/>
      <c r="J64" s="759"/>
      <c r="K64" s="759"/>
      <c r="L64" s="759"/>
      <c r="M64" s="903"/>
    </row>
    <row r="65" spans="1:13" ht="20.100000000000001" customHeight="1">
      <c r="A65" s="900"/>
      <c r="B65" s="759"/>
      <c r="C65" s="1107"/>
      <c r="D65" s="1110"/>
      <c r="E65" s="1094"/>
      <c r="F65" s="948" t="s">
        <v>508</v>
      </c>
      <c r="G65" s="924"/>
      <c r="H65" s="759"/>
      <c r="I65" s="759"/>
      <c r="J65" s="759"/>
      <c r="K65" s="759"/>
      <c r="L65" s="759"/>
      <c r="M65" s="903"/>
    </row>
    <row r="66" spans="1:13" ht="20.100000000000001" customHeight="1" thickBot="1">
      <c r="A66" s="900"/>
      <c r="B66" s="759"/>
      <c r="C66" s="1107"/>
      <c r="D66" s="1110"/>
      <c r="E66" s="1094"/>
      <c r="F66" s="948" t="s">
        <v>464</v>
      </c>
      <c r="G66" s="925"/>
      <c r="H66" s="759"/>
      <c r="I66" s="759"/>
      <c r="J66" s="759"/>
      <c r="K66" s="759"/>
      <c r="L66" s="759"/>
      <c r="M66" s="903"/>
    </row>
    <row r="67" spans="1:13" ht="20.100000000000001" customHeight="1" thickBot="1">
      <c r="A67" s="900"/>
      <c r="B67" s="759"/>
      <c r="C67" s="1107"/>
      <c r="D67" s="1111"/>
      <c r="E67" s="1095"/>
      <c r="F67" s="949" t="s">
        <v>442</v>
      </c>
      <c r="G67" s="926">
        <f>SUM(G62:G66)</f>
        <v>0</v>
      </c>
      <c r="H67" s="759"/>
      <c r="I67" s="759"/>
      <c r="J67" s="759"/>
      <c r="K67" s="759"/>
      <c r="L67" s="759"/>
      <c r="M67" s="903"/>
    </row>
    <row r="68" spans="1:13" ht="20.100000000000001" customHeight="1">
      <c r="A68" s="900"/>
      <c r="B68" s="759"/>
      <c r="C68" s="1107"/>
      <c r="D68" s="1109" t="s">
        <v>445</v>
      </c>
      <c r="E68" s="1093"/>
      <c r="F68" s="948" t="s">
        <v>432</v>
      </c>
      <c r="G68" s="922"/>
      <c r="H68" s="759"/>
      <c r="I68" s="759"/>
      <c r="J68" s="759"/>
      <c r="K68" s="759"/>
      <c r="L68" s="759"/>
      <c r="M68" s="903"/>
    </row>
    <row r="69" spans="1:13" ht="20.100000000000001" customHeight="1">
      <c r="A69" s="900"/>
      <c r="B69" s="759"/>
      <c r="C69" s="1107"/>
      <c r="D69" s="1110"/>
      <c r="E69" s="1094"/>
      <c r="F69" s="948" t="s">
        <v>433</v>
      </c>
      <c r="G69" s="923"/>
      <c r="H69" s="759"/>
      <c r="I69" s="759"/>
      <c r="J69" s="759"/>
      <c r="K69" s="759"/>
      <c r="L69" s="759"/>
      <c r="M69" s="903"/>
    </row>
    <row r="70" spans="1:13" ht="20.100000000000001" customHeight="1">
      <c r="A70" s="900"/>
      <c r="B70" s="759"/>
      <c r="C70" s="1107"/>
      <c r="D70" s="1110"/>
      <c r="E70" s="1094"/>
      <c r="F70" s="948" t="s">
        <v>434</v>
      </c>
      <c r="G70" s="923"/>
      <c r="H70" s="759"/>
      <c r="I70" s="759"/>
      <c r="J70" s="759"/>
      <c r="K70" s="759"/>
      <c r="L70" s="759"/>
      <c r="M70" s="903"/>
    </row>
    <row r="71" spans="1:13" ht="20.100000000000001" customHeight="1">
      <c r="A71" s="900"/>
      <c r="B71" s="759"/>
      <c r="C71" s="1107"/>
      <c r="D71" s="1110"/>
      <c r="E71" s="1094"/>
      <c r="F71" s="948" t="s">
        <v>508</v>
      </c>
      <c r="G71" s="924"/>
      <c r="H71" s="759"/>
      <c r="I71" s="759"/>
      <c r="J71" s="759"/>
      <c r="K71" s="759"/>
      <c r="L71" s="759"/>
      <c r="M71" s="903"/>
    </row>
    <row r="72" spans="1:13" ht="20.100000000000001" customHeight="1" thickBot="1">
      <c r="A72" s="900"/>
      <c r="B72" s="759"/>
      <c r="C72" s="1107"/>
      <c r="D72" s="1110"/>
      <c r="E72" s="1094"/>
      <c r="F72" s="948" t="s">
        <v>464</v>
      </c>
      <c r="G72" s="925"/>
      <c r="H72" s="759"/>
      <c r="I72" s="759"/>
      <c r="J72" s="759"/>
      <c r="K72" s="759"/>
      <c r="L72" s="759"/>
      <c r="M72" s="903"/>
    </row>
    <row r="73" spans="1:13" ht="20.100000000000001" customHeight="1" thickBot="1">
      <c r="A73" s="900"/>
      <c r="B73" s="759"/>
      <c r="C73" s="1107"/>
      <c r="D73" s="1111"/>
      <c r="E73" s="1095"/>
      <c r="F73" s="949" t="s">
        <v>442</v>
      </c>
      <c r="G73" s="926">
        <f>SUM(G68:G72)</f>
        <v>0</v>
      </c>
      <c r="H73" s="759"/>
      <c r="I73" s="759"/>
      <c r="J73" s="759"/>
      <c r="K73" s="759"/>
      <c r="L73" s="759"/>
      <c r="M73" s="903"/>
    </row>
    <row r="74" spans="1:13" ht="20.100000000000001" customHeight="1">
      <c r="A74" s="900"/>
      <c r="B74" s="759"/>
      <c r="C74" s="1107"/>
      <c r="D74" s="1109" t="s">
        <v>459</v>
      </c>
      <c r="E74" s="1093"/>
      <c r="F74" s="948" t="s">
        <v>432</v>
      </c>
      <c r="G74" s="922"/>
      <c r="H74" s="759"/>
      <c r="I74" s="759"/>
      <c r="J74" s="759"/>
      <c r="K74" s="759"/>
      <c r="L74" s="759"/>
      <c r="M74" s="903"/>
    </row>
    <row r="75" spans="1:13" ht="20.100000000000001" customHeight="1">
      <c r="A75" s="900"/>
      <c r="B75" s="759"/>
      <c r="C75" s="1107"/>
      <c r="D75" s="1110"/>
      <c r="E75" s="1094"/>
      <c r="F75" s="948" t="s">
        <v>433</v>
      </c>
      <c r="G75" s="923"/>
      <c r="H75" s="759"/>
      <c r="I75" s="759"/>
      <c r="J75" s="759"/>
      <c r="K75" s="759"/>
      <c r="L75" s="759"/>
      <c r="M75" s="903"/>
    </row>
    <row r="76" spans="1:13" ht="20.100000000000001" customHeight="1">
      <c r="A76" s="900"/>
      <c r="B76" s="759"/>
      <c r="C76" s="1107"/>
      <c r="D76" s="1110"/>
      <c r="E76" s="1094"/>
      <c r="F76" s="948" t="s">
        <v>434</v>
      </c>
      <c r="G76" s="923"/>
      <c r="H76" s="759"/>
      <c r="I76" s="759"/>
      <c r="J76" s="759"/>
      <c r="K76" s="759"/>
      <c r="L76" s="759"/>
      <c r="M76" s="903"/>
    </row>
    <row r="77" spans="1:13" ht="20.100000000000001" customHeight="1">
      <c r="A77" s="900"/>
      <c r="B77" s="759"/>
      <c r="C77" s="1107"/>
      <c r="D77" s="1110"/>
      <c r="E77" s="1094"/>
      <c r="F77" s="948" t="s">
        <v>508</v>
      </c>
      <c r="G77" s="924"/>
      <c r="H77" s="759"/>
      <c r="I77" s="759"/>
      <c r="J77" s="759"/>
      <c r="K77" s="759"/>
      <c r="L77" s="759"/>
      <c r="M77" s="903"/>
    </row>
    <row r="78" spans="1:13" ht="20.100000000000001" customHeight="1" thickBot="1">
      <c r="A78" s="900"/>
      <c r="B78" s="759"/>
      <c r="C78" s="1107"/>
      <c r="D78" s="1110"/>
      <c r="E78" s="1094"/>
      <c r="F78" s="948" t="s">
        <v>464</v>
      </c>
      <c r="G78" s="925"/>
      <c r="H78" s="759"/>
      <c r="I78" s="759"/>
      <c r="J78" s="759"/>
      <c r="K78" s="759"/>
      <c r="L78" s="759"/>
      <c r="M78" s="903"/>
    </row>
    <row r="79" spans="1:13" ht="20.100000000000001" customHeight="1" thickBot="1">
      <c r="A79" s="900"/>
      <c r="B79" s="759"/>
      <c r="C79" s="1107"/>
      <c r="D79" s="1110"/>
      <c r="E79" s="1095"/>
      <c r="F79" s="950" t="s">
        <v>442</v>
      </c>
      <c r="G79" s="926">
        <f>SUM(G74:G78)</f>
        <v>0</v>
      </c>
      <c r="H79" s="759"/>
      <c r="I79" s="759"/>
      <c r="J79" s="759"/>
      <c r="K79" s="759"/>
      <c r="L79" s="759"/>
      <c r="M79" s="903"/>
    </row>
    <row r="80" spans="1:13" ht="20.100000000000001" customHeight="1">
      <c r="A80" s="900"/>
      <c r="B80" s="759"/>
      <c r="C80" s="1108"/>
      <c r="D80" s="946" t="s">
        <v>442</v>
      </c>
      <c r="E80" s="929">
        <f>SUM(E62:E79)</f>
        <v>0</v>
      </c>
      <c r="F80" s="895"/>
      <c r="G80" s="896"/>
      <c r="H80" s="759"/>
      <c r="I80" s="759"/>
      <c r="J80" s="759"/>
      <c r="K80" s="759"/>
      <c r="L80" s="759"/>
      <c r="M80" s="903"/>
    </row>
    <row r="81" spans="1:13" ht="20.25" customHeight="1" thickBot="1">
      <c r="A81" s="906"/>
      <c r="B81" s="907"/>
      <c r="C81" s="907"/>
      <c r="D81" s="907"/>
      <c r="E81" s="907"/>
      <c r="F81" s="907"/>
      <c r="G81" s="907"/>
      <c r="H81" s="907"/>
      <c r="I81" s="907"/>
      <c r="J81" s="907"/>
      <c r="K81" s="907"/>
      <c r="L81" s="907"/>
      <c r="M81" s="908"/>
    </row>
  </sheetData>
  <sheetProtection selectLockedCells="1"/>
  <mergeCells count="22">
    <mergeCell ref="D54:D60"/>
    <mergeCell ref="F61:G61"/>
    <mergeCell ref="C62:C80"/>
    <mergeCell ref="E62:E67"/>
    <mergeCell ref="E68:E73"/>
    <mergeCell ref="E74:E79"/>
    <mergeCell ref="D62:D67"/>
    <mergeCell ref="D68:D73"/>
    <mergeCell ref="D74:D79"/>
    <mergeCell ref="C40:C61"/>
    <mergeCell ref="D40:D46"/>
    <mergeCell ref="D47:D53"/>
    <mergeCell ref="E47:E53"/>
    <mergeCell ref="E54:E60"/>
    <mergeCell ref="B4:L6"/>
    <mergeCell ref="B2:L2"/>
    <mergeCell ref="C39:D39"/>
    <mergeCell ref="E40:E46"/>
    <mergeCell ref="C27:D27"/>
    <mergeCell ref="C28:C31"/>
    <mergeCell ref="C32:C35"/>
    <mergeCell ref="I7:L7"/>
  </mergeCells>
  <phoneticPr fontId="4"/>
  <hyperlinks>
    <hyperlink ref="I7" location="データ入力表!A1" display="「データ入力表」シートへ"/>
  </hyperlinks>
  <pageMargins left="0.70866141732283472" right="0.39370078740157483" top="0.59055118110236227" bottom="0.59055118110236227" header="0.31496062992125984" footer="0.31496062992125984"/>
  <pageSetup paperSize="9" scale="4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J38"/>
  <sheetViews>
    <sheetView workbookViewId="0"/>
  </sheetViews>
  <sheetFormatPr defaultColWidth="5.7109375" defaultRowHeight="12"/>
  <cols>
    <col min="1" max="1" width="4.28515625" style="144" customWidth="1"/>
    <col min="2" max="2" width="4" style="144" customWidth="1"/>
    <col min="3" max="3" width="22.7109375" style="144" customWidth="1"/>
    <col min="4" max="6" width="13.28515625" style="144" customWidth="1"/>
    <col min="7" max="8" width="10.28515625" style="144" customWidth="1"/>
    <col min="9" max="9" width="9.140625" style="283" customWidth="1"/>
    <col min="10" max="10" width="5.7109375" style="283"/>
    <col min="11" max="16384" width="5.7109375" style="144"/>
  </cols>
  <sheetData>
    <row r="1" spans="1:8" ht="18" customHeight="1">
      <c r="A1" s="143" t="s">
        <v>196</v>
      </c>
      <c r="B1" s="143"/>
      <c r="C1" s="143"/>
      <c r="D1" s="143"/>
      <c r="E1" s="143"/>
      <c r="F1" s="143"/>
      <c r="G1" s="143"/>
      <c r="H1" s="143"/>
    </row>
    <row r="2" spans="1:8" ht="12.95" customHeight="1">
      <c r="A2" s="143"/>
      <c r="B2" s="143"/>
      <c r="C2" s="143"/>
      <c r="D2" s="143"/>
      <c r="E2" s="143"/>
      <c r="F2" s="143"/>
      <c r="G2" s="143"/>
      <c r="H2" s="143"/>
    </row>
    <row r="3" spans="1:8" ht="18" customHeight="1">
      <c r="A3" s="145" t="s">
        <v>197</v>
      </c>
      <c r="B3" s="146"/>
      <c r="C3" s="146"/>
      <c r="D3" s="147"/>
      <c r="E3" s="147"/>
      <c r="F3" s="147"/>
      <c r="G3" s="148"/>
      <c r="H3" s="148"/>
    </row>
    <row r="4" spans="1:8" ht="18" customHeight="1">
      <c r="A4" s="143"/>
      <c r="B4" s="149"/>
      <c r="C4" s="149"/>
      <c r="D4" s="149"/>
      <c r="E4" s="149"/>
      <c r="F4" s="149"/>
      <c r="G4" s="149"/>
      <c r="H4" s="149"/>
    </row>
    <row r="5" spans="1:8" ht="12.95" customHeight="1">
      <c r="A5" s="143"/>
      <c r="B5" s="145"/>
      <c r="C5" s="145"/>
      <c r="D5" s="145"/>
      <c r="E5" s="145"/>
      <c r="F5" s="145"/>
      <c r="G5" s="145"/>
      <c r="H5" s="145"/>
    </row>
    <row r="6" spans="1:8" ht="18" customHeight="1">
      <c r="A6" s="145" t="s">
        <v>198</v>
      </c>
      <c r="B6" s="143"/>
      <c r="C6" s="145"/>
      <c r="D6" s="145"/>
      <c r="E6" s="145"/>
      <c r="F6" s="145"/>
      <c r="G6" s="143"/>
      <c r="H6" s="143"/>
    </row>
    <row r="7" spans="1:8" ht="36" customHeight="1">
      <c r="A7" s="143"/>
      <c r="B7" s="1112"/>
      <c r="C7" s="1113"/>
      <c r="D7" s="1113"/>
      <c r="E7" s="1113"/>
      <c r="F7" s="1113"/>
      <c r="G7" s="1113"/>
      <c r="H7" s="1114"/>
    </row>
    <row r="8" spans="1:8" ht="12.95" customHeight="1">
      <c r="A8" s="143"/>
      <c r="B8" s="143"/>
      <c r="C8" s="143"/>
      <c r="D8" s="143"/>
      <c r="E8" s="143"/>
      <c r="F8" s="143"/>
      <c r="G8" s="143"/>
      <c r="H8" s="143"/>
    </row>
    <row r="9" spans="1:8" ht="18" customHeight="1">
      <c r="A9" s="143" t="s">
        <v>199</v>
      </c>
      <c r="B9" s="143"/>
      <c r="C9" s="143"/>
      <c r="D9" s="150" t="str">
        <f>"(単位："&amp;データ入力表!E6&amp;")"</f>
        <v>(単位：円)</v>
      </c>
      <c r="E9" s="143"/>
      <c r="F9" s="143"/>
      <c r="G9" s="143"/>
      <c r="H9" s="143"/>
    </row>
    <row r="10" spans="1:8" ht="18" customHeight="1">
      <c r="A10" s="143"/>
      <c r="B10" s="151" t="s">
        <v>200</v>
      </c>
      <c r="C10" s="152"/>
      <c r="D10" s="153">
        <f>計算!C46</f>
        <v>0</v>
      </c>
      <c r="E10" s="143"/>
      <c r="F10" s="143"/>
      <c r="G10" s="143"/>
      <c r="H10" s="143"/>
    </row>
    <row r="11" spans="1:8" ht="18" customHeight="1">
      <c r="A11" s="143"/>
      <c r="B11" s="151" t="s">
        <v>201</v>
      </c>
      <c r="C11" s="152"/>
      <c r="D11" s="153">
        <f>計算!D46</f>
        <v>0</v>
      </c>
      <c r="E11" s="143"/>
      <c r="F11" s="143"/>
      <c r="G11" s="143"/>
      <c r="H11" s="143"/>
    </row>
    <row r="12" spans="1:8" ht="18" customHeight="1">
      <c r="A12" s="143"/>
      <c r="B12" s="151" t="s">
        <v>523</v>
      </c>
      <c r="C12" s="152"/>
      <c r="D12" s="154">
        <f>データ入力表!D58</f>
        <v>0</v>
      </c>
      <c r="E12" s="155" t="s">
        <v>567</v>
      </c>
      <c r="F12" s="155"/>
      <c r="G12" s="155"/>
      <c r="H12" s="155"/>
    </row>
    <row r="13" spans="1:8" ht="12.95" customHeight="1">
      <c r="A13" s="143"/>
      <c r="B13" s="143"/>
      <c r="C13" s="143"/>
      <c r="D13" s="143"/>
      <c r="E13" s="143"/>
      <c r="F13" s="143"/>
      <c r="G13" s="143"/>
      <c r="H13" s="143"/>
    </row>
    <row r="14" spans="1:8" ht="18" customHeight="1">
      <c r="A14" s="143" t="s">
        <v>272</v>
      </c>
      <c r="B14" s="143"/>
      <c r="C14" s="143"/>
      <c r="D14" s="143"/>
      <c r="E14" s="143"/>
      <c r="F14" s="143"/>
      <c r="G14" s="143"/>
      <c r="H14" s="150" t="str">
        <f>+"(単位："&amp;データ入力表!E6&amp;"、人、倍）"</f>
        <v>(単位：円、人、倍）</v>
      </c>
    </row>
    <row r="15" spans="1:8" ht="18" customHeight="1">
      <c r="A15" s="143"/>
      <c r="B15" s="156"/>
      <c r="C15" s="157"/>
      <c r="D15" s="156" t="s">
        <v>202</v>
      </c>
      <c r="E15" s="157"/>
      <c r="F15" s="158"/>
      <c r="G15" s="156" t="s">
        <v>569</v>
      </c>
      <c r="H15" s="159"/>
    </row>
    <row r="16" spans="1:8" ht="18" customHeight="1">
      <c r="A16" s="143"/>
      <c r="B16" s="160"/>
      <c r="C16" s="145" t="s">
        <v>203</v>
      </c>
      <c r="D16" s="160"/>
      <c r="E16" s="156" t="s">
        <v>204</v>
      </c>
      <c r="F16" s="158"/>
      <c r="G16" s="161"/>
      <c r="H16" s="162" t="s">
        <v>205</v>
      </c>
    </row>
    <row r="17" spans="1:8" ht="18" customHeight="1">
      <c r="A17" s="143"/>
      <c r="B17" s="160"/>
      <c r="C17" s="145"/>
      <c r="D17" s="160"/>
      <c r="E17" s="160" t="s">
        <v>206</v>
      </c>
      <c r="F17" s="163" t="s">
        <v>228</v>
      </c>
      <c r="G17" s="161"/>
      <c r="H17" s="162" t="s">
        <v>229</v>
      </c>
    </row>
    <row r="18" spans="1:8" ht="18" customHeight="1">
      <c r="A18" s="143"/>
      <c r="B18" s="164"/>
      <c r="C18" s="149"/>
      <c r="D18" s="164"/>
      <c r="E18" s="165"/>
      <c r="F18" s="166" t="s">
        <v>207</v>
      </c>
      <c r="G18" s="167"/>
      <c r="H18" s="168" t="s">
        <v>208</v>
      </c>
    </row>
    <row r="19" spans="1:8" ht="18" customHeight="1">
      <c r="A19" s="143"/>
      <c r="B19" s="160" t="s">
        <v>98</v>
      </c>
      <c r="C19" s="145"/>
      <c r="D19" s="160">
        <f>②表!R48</f>
        <v>0</v>
      </c>
      <c r="E19" s="160">
        <f>②表!S48</f>
        <v>0</v>
      </c>
      <c r="F19" s="160">
        <f>②表!T48</f>
        <v>0</v>
      </c>
      <c r="G19" s="160">
        <f>②表!U48</f>
        <v>0</v>
      </c>
      <c r="H19" s="161">
        <f>②表!V48</f>
        <v>0</v>
      </c>
    </row>
    <row r="20" spans="1:8" ht="18" customHeight="1">
      <c r="A20" s="143"/>
      <c r="B20" s="160"/>
      <c r="C20" s="323" t="s">
        <v>209</v>
      </c>
      <c r="D20" s="324">
        <f>②表!C48</f>
        <v>0</v>
      </c>
      <c r="E20" s="324">
        <f>②表!D48</f>
        <v>0</v>
      </c>
      <c r="F20" s="324">
        <f>②表!E48</f>
        <v>0</v>
      </c>
      <c r="G20" s="324">
        <f>②表!F48</f>
        <v>0</v>
      </c>
      <c r="H20" s="324">
        <f>②表!G48</f>
        <v>0</v>
      </c>
    </row>
    <row r="21" spans="1:8" ht="18" customHeight="1">
      <c r="A21" s="143"/>
      <c r="B21" s="169"/>
      <c r="C21" s="325" t="s">
        <v>210</v>
      </c>
      <c r="D21" s="326">
        <f>②表!H48</f>
        <v>0</v>
      </c>
      <c r="E21" s="326">
        <f>②表!I48</f>
        <v>0</v>
      </c>
      <c r="F21" s="326">
        <f>②表!J48</f>
        <v>0</v>
      </c>
      <c r="G21" s="326">
        <f>②表!K48</f>
        <v>0</v>
      </c>
      <c r="H21" s="326">
        <f>②表!L48</f>
        <v>0</v>
      </c>
    </row>
    <row r="22" spans="1:8" ht="18" customHeight="1">
      <c r="A22" s="143"/>
      <c r="B22" s="164"/>
      <c r="C22" s="284" t="s">
        <v>211</v>
      </c>
      <c r="D22" s="285">
        <f>②表!M48</f>
        <v>0</v>
      </c>
      <c r="E22" s="285">
        <f>②表!N48</f>
        <v>0</v>
      </c>
      <c r="F22" s="285">
        <f>②表!O48</f>
        <v>0</v>
      </c>
      <c r="G22" s="285">
        <f>②表!P48</f>
        <v>0</v>
      </c>
      <c r="H22" s="285">
        <f>②表!Q48</f>
        <v>0</v>
      </c>
    </row>
    <row r="23" spans="1:8" ht="18" customHeight="1">
      <c r="A23" s="143"/>
      <c r="B23" s="151" t="s">
        <v>574</v>
      </c>
      <c r="C23" s="152"/>
      <c r="D23" s="170" t="e">
        <f>D19/D10</f>
        <v>#DIV/0!</v>
      </c>
      <c r="E23" s="143" t="s">
        <v>230</v>
      </c>
      <c r="F23" s="171"/>
      <c r="G23" s="171"/>
      <c r="H23" s="171"/>
    </row>
    <row r="24" spans="1:8" ht="18" customHeight="1">
      <c r="A24" s="143"/>
      <c r="B24" s="143"/>
      <c r="C24" s="143"/>
      <c r="D24" s="143"/>
      <c r="E24" s="143" t="s">
        <v>231</v>
      </c>
      <c r="F24" s="143"/>
      <c r="G24" s="143"/>
      <c r="H24" s="143"/>
    </row>
    <row r="25" spans="1:8" ht="18" customHeight="1">
      <c r="A25" s="144" t="s">
        <v>212</v>
      </c>
      <c r="B25" s="143"/>
      <c r="C25" s="143"/>
      <c r="D25" s="143"/>
      <c r="E25" s="143"/>
      <c r="F25" s="143"/>
      <c r="G25" s="143"/>
      <c r="H25" s="143"/>
    </row>
    <row r="26" spans="1:8" ht="18" customHeight="1">
      <c r="A26" s="143"/>
      <c r="B26" s="144" t="s">
        <v>213</v>
      </c>
      <c r="D26" s="143"/>
      <c r="E26" s="143"/>
      <c r="F26" s="143"/>
      <c r="G26" s="143"/>
      <c r="H26" s="143"/>
    </row>
    <row r="27" spans="1:8" ht="18" customHeight="1">
      <c r="A27" s="143"/>
      <c r="B27" s="144" t="s">
        <v>214</v>
      </c>
      <c r="D27" s="143"/>
      <c r="E27" s="143"/>
      <c r="F27" s="143"/>
      <c r="G27" s="143"/>
      <c r="H27" s="143"/>
    </row>
    <row r="28" spans="1:8" ht="18" customHeight="1">
      <c r="A28" s="143"/>
      <c r="B28" s="144" t="s">
        <v>215</v>
      </c>
      <c r="D28" s="143"/>
      <c r="E28" s="143"/>
      <c r="F28" s="143"/>
      <c r="G28" s="143"/>
      <c r="H28" s="143"/>
    </row>
    <row r="29" spans="1:8" ht="18" customHeight="1">
      <c r="A29" s="143"/>
      <c r="B29" s="144" t="s">
        <v>216</v>
      </c>
      <c r="D29" s="143"/>
      <c r="E29" s="143"/>
      <c r="F29" s="143"/>
      <c r="G29" s="143"/>
      <c r="H29" s="143"/>
    </row>
    <row r="30" spans="1:8" ht="18" customHeight="1">
      <c r="A30" s="143"/>
      <c r="B30" s="144" t="s">
        <v>217</v>
      </c>
      <c r="D30" s="143"/>
      <c r="E30" s="143"/>
      <c r="F30" s="143"/>
      <c r="G30" s="143"/>
      <c r="H30" s="143"/>
    </row>
    <row r="31" spans="1:8" ht="18" customHeight="1">
      <c r="A31" s="143"/>
      <c r="B31" s="144" t="s">
        <v>218</v>
      </c>
      <c r="D31" s="143"/>
      <c r="E31" s="143"/>
      <c r="F31" s="143"/>
      <c r="G31" s="143"/>
      <c r="H31" s="143"/>
    </row>
    <row r="32" spans="1:8" ht="18" customHeight="1">
      <c r="A32" s="143"/>
      <c r="B32" s="144" t="s">
        <v>219</v>
      </c>
      <c r="D32" s="143"/>
      <c r="E32" s="143"/>
      <c r="F32" s="143"/>
      <c r="G32" s="143"/>
      <c r="H32" s="143"/>
    </row>
    <row r="33" spans="1:8" ht="18" customHeight="1">
      <c r="A33" s="143"/>
      <c r="B33" s="144" t="s">
        <v>220</v>
      </c>
      <c r="D33" s="143"/>
      <c r="E33" s="143"/>
      <c r="F33" s="143"/>
      <c r="G33" s="143"/>
      <c r="H33" s="143"/>
    </row>
    <row r="34" spans="1:8" ht="18" customHeight="1">
      <c r="A34" s="143"/>
      <c r="D34" s="143"/>
      <c r="E34" s="143"/>
      <c r="F34" s="143"/>
      <c r="G34" s="143"/>
      <c r="H34" s="143"/>
    </row>
    <row r="35" spans="1:8" ht="13.5" customHeight="1">
      <c r="A35" s="359" t="s">
        <v>284</v>
      </c>
      <c r="B35" s="360" t="s">
        <v>285</v>
      </c>
      <c r="C35" s="362"/>
      <c r="D35" s="143"/>
      <c r="E35" s="143"/>
      <c r="F35" s="143"/>
      <c r="G35" s="143"/>
      <c r="H35" s="143"/>
    </row>
    <row r="36" spans="1:8" ht="13.5" customHeight="1">
      <c r="A36" s="361"/>
      <c r="B36" s="360" t="s">
        <v>673</v>
      </c>
      <c r="C36" s="362"/>
      <c r="D36" s="143"/>
      <c r="E36" s="143"/>
      <c r="F36" s="143"/>
      <c r="G36" s="143"/>
      <c r="H36" s="143"/>
    </row>
    <row r="37" spans="1:8" ht="13.5" customHeight="1">
      <c r="A37" s="361"/>
      <c r="B37" s="360" t="s">
        <v>426</v>
      </c>
      <c r="C37" s="362"/>
      <c r="D37" s="155"/>
      <c r="E37" s="155"/>
      <c r="F37" s="155"/>
      <c r="G37" s="155"/>
      <c r="H37" s="155"/>
    </row>
    <row r="38" spans="1:8" ht="13.5" customHeight="1">
      <c r="A38" s="361"/>
      <c r="B38" s="360" t="s">
        <v>345</v>
      </c>
      <c r="C38" s="362"/>
    </row>
  </sheetData>
  <mergeCells count="1">
    <mergeCell ref="B7:H7"/>
  </mergeCells>
  <phoneticPr fontId="5"/>
  <pageMargins left="0.70866141732283472" right="0.39370078740157483" top="0.59055118110236227" bottom="0.59055118110236227" header="0.31496062992125984" footer="0.31496062992125984"/>
  <pageSetup paperSize="9" scale="9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V53"/>
  <sheetViews>
    <sheetView zoomScaleNormal="100" zoomScaleSheetLayoutView="100" workbookViewId="0"/>
  </sheetViews>
  <sheetFormatPr defaultColWidth="9.140625" defaultRowHeight="12"/>
  <cols>
    <col min="1" max="1" width="6.7109375" style="49" customWidth="1"/>
    <col min="2" max="2" width="25.7109375" style="49" customWidth="1"/>
    <col min="3" max="22" width="10.28515625" style="49" customWidth="1"/>
    <col min="23" max="16384" width="9.140625" style="49"/>
  </cols>
  <sheetData>
    <row r="1" spans="1:22" s="303" customFormat="1" ht="20.100000000000001" customHeight="1">
      <c r="A1" s="301" t="s">
        <v>221</v>
      </c>
      <c r="B1" s="301"/>
      <c r="D1" s="322"/>
    </row>
    <row r="2" spans="1:22" ht="8.1" customHeight="1">
      <c r="A2" s="54"/>
      <c r="B2" s="54"/>
    </row>
    <row r="3" spans="1:22" ht="17.100000000000001" customHeight="1">
      <c r="A3" s="86"/>
      <c r="B3" s="89"/>
      <c r="C3" s="307"/>
      <c r="D3" s="308"/>
      <c r="E3" s="309" t="s">
        <v>224</v>
      </c>
      <c r="F3" s="310"/>
      <c r="G3" s="311"/>
      <c r="H3" s="105"/>
      <c r="I3" s="305"/>
      <c r="J3" s="304" t="s">
        <v>225</v>
      </c>
      <c r="K3" s="305"/>
      <c r="L3" s="306"/>
      <c r="M3" s="109"/>
      <c r="N3" s="312"/>
      <c r="O3" s="313" t="s">
        <v>226</v>
      </c>
      <c r="P3" s="312"/>
      <c r="Q3" s="314"/>
      <c r="R3" s="140"/>
      <c r="S3" s="315"/>
      <c r="T3" s="315" t="s">
        <v>227</v>
      </c>
      <c r="U3" s="141"/>
      <c r="V3" s="142"/>
    </row>
    <row r="4" spans="1:22" ht="17.100000000000001" customHeight="1">
      <c r="A4" s="87"/>
      <c r="B4" s="90"/>
      <c r="C4" s="1118" t="s">
        <v>202</v>
      </c>
      <c r="D4" s="1120"/>
      <c r="E4" s="1121"/>
      <c r="F4" s="1115" t="s">
        <v>570</v>
      </c>
      <c r="G4" s="1115" t="s">
        <v>222</v>
      </c>
      <c r="H4" s="1118" t="s">
        <v>202</v>
      </c>
      <c r="I4" s="1120"/>
      <c r="J4" s="1121"/>
      <c r="K4" s="1115" t="s">
        <v>570</v>
      </c>
      <c r="L4" s="1115" t="s">
        <v>222</v>
      </c>
      <c r="M4" s="1118" t="s">
        <v>202</v>
      </c>
      <c r="N4" s="1120"/>
      <c r="O4" s="1121"/>
      <c r="P4" s="1115" t="s">
        <v>570</v>
      </c>
      <c r="Q4" s="1115" t="s">
        <v>222</v>
      </c>
      <c r="R4" s="1118" t="s">
        <v>202</v>
      </c>
      <c r="S4" s="1120"/>
      <c r="T4" s="1121"/>
      <c r="U4" s="1115" t="s">
        <v>570</v>
      </c>
      <c r="V4" s="1115" t="s">
        <v>222</v>
      </c>
    </row>
    <row r="5" spans="1:22" ht="17.100000000000001" customHeight="1">
      <c r="A5" s="87"/>
      <c r="B5" s="90"/>
      <c r="C5" s="117"/>
      <c r="D5" s="1118" t="s">
        <v>108</v>
      </c>
      <c r="E5" s="1119"/>
      <c r="F5" s="1116"/>
      <c r="G5" s="1116"/>
      <c r="H5" s="117"/>
      <c r="I5" s="1118" t="s">
        <v>108</v>
      </c>
      <c r="J5" s="1119"/>
      <c r="K5" s="1116"/>
      <c r="L5" s="1116"/>
      <c r="M5" s="117"/>
      <c r="N5" s="1118" t="s">
        <v>108</v>
      </c>
      <c r="O5" s="1119"/>
      <c r="P5" s="1116"/>
      <c r="Q5" s="1116"/>
      <c r="R5" s="117"/>
      <c r="S5" s="1118" t="s">
        <v>108</v>
      </c>
      <c r="T5" s="1119"/>
      <c r="U5" s="1116"/>
      <c r="V5" s="1116"/>
    </row>
    <row r="6" spans="1:22" ht="30" customHeight="1">
      <c r="A6" s="88"/>
      <c r="B6" s="91"/>
      <c r="C6" s="119"/>
      <c r="D6" s="119"/>
      <c r="E6" s="139" t="s">
        <v>223</v>
      </c>
      <c r="F6" s="1117"/>
      <c r="G6" s="1117"/>
      <c r="H6" s="119"/>
      <c r="I6" s="119"/>
      <c r="J6" s="139" t="s">
        <v>223</v>
      </c>
      <c r="K6" s="1117"/>
      <c r="L6" s="1117"/>
      <c r="M6" s="119"/>
      <c r="N6" s="119"/>
      <c r="O6" s="139" t="s">
        <v>223</v>
      </c>
      <c r="P6" s="1117"/>
      <c r="Q6" s="1117"/>
      <c r="R6" s="119"/>
      <c r="S6" s="119"/>
      <c r="T6" s="139" t="s">
        <v>223</v>
      </c>
      <c r="U6" s="1117"/>
      <c r="V6" s="1117"/>
    </row>
    <row r="7" spans="1:22" ht="15" customHeight="1">
      <c r="A7" s="55">
        <v>1</v>
      </c>
      <c r="B7" s="56" t="s">
        <v>165</v>
      </c>
      <c r="C7" s="287">
        <f>計算!D5</f>
        <v>0</v>
      </c>
      <c r="D7" s="287">
        <f>計算!E5</f>
        <v>0</v>
      </c>
      <c r="E7" s="287">
        <f>計算!F5</f>
        <v>0</v>
      </c>
      <c r="F7" s="287">
        <f>計算!X5</f>
        <v>0</v>
      </c>
      <c r="G7" s="287">
        <f>計算!AB5</f>
        <v>0</v>
      </c>
      <c r="H7" s="287">
        <f>計算!J5</f>
        <v>0</v>
      </c>
      <c r="I7" s="287">
        <f>計算!K5</f>
        <v>0</v>
      </c>
      <c r="J7" s="287">
        <f>計算!L5</f>
        <v>0</v>
      </c>
      <c r="K7" s="287">
        <f>計算!Y5</f>
        <v>0</v>
      </c>
      <c r="L7" s="287">
        <f>計算!AC5</f>
        <v>0</v>
      </c>
      <c r="M7" s="287">
        <f>計算!R5</f>
        <v>0</v>
      </c>
      <c r="N7" s="287">
        <f>計算!S5</f>
        <v>0</v>
      </c>
      <c r="O7" s="287">
        <f>計算!T5</f>
        <v>0</v>
      </c>
      <c r="P7" s="287">
        <f>計算!Z5</f>
        <v>0</v>
      </c>
      <c r="Q7" s="287">
        <f>計算!AD5</f>
        <v>0</v>
      </c>
      <c r="R7" s="287">
        <f t="shared" ref="R7:V8" si="0">C7+H7+M7</f>
        <v>0</v>
      </c>
      <c r="S7" s="287">
        <f t="shared" si="0"/>
        <v>0</v>
      </c>
      <c r="T7" s="287">
        <f t="shared" si="0"/>
        <v>0</v>
      </c>
      <c r="U7" s="287">
        <f t="shared" si="0"/>
        <v>0</v>
      </c>
      <c r="V7" s="287">
        <f t="shared" si="0"/>
        <v>0</v>
      </c>
    </row>
    <row r="8" spans="1:22" ht="15" customHeight="1">
      <c r="A8" s="55">
        <v>2</v>
      </c>
      <c r="B8" s="56" t="s">
        <v>1</v>
      </c>
      <c r="C8" s="287">
        <f>計算!D6</f>
        <v>0</v>
      </c>
      <c r="D8" s="287">
        <f>計算!E6</f>
        <v>0</v>
      </c>
      <c r="E8" s="287">
        <f>計算!F6</f>
        <v>0</v>
      </c>
      <c r="F8" s="287">
        <f>計算!X6</f>
        <v>0</v>
      </c>
      <c r="G8" s="287">
        <f>計算!AB6</f>
        <v>0</v>
      </c>
      <c r="H8" s="287">
        <f>計算!J6</f>
        <v>0</v>
      </c>
      <c r="I8" s="287">
        <f>計算!K6</f>
        <v>0</v>
      </c>
      <c r="J8" s="287">
        <f>計算!L6</f>
        <v>0</v>
      </c>
      <c r="K8" s="287">
        <f>計算!Y6</f>
        <v>0</v>
      </c>
      <c r="L8" s="287">
        <f>計算!AC6</f>
        <v>0</v>
      </c>
      <c r="M8" s="287">
        <f>計算!R6</f>
        <v>0</v>
      </c>
      <c r="N8" s="287">
        <f>計算!S6</f>
        <v>0</v>
      </c>
      <c r="O8" s="287">
        <f>計算!T6</f>
        <v>0</v>
      </c>
      <c r="P8" s="287">
        <f>計算!Z6</f>
        <v>0</v>
      </c>
      <c r="Q8" s="287">
        <f>計算!AD6</f>
        <v>0</v>
      </c>
      <c r="R8" s="287">
        <f t="shared" si="0"/>
        <v>0</v>
      </c>
      <c r="S8" s="287">
        <f t="shared" si="0"/>
        <v>0</v>
      </c>
      <c r="T8" s="287">
        <f t="shared" si="0"/>
        <v>0</v>
      </c>
      <c r="U8" s="287">
        <f t="shared" si="0"/>
        <v>0</v>
      </c>
      <c r="V8" s="287">
        <f t="shared" si="0"/>
        <v>0</v>
      </c>
    </row>
    <row r="9" spans="1:22" ht="15" customHeight="1">
      <c r="A9" s="55">
        <v>3</v>
      </c>
      <c r="B9" s="56" t="s">
        <v>2</v>
      </c>
      <c r="C9" s="287">
        <f>計算!D7</f>
        <v>0</v>
      </c>
      <c r="D9" s="287">
        <f>計算!E7</f>
        <v>0</v>
      </c>
      <c r="E9" s="287">
        <f>計算!F7</f>
        <v>0</v>
      </c>
      <c r="F9" s="287">
        <f>計算!X7</f>
        <v>0</v>
      </c>
      <c r="G9" s="287">
        <f>計算!AB7</f>
        <v>0</v>
      </c>
      <c r="H9" s="287">
        <f>計算!J7</f>
        <v>0</v>
      </c>
      <c r="I9" s="287">
        <f>計算!K7</f>
        <v>0</v>
      </c>
      <c r="J9" s="287">
        <f>計算!L7</f>
        <v>0</v>
      </c>
      <c r="K9" s="287">
        <f>計算!Y7</f>
        <v>0</v>
      </c>
      <c r="L9" s="287">
        <f>計算!AC7</f>
        <v>0</v>
      </c>
      <c r="M9" s="287">
        <f>計算!R7</f>
        <v>0</v>
      </c>
      <c r="N9" s="287">
        <f>計算!S7</f>
        <v>0</v>
      </c>
      <c r="O9" s="287">
        <f>計算!T7</f>
        <v>0</v>
      </c>
      <c r="P9" s="287">
        <f>計算!Z7</f>
        <v>0</v>
      </c>
      <c r="Q9" s="287">
        <f>計算!AD7</f>
        <v>0</v>
      </c>
      <c r="R9" s="287">
        <f t="shared" ref="R9:V47" si="1">C9+H9+M9</f>
        <v>0</v>
      </c>
      <c r="S9" s="287">
        <f t="shared" si="1"/>
        <v>0</v>
      </c>
      <c r="T9" s="287">
        <f t="shared" si="1"/>
        <v>0</v>
      </c>
      <c r="U9" s="287">
        <f t="shared" si="1"/>
        <v>0</v>
      </c>
      <c r="V9" s="287">
        <f t="shared" si="1"/>
        <v>0</v>
      </c>
    </row>
    <row r="10" spans="1:22" ht="15" customHeight="1">
      <c r="A10" s="55">
        <v>4</v>
      </c>
      <c r="B10" s="56" t="s">
        <v>166</v>
      </c>
      <c r="C10" s="287">
        <f>計算!D8</f>
        <v>0</v>
      </c>
      <c r="D10" s="287">
        <f>計算!E8</f>
        <v>0</v>
      </c>
      <c r="E10" s="287">
        <f>計算!F8</f>
        <v>0</v>
      </c>
      <c r="F10" s="287">
        <f>計算!X8</f>
        <v>0</v>
      </c>
      <c r="G10" s="287">
        <f>計算!AB8</f>
        <v>0</v>
      </c>
      <c r="H10" s="287">
        <f>計算!J8</f>
        <v>0</v>
      </c>
      <c r="I10" s="287">
        <f>計算!K8</f>
        <v>0</v>
      </c>
      <c r="J10" s="287">
        <f>計算!L8</f>
        <v>0</v>
      </c>
      <c r="K10" s="287">
        <f>計算!Y8</f>
        <v>0</v>
      </c>
      <c r="L10" s="287">
        <f>計算!AC8</f>
        <v>0</v>
      </c>
      <c r="M10" s="287">
        <f>計算!R8</f>
        <v>0</v>
      </c>
      <c r="N10" s="287">
        <f>計算!S8</f>
        <v>0</v>
      </c>
      <c r="O10" s="287">
        <f>計算!T8</f>
        <v>0</v>
      </c>
      <c r="P10" s="287">
        <f>計算!Z8</f>
        <v>0</v>
      </c>
      <c r="Q10" s="287">
        <f>計算!AD8</f>
        <v>0</v>
      </c>
      <c r="R10" s="287">
        <f t="shared" si="1"/>
        <v>0</v>
      </c>
      <c r="S10" s="287">
        <f t="shared" si="1"/>
        <v>0</v>
      </c>
      <c r="T10" s="287">
        <f t="shared" si="1"/>
        <v>0</v>
      </c>
      <c r="U10" s="287">
        <f t="shared" si="1"/>
        <v>0</v>
      </c>
      <c r="V10" s="287">
        <f t="shared" si="1"/>
        <v>0</v>
      </c>
    </row>
    <row r="11" spans="1:22" ht="15" customHeight="1">
      <c r="A11" s="57">
        <v>5</v>
      </c>
      <c r="B11" s="58" t="s">
        <v>167</v>
      </c>
      <c r="C11" s="292">
        <f>計算!D9</f>
        <v>0</v>
      </c>
      <c r="D11" s="292">
        <f>計算!E9</f>
        <v>0</v>
      </c>
      <c r="E11" s="292">
        <f>計算!F9</f>
        <v>0</v>
      </c>
      <c r="F11" s="292">
        <f>計算!X9</f>
        <v>0</v>
      </c>
      <c r="G11" s="292">
        <f>計算!AB9</f>
        <v>0</v>
      </c>
      <c r="H11" s="292">
        <f>計算!J9</f>
        <v>0</v>
      </c>
      <c r="I11" s="292">
        <f>計算!K9</f>
        <v>0</v>
      </c>
      <c r="J11" s="292">
        <f>計算!L9</f>
        <v>0</v>
      </c>
      <c r="K11" s="292">
        <f>計算!Y9</f>
        <v>0</v>
      </c>
      <c r="L11" s="292">
        <f>計算!AC9</f>
        <v>0</v>
      </c>
      <c r="M11" s="292">
        <f>計算!R9</f>
        <v>0</v>
      </c>
      <c r="N11" s="292">
        <f>計算!S9</f>
        <v>0</v>
      </c>
      <c r="O11" s="292">
        <f>計算!T9</f>
        <v>0</v>
      </c>
      <c r="P11" s="292">
        <f>計算!Z9</f>
        <v>0</v>
      </c>
      <c r="Q11" s="292">
        <f>計算!AD9</f>
        <v>0</v>
      </c>
      <c r="R11" s="292">
        <f t="shared" si="1"/>
        <v>0</v>
      </c>
      <c r="S11" s="292">
        <f t="shared" si="1"/>
        <v>0</v>
      </c>
      <c r="T11" s="292">
        <f t="shared" si="1"/>
        <v>0</v>
      </c>
      <c r="U11" s="292">
        <f t="shared" si="1"/>
        <v>0</v>
      </c>
      <c r="V11" s="292">
        <f t="shared" si="1"/>
        <v>0</v>
      </c>
    </row>
    <row r="12" spans="1:22" ht="15" customHeight="1">
      <c r="A12" s="55">
        <v>6</v>
      </c>
      <c r="B12" s="56" t="s">
        <v>168</v>
      </c>
      <c r="C12" s="287">
        <f>計算!D10</f>
        <v>0</v>
      </c>
      <c r="D12" s="287">
        <f>計算!E10</f>
        <v>0</v>
      </c>
      <c r="E12" s="287">
        <f>計算!F10</f>
        <v>0</v>
      </c>
      <c r="F12" s="287">
        <f>計算!X10</f>
        <v>0</v>
      </c>
      <c r="G12" s="287">
        <f>計算!AB10</f>
        <v>0</v>
      </c>
      <c r="H12" s="287">
        <f>計算!J10</f>
        <v>0</v>
      </c>
      <c r="I12" s="287">
        <f>計算!K10</f>
        <v>0</v>
      </c>
      <c r="J12" s="287">
        <f>計算!L10</f>
        <v>0</v>
      </c>
      <c r="K12" s="287">
        <f>計算!Y10</f>
        <v>0</v>
      </c>
      <c r="L12" s="287">
        <f>計算!AC10</f>
        <v>0</v>
      </c>
      <c r="M12" s="287">
        <f>計算!R10</f>
        <v>0</v>
      </c>
      <c r="N12" s="287">
        <f>計算!S10</f>
        <v>0</v>
      </c>
      <c r="O12" s="287">
        <f>計算!T10</f>
        <v>0</v>
      </c>
      <c r="P12" s="287">
        <f>計算!Z10</f>
        <v>0</v>
      </c>
      <c r="Q12" s="287">
        <f>計算!AD10</f>
        <v>0</v>
      </c>
      <c r="R12" s="287">
        <f t="shared" si="1"/>
        <v>0</v>
      </c>
      <c r="S12" s="287">
        <f t="shared" si="1"/>
        <v>0</v>
      </c>
      <c r="T12" s="287">
        <f t="shared" si="1"/>
        <v>0</v>
      </c>
      <c r="U12" s="287">
        <f t="shared" si="1"/>
        <v>0</v>
      </c>
      <c r="V12" s="287">
        <f t="shared" si="1"/>
        <v>0</v>
      </c>
    </row>
    <row r="13" spans="1:22" ht="15" customHeight="1">
      <c r="A13" s="55">
        <v>7</v>
      </c>
      <c r="B13" s="56" t="s">
        <v>6</v>
      </c>
      <c r="C13" s="287">
        <f>計算!D11</f>
        <v>0</v>
      </c>
      <c r="D13" s="287">
        <f>計算!E11</f>
        <v>0</v>
      </c>
      <c r="E13" s="287">
        <f>計算!F11</f>
        <v>0</v>
      </c>
      <c r="F13" s="287">
        <f>計算!X11</f>
        <v>0</v>
      </c>
      <c r="G13" s="287">
        <f>計算!AB11</f>
        <v>0</v>
      </c>
      <c r="H13" s="287">
        <f>計算!J11</f>
        <v>0</v>
      </c>
      <c r="I13" s="287">
        <f>計算!K11</f>
        <v>0</v>
      </c>
      <c r="J13" s="287">
        <f>計算!L11</f>
        <v>0</v>
      </c>
      <c r="K13" s="287">
        <f>計算!Y11</f>
        <v>0</v>
      </c>
      <c r="L13" s="287">
        <f>計算!AC11</f>
        <v>0</v>
      </c>
      <c r="M13" s="287">
        <f>計算!R11</f>
        <v>0</v>
      </c>
      <c r="N13" s="287">
        <f>計算!S11</f>
        <v>0</v>
      </c>
      <c r="O13" s="287">
        <f>計算!T11</f>
        <v>0</v>
      </c>
      <c r="P13" s="287">
        <f>計算!Z11</f>
        <v>0</v>
      </c>
      <c r="Q13" s="287">
        <f>計算!AD11</f>
        <v>0</v>
      </c>
      <c r="R13" s="287">
        <f t="shared" si="1"/>
        <v>0</v>
      </c>
      <c r="S13" s="287">
        <f t="shared" si="1"/>
        <v>0</v>
      </c>
      <c r="T13" s="287">
        <f t="shared" si="1"/>
        <v>0</v>
      </c>
      <c r="U13" s="287">
        <f t="shared" si="1"/>
        <v>0</v>
      </c>
      <c r="V13" s="287">
        <f t="shared" si="1"/>
        <v>0</v>
      </c>
    </row>
    <row r="14" spans="1:22" ht="15" customHeight="1">
      <c r="A14" s="55">
        <v>8</v>
      </c>
      <c r="B14" s="56" t="s">
        <v>287</v>
      </c>
      <c r="C14" s="287">
        <f>計算!D12</f>
        <v>0</v>
      </c>
      <c r="D14" s="287">
        <f>計算!E12</f>
        <v>0</v>
      </c>
      <c r="E14" s="287">
        <f>計算!F12</f>
        <v>0</v>
      </c>
      <c r="F14" s="287">
        <f>計算!X12</f>
        <v>0</v>
      </c>
      <c r="G14" s="287">
        <f>計算!AB12</f>
        <v>0</v>
      </c>
      <c r="H14" s="287">
        <f>計算!J12</f>
        <v>0</v>
      </c>
      <c r="I14" s="287">
        <f>計算!K12</f>
        <v>0</v>
      </c>
      <c r="J14" s="287">
        <f>計算!L12</f>
        <v>0</v>
      </c>
      <c r="K14" s="287">
        <f>計算!Y12</f>
        <v>0</v>
      </c>
      <c r="L14" s="287">
        <f>計算!AC12</f>
        <v>0</v>
      </c>
      <c r="M14" s="287">
        <f>計算!R12</f>
        <v>0</v>
      </c>
      <c r="N14" s="287">
        <f>計算!S12</f>
        <v>0</v>
      </c>
      <c r="O14" s="287">
        <f>計算!T12</f>
        <v>0</v>
      </c>
      <c r="P14" s="287">
        <f>計算!Z12</f>
        <v>0</v>
      </c>
      <c r="Q14" s="287">
        <f>計算!AD12</f>
        <v>0</v>
      </c>
      <c r="R14" s="287">
        <f t="shared" si="1"/>
        <v>0</v>
      </c>
      <c r="S14" s="287">
        <f t="shared" si="1"/>
        <v>0</v>
      </c>
      <c r="T14" s="287">
        <f t="shared" si="1"/>
        <v>0</v>
      </c>
      <c r="U14" s="287">
        <f t="shared" si="1"/>
        <v>0</v>
      </c>
      <c r="V14" s="287">
        <f t="shared" si="1"/>
        <v>0</v>
      </c>
    </row>
    <row r="15" spans="1:22" ht="15" customHeight="1">
      <c r="A15" s="55">
        <v>9</v>
      </c>
      <c r="B15" s="56" t="s">
        <v>169</v>
      </c>
      <c r="C15" s="287">
        <f>計算!D13</f>
        <v>0</v>
      </c>
      <c r="D15" s="287">
        <f>計算!E13</f>
        <v>0</v>
      </c>
      <c r="E15" s="287">
        <f>計算!F13</f>
        <v>0</v>
      </c>
      <c r="F15" s="287">
        <f>計算!X13</f>
        <v>0</v>
      </c>
      <c r="G15" s="287">
        <f>計算!AB13</f>
        <v>0</v>
      </c>
      <c r="H15" s="287">
        <f>計算!J13</f>
        <v>0</v>
      </c>
      <c r="I15" s="287">
        <f>計算!K13</f>
        <v>0</v>
      </c>
      <c r="J15" s="287">
        <f>計算!L13</f>
        <v>0</v>
      </c>
      <c r="K15" s="287">
        <f>計算!Y13</f>
        <v>0</v>
      </c>
      <c r="L15" s="287">
        <f>計算!AC13</f>
        <v>0</v>
      </c>
      <c r="M15" s="287">
        <f>計算!R13</f>
        <v>0</v>
      </c>
      <c r="N15" s="287">
        <f>計算!S13</f>
        <v>0</v>
      </c>
      <c r="O15" s="287">
        <f>計算!T13</f>
        <v>0</v>
      </c>
      <c r="P15" s="287">
        <f>計算!Z13</f>
        <v>0</v>
      </c>
      <c r="Q15" s="287">
        <f>計算!AD13</f>
        <v>0</v>
      </c>
      <c r="R15" s="287">
        <f t="shared" si="1"/>
        <v>0</v>
      </c>
      <c r="S15" s="287">
        <f t="shared" si="1"/>
        <v>0</v>
      </c>
      <c r="T15" s="287">
        <f t="shared" si="1"/>
        <v>0</v>
      </c>
      <c r="U15" s="287">
        <f t="shared" si="1"/>
        <v>0</v>
      </c>
      <c r="V15" s="287">
        <f t="shared" si="1"/>
        <v>0</v>
      </c>
    </row>
    <row r="16" spans="1:22" ht="15" customHeight="1">
      <c r="A16" s="57">
        <v>10</v>
      </c>
      <c r="B16" s="58" t="s">
        <v>170</v>
      </c>
      <c r="C16" s="292">
        <f>計算!D14</f>
        <v>0</v>
      </c>
      <c r="D16" s="292">
        <f>計算!E14</f>
        <v>0</v>
      </c>
      <c r="E16" s="292">
        <f>計算!F14</f>
        <v>0</v>
      </c>
      <c r="F16" s="292">
        <f>計算!X14</f>
        <v>0</v>
      </c>
      <c r="G16" s="292">
        <f>計算!AB14</f>
        <v>0</v>
      </c>
      <c r="H16" s="292">
        <f>計算!J14</f>
        <v>0</v>
      </c>
      <c r="I16" s="292">
        <f>計算!K14</f>
        <v>0</v>
      </c>
      <c r="J16" s="292">
        <f>計算!L14</f>
        <v>0</v>
      </c>
      <c r="K16" s="292">
        <f>計算!Y14</f>
        <v>0</v>
      </c>
      <c r="L16" s="292">
        <f>計算!AC14</f>
        <v>0</v>
      </c>
      <c r="M16" s="292">
        <f>計算!R14</f>
        <v>0</v>
      </c>
      <c r="N16" s="292">
        <f>計算!S14</f>
        <v>0</v>
      </c>
      <c r="O16" s="292">
        <f>計算!T14</f>
        <v>0</v>
      </c>
      <c r="P16" s="292">
        <f>計算!Z14</f>
        <v>0</v>
      </c>
      <c r="Q16" s="292">
        <f>計算!AD14</f>
        <v>0</v>
      </c>
      <c r="R16" s="292">
        <f t="shared" si="1"/>
        <v>0</v>
      </c>
      <c r="S16" s="292">
        <f t="shared" si="1"/>
        <v>0</v>
      </c>
      <c r="T16" s="292">
        <f t="shared" si="1"/>
        <v>0</v>
      </c>
      <c r="U16" s="292">
        <f t="shared" si="1"/>
        <v>0</v>
      </c>
      <c r="V16" s="292">
        <f t="shared" si="1"/>
        <v>0</v>
      </c>
    </row>
    <row r="17" spans="1:22" ht="15" customHeight="1">
      <c r="A17" s="55">
        <v>11</v>
      </c>
      <c r="B17" s="56" t="s">
        <v>171</v>
      </c>
      <c r="C17" s="287">
        <f>計算!D15</f>
        <v>0</v>
      </c>
      <c r="D17" s="287">
        <f>計算!E15</f>
        <v>0</v>
      </c>
      <c r="E17" s="287">
        <f>計算!F15</f>
        <v>0</v>
      </c>
      <c r="F17" s="287">
        <f>計算!X15</f>
        <v>0</v>
      </c>
      <c r="G17" s="287">
        <f>計算!AB15</f>
        <v>0</v>
      </c>
      <c r="H17" s="287">
        <f>計算!J15</f>
        <v>0</v>
      </c>
      <c r="I17" s="287">
        <f>計算!K15</f>
        <v>0</v>
      </c>
      <c r="J17" s="287">
        <f>計算!L15</f>
        <v>0</v>
      </c>
      <c r="K17" s="287">
        <f>計算!Y15</f>
        <v>0</v>
      </c>
      <c r="L17" s="287">
        <f>計算!AC15</f>
        <v>0</v>
      </c>
      <c r="M17" s="287">
        <f>計算!R15</f>
        <v>0</v>
      </c>
      <c r="N17" s="287">
        <f>計算!S15</f>
        <v>0</v>
      </c>
      <c r="O17" s="287">
        <f>計算!T15</f>
        <v>0</v>
      </c>
      <c r="P17" s="287">
        <f>計算!Z15</f>
        <v>0</v>
      </c>
      <c r="Q17" s="287">
        <f>計算!AD15</f>
        <v>0</v>
      </c>
      <c r="R17" s="287">
        <f t="shared" si="1"/>
        <v>0</v>
      </c>
      <c r="S17" s="287">
        <f t="shared" si="1"/>
        <v>0</v>
      </c>
      <c r="T17" s="287">
        <f t="shared" si="1"/>
        <v>0</v>
      </c>
      <c r="U17" s="287">
        <f t="shared" si="1"/>
        <v>0</v>
      </c>
      <c r="V17" s="287">
        <f t="shared" si="1"/>
        <v>0</v>
      </c>
    </row>
    <row r="18" spans="1:22" ht="15" customHeight="1">
      <c r="A18" s="55">
        <v>12</v>
      </c>
      <c r="B18" s="56" t="s">
        <v>172</v>
      </c>
      <c r="C18" s="287">
        <f>計算!D16</f>
        <v>0</v>
      </c>
      <c r="D18" s="287">
        <f>計算!E16</f>
        <v>0</v>
      </c>
      <c r="E18" s="287">
        <f>計算!F16</f>
        <v>0</v>
      </c>
      <c r="F18" s="287">
        <f>計算!X16</f>
        <v>0</v>
      </c>
      <c r="G18" s="287">
        <f>計算!AB16</f>
        <v>0</v>
      </c>
      <c r="H18" s="287">
        <f>計算!J16</f>
        <v>0</v>
      </c>
      <c r="I18" s="287">
        <f>計算!K16</f>
        <v>0</v>
      </c>
      <c r="J18" s="287">
        <f>計算!L16</f>
        <v>0</v>
      </c>
      <c r="K18" s="287">
        <f>計算!Y16</f>
        <v>0</v>
      </c>
      <c r="L18" s="287">
        <f>計算!AC16</f>
        <v>0</v>
      </c>
      <c r="M18" s="287">
        <f>計算!R16</f>
        <v>0</v>
      </c>
      <c r="N18" s="287">
        <f>計算!S16</f>
        <v>0</v>
      </c>
      <c r="O18" s="287">
        <f>計算!T16</f>
        <v>0</v>
      </c>
      <c r="P18" s="287">
        <f>計算!Z16</f>
        <v>0</v>
      </c>
      <c r="Q18" s="287">
        <f>計算!AD16</f>
        <v>0</v>
      </c>
      <c r="R18" s="287">
        <f t="shared" si="1"/>
        <v>0</v>
      </c>
      <c r="S18" s="287">
        <f t="shared" si="1"/>
        <v>0</v>
      </c>
      <c r="T18" s="287">
        <f t="shared" si="1"/>
        <v>0</v>
      </c>
      <c r="U18" s="287">
        <f t="shared" si="1"/>
        <v>0</v>
      </c>
      <c r="V18" s="287">
        <f t="shared" si="1"/>
        <v>0</v>
      </c>
    </row>
    <row r="19" spans="1:22" ht="15" customHeight="1">
      <c r="A19" s="55">
        <v>13</v>
      </c>
      <c r="B19" s="56" t="s">
        <v>173</v>
      </c>
      <c r="C19" s="287">
        <f>計算!D17</f>
        <v>0</v>
      </c>
      <c r="D19" s="287">
        <f>計算!E17</f>
        <v>0</v>
      </c>
      <c r="E19" s="287">
        <f>計算!F17</f>
        <v>0</v>
      </c>
      <c r="F19" s="287">
        <f>計算!X17</f>
        <v>0</v>
      </c>
      <c r="G19" s="287">
        <f>計算!AB17</f>
        <v>0</v>
      </c>
      <c r="H19" s="287">
        <f>計算!J17</f>
        <v>0</v>
      </c>
      <c r="I19" s="287">
        <f>計算!K17</f>
        <v>0</v>
      </c>
      <c r="J19" s="287">
        <f>計算!L17</f>
        <v>0</v>
      </c>
      <c r="K19" s="287">
        <f>計算!Y17</f>
        <v>0</v>
      </c>
      <c r="L19" s="287">
        <f>計算!AC17</f>
        <v>0</v>
      </c>
      <c r="M19" s="287">
        <f>計算!R17</f>
        <v>0</v>
      </c>
      <c r="N19" s="287">
        <f>計算!S17</f>
        <v>0</v>
      </c>
      <c r="O19" s="287">
        <f>計算!T17</f>
        <v>0</v>
      </c>
      <c r="P19" s="287">
        <f>計算!Z17</f>
        <v>0</v>
      </c>
      <c r="Q19" s="287">
        <f>計算!AD17</f>
        <v>0</v>
      </c>
      <c r="R19" s="287">
        <f t="shared" si="1"/>
        <v>0</v>
      </c>
      <c r="S19" s="287">
        <f t="shared" si="1"/>
        <v>0</v>
      </c>
      <c r="T19" s="287">
        <f t="shared" si="1"/>
        <v>0</v>
      </c>
      <c r="U19" s="287">
        <f t="shared" si="1"/>
        <v>0</v>
      </c>
      <c r="V19" s="287">
        <f t="shared" si="1"/>
        <v>0</v>
      </c>
    </row>
    <row r="20" spans="1:22" ht="15" customHeight="1">
      <c r="A20" s="55">
        <v>14</v>
      </c>
      <c r="B20" s="56" t="s">
        <v>174</v>
      </c>
      <c r="C20" s="287">
        <f>計算!D18</f>
        <v>0</v>
      </c>
      <c r="D20" s="287">
        <f>計算!E18</f>
        <v>0</v>
      </c>
      <c r="E20" s="287">
        <f>計算!F18</f>
        <v>0</v>
      </c>
      <c r="F20" s="287">
        <f>計算!X18</f>
        <v>0</v>
      </c>
      <c r="G20" s="287">
        <f>計算!AB18</f>
        <v>0</v>
      </c>
      <c r="H20" s="287">
        <f>計算!J18</f>
        <v>0</v>
      </c>
      <c r="I20" s="287">
        <f>計算!K18</f>
        <v>0</v>
      </c>
      <c r="J20" s="287">
        <f>計算!L18</f>
        <v>0</v>
      </c>
      <c r="K20" s="287">
        <f>計算!Y18</f>
        <v>0</v>
      </c>
      <c r="L20" s="287">
        <f>計算!AC18</f>
        <v>0</v>
      </c>
      <c r="M20" s="287">
        <f>計算!R18</f>
        <v>0</v>
      </c>
      <c r="N20" s="287">
        <f>計算!S18</f>
        <v>0</v>
      </c>
      <c r="O20" s="287">
        <f>計算!T18</f>
        <v>0</v>
      </c>
      <c r="P20" s="287">
        <f>計算!Z18</f>
        <v>0</v>
      </c>
      <c r="Q20" s="287">
        <f>計算!AD18</f>
        <v>0</v>
      </c>
      <c r="R20" s="287">
        <f t="shared" si="1"/>
        <v>0</v>
      </c>
      <c r="S20" s="287">
        <f t="shared" si="1"/>
        <v>0</v>
      </c>
      <c r="T20" s="287">
        <f t="shared" si="1"/>
        <v>0</v>
      </c>
      <c r="U20" s="287">
        <f t="shared" si="1"/>
        <v>0</v>
      </c>
      <c r="V20" s="287">
        <f t="shared" si="1"/>
        <v>0</v>
      </c>
    </row>
    <row r="21" spans="1:22" ht="15" customHeight="1">
      <c r="A21" s="57">
        <v>15</v>
      </c>
      <c r="B21" s="58" t="s">
        <v>175</v>
      </c>
      <c r="C21" s="292">
        <f>計算!D19</f>
        <v>0</v>
      </c>
      <c r="D21" s="292">
        <f>計算!E19</f>
        <v>0</v>
      </c>
      <c r="E21" s="292">
        <f>計算!F19</f>
        <v>0</v>
      </c>
      <c r="F21" s="292">
        <f>計算!X19</f>
        <v>0</v>
      </c>
      <c r="G21" s="292">
        <f>計算!AB19</f>
        <v>0</v>
      </c>
      <c r="H21" s="292">
        <f>計算!J19</f>
        <v>0</v>
      </c>
      <c r="I21" s="292">
        <f>計算!K19</f>
        <v>0</v>
      </c>
      <c r="J21" s="292">
        <f>計算!L19</f>
        <v>0</v>
      </c>
      <c r="K21" s="292">
        <f>計算!Y19</f>
        <v>0</v>
      </c>
      <c r="L21" s="292">
        <f>計算!AC19</f>
        <v>0</v>
      </c>
      <c r="M21" s="292">
        <f>計算!R19</f>
        <v>0</v>
      </c>
      <c r="N21" s="292">
        <f>計算!S19</f>
        <v>0</v>
      </c>
      <c r="O21" s="292">
        <f>計算!T19</f>
        <v>0</v>
      </c>
      <c r="P21" s="292">
        <f>計算!Z19</f>
        <v>0</v>
      </c>
      <c r="Q21" s="292">
        <f>計算!AD19</f>
        <v>0</v>
      </c>
      <c r="R21" s="292">
        <f t="shared" si="1"/>
        <v>0</v>
      </c>
      <c r="S21" s="292">
        <f t="shared" si="1"/>
        <v>0</v>
      </c>
      <c r="T21" s="292">
        <f t="shared" si="1"/>
        <v>0</v>
      </c>
      <c r="U21" s="292">
        <f t="shared" si="1"/>
        <v>0</v>
      </c>
      <c r="V21" s="292">
        <f t="shared" si="1"/>
        <v>0</v>
      </c>
    </row>
    <row r="22" spans="1:22" ht="15" customHeight="1">
      <c r="A22" s="55">
        <v>16</v>
      </c>
      <c r="B22" s="56" t="s">
        <v>177</v>
      </c>
      <c r="C22" s="287">
        <f>計算!D20</f>
        <v>0</v>
      </c>
      <c r="D22" s="287">
        <f>計算!E20</f>
        <v>0</v>
      </c>
      <c r="E22" s="287">
        <f>計算!F20</f>
        <v>0</v>
      </c>
      <c r="F22" s="287">
        <f>計算!X20</f>
        <v>0</v>
      </c>
      <c r="G22" s="287">
        <f>計算!AB20</f>
        <v>0</v>
      </c>
      <c r="H22" s="287">
        <f>計算!J20</f>
        <v>0</v>
      </c>
      <c r="I22" s="287">
        <f>計算!K20</f>
        <v>0</v>
      </c>
      <c r="J22" s="287">
        <f>計算!L20</f>
        <v>0</v>
      </c>
      <c r="K22" s="287">
        <f>計算!Y20</f>
        <v>0</v>
      </c>
      <c r="L22" s="287">
        <f>計算!AC20</f>
        <v>0</v>
      </c>
      <c r="M22" s="287">
        <f>計算!R20</f>
        <v>0</v>
      </c>
      <c r="N22" s="287">
        <f>計算!S20</f>
        <v>0</v>
      </c>
      <c r="O22" s="287">
        <f>計算!T20</f>
        <v>0</v>
      </c>
      <c r="P22" s="287">
        <f>計算!Z20</f>
        <v>0</v>
      </c>
      <c r="Q22" s="287">
        <f>計算!AD20</f>
        <v>0</v>
      </c>
      <c r="R22" s="287">
        <f t="shared" si="1"/>
        <v>0</v>
      </c>
      <c r="S22" s="287">
        <f t="shared" si="1"/>
        <v>0</v>
      </c>
      <c r="T22" s="287">
        <f t="shared" si="1"/>
        <v>0</v>
      </c>
      <c r="U22" s="287">
        <f t="shared" si="1"/>
        <v>0</v>
      </c>
      <c r="V22" s="287">
        <f t="shared" si="1"/>
        <v>0</v>
      </c>
    </row>
    <row r="23" spans="1:22" ht="15" customHeight="1">
      <c r="A23" s="55">
        <v>17</v>
      </c>
      <c r="B23" s="56" t="s">
        <v>288</v>
      </c>
      <c r="C23" s="287">
        <f>計算!D21</f>
        <v>0</v>
      </c>
      <c r="D23" s="287">
        <f>計算!E21</f>
        <v>0</v>
      </c>
      <c r="E23" s="287">
        <f>計算!F21</f>
        <v>0</v>
      </c>
      <c r="F23" s="287">
        <f>計算!X21</f>
        <v>0</v>
      </c>
      <c r="G23" s="287">
        <f>計算!AB21</f>
        <v>0</v>
      </c>
      <c r="H23" s="287">
        <f>計算!J21</f>
        <v>0</v>
      </c>
      <c r="I23" s="287">
        <f>計算!K21</f>
        <v>0</v>
      </c>
      <c r="J23" s="287">
        <f>計算!L21</f>
        <v>0</v>
      </c>
      <c r="K23" s="287">
        <f>計算!Y21</f>
        <v>0</v>
      </c>
      <c r="L23" s="287">
        <f>計算!AC21</f>
        <v>0</v>
      </c>
      <c r="M23" s="287">
        <f>計算!R21</f>
        <v>0</v>
      </c>
      <c r="N23" s="287">
        <f>計算!S21</f>
        <v>0</v>
      </c>
      <c r="O23" s="287">
        <f>計算!T21</f>
        <v>0</v>
      </c>
      <c r="P23" s="287">
        <f>計算!Z21</f>
        <v>0</v>
      </c>
      <c r="Q23" s="287">
        <f>計算!AD21</f>
        <v>0</v>
      </c>
      <c r="R23" s="287">
        <f t="shared" si="1"/>
        <v>0</v>
      </c>
      <c r="S23" s="287">
        <f t="shared" si="1"/>
        <v>0</v>
      </c>
      <c r="T23" s="287">
        <f t="shared" si="1"/>
        <v>0</v>
      </c>
      <c r="U23" s="287">
        <f t="shared" si="1"/>
        <v>0</v>
      </c>
      <c r="V23" s="287">
        <f t="shared" si="1"/>
        <v>0</v>
      </c>
    </row>
    <row r="24" spans="1:22" ht="15" customHeight="1">
      <c r="A24" s="55">
        <v>18</v>
      </c>
      <c r="B24" s="56" t="s">
        <v>289</v>
      </c>
      <c r="C24" s="287">
        <f>計算!D22</f>
        <v>0</v>
      </c>
      <c r="D24" s="287">
        <f>計算!E22</f>
        <v>0</v>
      </c>
      <c r="E24" s="287">
        <f>計算!F22</f>
        <v>0</v>
      </c>
      <c r="F24" s="287">
        <f>計算!X22</f>
        <v>0</v>
      </c>
      <c r="G24" s="287">
        <f>計算!AB22</f>
        <v>0</v>
      </c>
      <c r="H24" s="287">
        <f>計算!J22</f>
        <v>0</v>
      </c>
      <c r="I24" s="287">
        <f>計算!K22</f>
        <v>0</v>
      </c>
      <c r="J24" s="287">
        <f>計算!L22</f>
        <v>0</v>
      </c>
      <c r="K24" s="287">
        <f>計算!Y22</f>
        <v>0</v>
      </c>
      <c r="L24" s="287">
        <f>計算!AC22</f>
        <v>0</v>
      </c>
      <c r="M24" s="287">
        <f>計算!R22</f>
        <v>0</v>
      </c>
      <c r="N24" s="287">
        <f>計算!S22</f>
        <v>0</v>
      </c>
      <c r="O24" s="287">
        <f>計算!T22</f>
        <v>0</v>
      </c>
      <c r="P24" s="287">
        <f>計算!Z22</f>
        <v>0</v>
      </c>
      <c r="Q24" s="287">
        <f>計算!AD22</f>
        <v>0</v>
      </c>
      <c r="R24" s="287">
        <f t="shared" si="1"/>
        <v>0</v>
      </c>
      <c r="S24" s="287">
        <f t="shared" si="1"/>
        <v>0</v>
      </c>
      <c r="T24" s="287">
        <f t="shared" si="1"/>
        <v>0</v>
      </c>
      <c r="U24" s="287">
        <f t="shared" si="1"/>
        <v>0</v>
      </c>
      <c r="V24" s="287">
        <f t="shared" si="1"/>
        <v>0</v>
      </c>
    </row>
    <row r="25" spans="1:22" ht="15" customHeight="1">
      <c r="A25" s="55">
        <v>19</v>
      </c>
      <c r="B25" s="56" t="s">
        <v>178</v>
      </c>
      <c r="C25" s="287">
        <f>計算!D23</f>
        <v>0</v>
      </c>
      <c r="D25" s="287">
        <f>計算!E23</f>
        <v>0</v>
      </c>
      <c r="E25" s="287">
        <f>計算!F23</f>
        <v>0</v>
      </c>
      <c r="F25" s="287">
        <f>計算!X23</f>
        <v>0</v>
      </c>
      <c r="G25" s="287">
        <f>計算!AB23</f>
        <v>0</v>
      </c>
      <c r="H25" s="287">
        <f>計算!J23</f>
        <v>0</v>
      </c>
      <c r="I25" s="287">
        <f>計算!K23</f>
        <v>0</v>
      </c>
      <c r="J25" s="287">
        <f>計算!L23</f>
        <v>0</v>
      </c>
      <c r="K25" s="287">
        <f>計算!Y23</f>
        <v>0</v>
      </c>
      <c r="L25" s="287">
        <f>計算!AC23</f>
        <v>0</v>
      </c>
      <c r="M25" s="287">
        <f>計算!R23</f>
        <v>0</v>
      </c>
      <c r="N25" s="287">
        <f>計算!S23</f>
        <v>0</v>
      </c>
      <c r="O25" s="287">
        <f>計算!T23</f>
        <v>0</v>
      </c>
      <c r="P25" s="287">
        <f>計算!Z23</f>
        <v>0</v>
      </c>
      <c r="Q25" s="287">
        <f>計算!AD23</f>
        <v>0</v>
      </c>
      <c r="R25" s="287">
        <f t="shared" si="1"/>
        <v>0</v>
      </c>
      <c r="S25" s="287">
        <f t="shared" si="1"/>
        <v>0</v>
      </c>
      <c r="T25" s="287">
        <f t="shared" si="1"/>
        <v>0</v>
      </c>
      <c r="U25" s="287">
        <f t="shared" si="1"/>
        <v>0</v>
      </c>
      <c r="V25" s="287">
        <f t="shared" si="1"/>
        <v>0</v>
      </c>
    </row>
    <row r="26" spans="1:22" ht="15" customHeight="1">
      <c r="A26" s="57">
        <v>20</v>
      </c>
      <c r="B26" s="58" t="s">
        <v>179</v>
      </c>
      <c r="C26" s="292">
        <f>計算!D24</f>
        <v>0</v>
      </c>
      <c r="D26" s="292">
        <f>計算!E24</f>
        <v>0</v>
      </c>
      <c r="E26" s="292">
        <f>計算!F24</f>
        <v>0</v>
      </c>
      <c r="F26" s="292">
        <f>計算!X24</f>
        <v>0</v>
      </c>
      <c r="G26" s="292">
        <f>計算!AB24</f>
        <v>0</v>
      </c>
      <c r="H26" s="292">
        <f>計算!J24</f>
        <v>0</v>
      </c>
      <c r="I26" s="292">
        <f>計算!K24</f>
        <v>0</v>
      </c>
      <c r="J26" s="292">
        <f>計算!L24</f>
        <v>0</v>
      </c>
      <c r="K26" s="292">
        <f>計算!Y24</f>
        <v>0</v>
      </c>
      <c r="L26" s="292">
        <f>計算!AC24</f>
        <v>0</v>
      </c>
      <c r="M26" s="292">
        <f>計算!R24</f>
        <v>0</v>
      </c>
      <c r="N26" s="292">
        <f>計算!S24</f>
        <v>0</v>
      </c>
      <c r="O26" s="292">
        <f>計算!T24</f>
        <v>0</v>
      </c>
      <c r="P26" s="292">
        <f>計算!Z24</f>
        <v>0</v>
      </c>
      <c r="Q26" s="292">
        <f>計算!AD24</f>
        <v>0</v>
      </c>
      <c r="R26" s="292">
        <f t="shared" si="1"/>
        <v>0</v>
      </c>
      <c r="S26" s="292">
        <f t="shared" si="1"/>
        <v>0</v>
      </c>
      <c r="T26" s="292">
        <f t="shared" si="1"/>
        <v>0</v>
      </c>
      <c r="U26" s="292">
        <f t="shared" si="1"/>
        <v>0</v>
      </c>
      <c r="V26" s="292">
        <f t="shared" si="1"/>
        <v>0</v>
      </c>
    </row>
    <row r="27" spans="1:22" ht="15" customHeight="1">
      <c r="A27" s="55">
        <v>21</v>
      </c>
      <c r="B27" s="56" t="s">
        <v>180</v>
      </c>
      <c r="C27" s="287">
        <f>計算!D25</f>
        <v>0</v>
      </c>
      <c r="D27" s="287">
        <f>計算!E25</f>
        <v>0</v>
      </c>
      <c r="E27" s="287">
        <f>計算!F25</f>
        <v>0</v>
      </c>
      <c r="F27" s="287">
        <f>計算!X25</f>
        <v>0</v>
      </c>
      <c r="G27" s="287">
        <f>計算!AB25</f>
        <v>0</v>
      </c>
      <c r="H27" s="287">
        <f>計算!J25</f>
        <v>0</v>
      </c>
      <c r="I27" s="287">
        <f>計算!K25</f>
        <v>0</v>
      </c>
      <c r="J27" s="287">
        <f>計算!L25</f>
        <v>0</v>
      </c>
      <c r="K27" s="287">
        <f>計算!Y25</f>
        <v>0</v>
      </c>
      <c r="L27" s="287">
        <f>計算!AC25</f>
        <v>0</v>
      </c>
      <c r="M27" s="287">
        <f>計算!R25</f>
        <v>0</v>
      </c>
      <c r="N27" s="287">
        <f>計算!S25</f>
        <v>0</v>
      </c>
      <c r="O27" s="287">
        <f>計算!T25</f>
        <v>0</v>
      </c>
      <c r="P27" s="287">
        <f>計算!Z25</f>
        <v>0</v>
      </c>
      <c r="Q27" s="287">
        <f>計算!AD25</f>
        <v>0</v>
      </c>
      <c r="R27" s="287">
        <f t="shared" si="1"/>
        <v>0</v>
      </c>
      <c r="S27" s="287">
        <f t="shared" si="1"/>
        <v>0</v>
      </c>
      <c r="T27" s="287">
        <f t="shared" si="1"/>
        <v>0</v>
      </c>
      <c r="U27" s="287">
        <f t="shared" si="1"/>
        <v>0</v>
      </c>
      <c r="V27" s="287">
        <f t="shared" si="1"/>
        <v>0</v>
      </c>
    </row>
    <row r="28" spans="1:22" ht="15" customHeight="1">
      <c r="A28" s="55">
        <v>22</v>
      </c>
      <c r="B28" s="56" t="s">
        <v>181</v>
      </c>
      <c r="C28" s="287">
        <f>計算!D26</f>
        <v>0</v>
      </c>
      <c r="D28" s="287">
        <f>計算!E26</f>
        <v>0</v>
      </c>
      <c r="E28" s="287">
        <f>計算!F26</f>
        <v>0</v>
      </c>
      <c r="F28" s="287">
        <f>計算!X26</f>
        <v>0</v>
      </c>
      <c r="G28" s="287">
        <f>計算!AB26</f>
        <v>0</v>
      </c>
      <c r="H28" s="287">
        <f>計算!J26</f>
        <v>0</v>
      </c>
      <c r="I28" s="287">
        <f>計算!K26</f>
        <v>0</v>
      </c>
      <c r="J28" s="287">
        <f>計算!L26</f>
        <v>0</v>
      </c>
      <c r="K28" s="287">
        <f>計算!Y26</f>
        <v>0</v>
      </c>
      <c r="L28" s="287">
        <f>計算!AC26</f>
        <v>0</v>
      </c>
      <c r="M28" s="287">
        <f>計算!R26</f>
        <v>0</v>
      </c>
      <c r="N28" s="287">
        <f>計算!S26</f>
        <v>0</v>
      </c>
      <c r="O28" s="287">
        <f>計算!T26</f>
        <v>0</v>
      </c>
      <c r="P28" s="287">
        <f>計算!Z26</f>
        <v>0</v>
      </c>
      <c r="Q28" s="287">
        <f>計算!AD26</f>
        <v>0</v>
      </c>
      <c r="R28" s="287">
        <f t="shared" si="1"/>
        <v>0</v>
      </c>
      <c r="S28" s="287">
        <f t="shared" si="1"/>
        <v>0</v>
      </c>
      <c r="T28" s="287">
        <f t="shared" si="1"/>
        <v>0</v>
      </c>
      <c r="U28" s="287">
        <f t="shared" si="1"/>
        <v>0</v>
      </c>
      <c r="V28" s="287">
        <f t="shared" si="1"/>
        <v>0</v>
      </c>
    </row>
    <row r="29" spans="1:22" ht="15" customHeight="1">
      <c r="A29" s="55">
        <v>23</v>
      </c>
      <c r="B29" s="56" t="s">
        <v>290</v>
      </c>
      <c r="C29" s="287">
        <f>計算!D27</f>
        <v>0</v>
      </c>
      <c r="D29" s="287">
        <f>計算!E27</f>
        <v>0</v>
      </c>
      <c r="E29" s="287">
        <f>計算!F27</f>
        <v>0</v>
      </c>
      <c r="F29" s="287">
        <f>計算!X27</f>
        <v>0</v>
      </c>
      <c r="G29" s="287">
        <f>計算!AB27</f>
        <v>0</v>
      </c>
      <c r="H29" s="287">
        <f>計算!J27</f>
        <v>0</v>
      </c>
      <c r="I29" s="287">
        <f>計算!K27</f>
        <v>0</v>
      </c>
      <c r="J29" s="287">
        <f>計算!L27</f>
        <v>0</v>
      </c>
      <c r="K29" s="287">
        <f>計算!Y27</f>
        <v>0</v>
      </c>
      <c r="L29" s="287">
        <f>計算!AC27</f>
        <v>0</v>
      </c>
      <c r="M29" s="287">
        <f>計算!R27</f>
        <v>0</v>
      </c>
      <c r="N29" s="287">
        <f>計算!S27</f>
        <v>0</v>
      </c>
      <c r="O29" s="287">
        <f>計算!T27</f>
        <v>0</v>
      </c>
      <c r="P29" s="287">
        <f>計算!Z27</f>
        <v>0</v>
      </c>
      <c r="Q29" s="287">
        <f>計算!AD27</f>
        <v>0</v>
      </c>
      <c r="R29" s="287">
        <f t="shared" si="1"/>
        <v>0</v>
      </c>
      <c r="S29" s="287">
        <f t="shared" si="1"/>
        <v>0</v>
      </c>
      <c r="T29" s="287">
        <f t="shared" si="1"/>
        <v>0</v>
      </c>
      <c r="U29" s="287">
        <f t="shared" si="1"/>
        <v>0</v>
      </c>
      <c r="V29" s="287">
        <f t="shared" si="1"/>
        <v>0</v>
      </c>
    </row>
    <row r="30" spans="1:22" ht="15" customHeight="1">
      <c r="A30" s="55">
        <v>24</v>
      </c>
      <c r="B30" s="56" t="s">
        <v>291</v>
      </c>
      <c r="C30" s="287">
        <f>計算!D28</f>
        <v>0</v>
      </c>
      <c r="D30" s="287">
        <f>計算!E28</f>
        <v>0</v>
      </c>
      <c r="E30" s="287">
        <f>計算!F28</f>
        <v>0</v>
      </c>
      <c r="F30" s="287">
        <f>計算!X28</f>
        <v>0</v>
      </c>
      <c r="G30" s="287">
        <f>計算!AB28</f>
        <v>0</v>
      </c>
      <c r="H30" s="287">
        <f>計算!J28</f>
        <v>0</v>
      </c>
      <c r="I30" s="287">
        <f>計算!K28</f>
        <v>0</v>
      </c>
      <c r="J30" s="287">
        <f>計算!L28</f>
        <v>0</v>
      </c>
      <c r="K30" s="287">
        <f>計算!Y28</f>
        <v>0</v>
      </c>
      <c r="L30" s="287">
        <f>計算!AC28</f>
        <v>0</v>
      </c>
      <c r="M30" s="287">
        <f>計算!R28</f>
        <v>0</v>
      </c>
      <c r="N30" s="287">
        <f>計算!S28</f>
        <v>0</v>
      </c>
      <c r="O30" s="287">
        <f>計算!T28</f>
        <v>0</v>
      </c>
      <c r="P30" s="287">
        <f>計算!Z28</f>
        <v>0</v>
      </c>
      <c r="Q30" s="287">
        <f>計算!AD28</f>
        <v>0</v>
      </c>
      <c r="R30" s="287">
        <f t="shared" si="1"/>
        <v>0</v>
      </c>
      <c r="S30" s="287">
        <f t="shared" si="1"/>
        <v>0</v>
      </c>
      <c r="T30" s="287">
        <f t="shared" si="1"/>
        <v>0</v>
      </c>
      <c r="U30" s="287">
        <f t="shared" si="1"/>
        <v>0</v>
      </c>
      <c r="V30" s="287">
        <f t="shared" si="1"/>
        <v>0</v>
      </c>
    </row>
    <row r="31" spans="1:22" ht="15" customHeight="1">
      <c r="A31" s="57">
        <v>25</v>
      </c>
      <c r="B31" s="58" t="s">
        <v>182</v>
      </c>
      <c r="C31" s="292">
        <f>計算!D29</f>
        <v>0</v>
      </c>
      <c r="D31" s="292">
        <f>計算!E29</f>
        <v>0</v>
      </c>
      <c r="E31" s="292">
        <f>計算!F29</f>
        <v>0</v>
      </c>
      <c r="F31" s="292">
        <f>計算!X29</f>
        <v>0</v>
      </c>
      <c r="G31" s="292">
        <f>計算!AB29</f>
        <v>0</v>
      </c>
      <c r="H31" s="292">
        <f>計算!J29</f>
        <v>0</v>
      </c>
      <c r="I31" s="292">
        <f>計算!K29</f>
        <v>0</v>
      </c>
      <c r="J31" s="292">
        <f>計算!L29</f>
        <v>0</v>
      </c>
      <c r="K31" s="292">
        <f>計算!Y29</f>
        <v>0</v>
      </c>
      <c r="L31" s="292">
        <f>計算!AC29</f>
        <v>0</v>
      </c>
      <c r="M31" s="292">
        <f>計算!R29</f>
        <v>0</v>
      </c>
      <c r="N31" s="292">
        <f>計算!S29</f>
        <v>0</v>
      </c>
      <c r="O31" s="292">
        <f>計算!T29</f>
        <v>0</v>
      </c>
      <c r="P31" s="292">
        <f>計算!Z29</f>
        <v>0</v>
      </c>
      <c r="Q31" s="292">
        <f>計算!AD29</f>
        <v>0</v>
      </c>
      <c r="R31" s="292">
        <f t="shared" si="1"/>
        <v>0</v>
      </c>
      <c r="S31" s="292">
        <f t="shared" si="1"/>
        <v>0</v>
      </c>
      <c r="T31" s="292">
        <f t="shared" si="1"/>
        <v>0</v>
      </c>
      <c r="U31" s="292">
        <f t="shared" si="1"/>
        <v>0</v>
      </c>
      <c r="V31" s="292">
        <f t="shared" si="1"/>
        <v>0</v>
      </c>
    </row>
    <row r="32" spans="1:22" ht="15" customHeight="1">
      <c r="A32" s="55">
        <v>26</v>
      </c>
      <c r="B32" s="56" t="s">
        <v>183</v>
      </c>
      <c r="C32" s="287">
        <f>計算!D30</f>
        <v>0</v>
      </c>
      <c r="D32" s="287">
        <f>計算!E30</f>
        <v>0</v>
      </c>
      <c r="E32" s="287">
        <f>計算!F30</f>
        <v>0</v>
      </c>
      <c r="F32" s="287">
        <f>計算!X30</f>
        <v>0</v>
      </c>
      <c r="G32" s="287">
        <f>計算!AB30</f>
        <v>0</v>
      </c>
      <c r="H32" s="287">
        <f>計算!J30</f>
        <v>0</v>
      </c>
      <c r="I32" s="287">
        <f>計算!K30</f>
        <v>0</v>
      </c>
      <c r="J32" s="287">
        <f>計算!L30</f>
        <v>0</v>
      </c>
      <c r="K32" s="287">
        <f>計算!Y30</f>
        <v>0</v>
      </c>
      <c r="L32" s="287">
        <f>計算!AC30</f>
        <v>0</v>
      </c>
      <c r="M32" s="287">
        <f>計算!R30</f>
        <v>0</v>
      </c>
      <c r="N32" s="287">
        <f>計算!S30</f>
        <v>0</v>
      </c>
      <c r="O32" s="287">
        <f>計算!T30</f>
        <v>0</v>
      </c>
      <c r="P32" s="287">
        <f>計算!Z30</f>
        <v>0</v>
      </c>
      <c r="Q32" s="287">
        <f>計算!AD30</f>
        <v>0</v>
      </c>
      <c r="R32" s="287">
        <f t="shared" si="1"/>
        <v>0</v>
      </c>
      <c r="S32" s="287">
        <f t="shared" si="1"/>
        <v>0</v>
      </c>
      <c r="T32" s="287">
        <f t="shared" si="1"/>
        <v>0</v>
      </c>
      <c r="U32" s="287">
        <f t="shared" si="1"/>
        <v>0</v>
      </c>
      <c r="V32" s="287">
        <f t="shared" si="1"/>
        <v>0</v>
      </c>
    </row>
    <row r="33" spans="1:22" ht="15" customHeight="1">
      <c r="A33" s="55">
        <v>27</v>
      </c>
      <c r="B33" s="56" t="s">
        <v>184</v>
      </c>
      <c r="C33" s="287">
        <f>計算!D31</f>
        <v>0</v>
      </c>
      <c r="D33" s="287">
        <f>計算!E31</f>
        <v>0</v>
      </c>
      <c r="E33" s="287">
        <f>計算!F31</f>
        <v>0</v>
      </c>
      <c r="F33" s="287">
        <f>計算!X31</f>
        <v>0</v>
      </c>
      <c r="G33" s="287">
        <f>計算!AB31</f>
        <v>0</v>
      </c>
      <c r="H33" s="287">
        <f>計算!J31</f>
        <v>0</v>
      </c>
      <c r="I33" s="287">
        <f>計算!K31</f>
        <v>0</v>
      </c>
      <c r="J33" s="287">
        <f>計算!L31</f>
        <v>0</v>
      </c>
      <c r="K33" s="287">
        <f>計算!Y31</f>
        <v>0</v>
      </c>
      <c r="L33" s="287">
        <f>計算!AC31</f>
        <v>0</v>
      </c>
      <c r="M33" s="287">
        <f>計算!R31</f>
        <v>0</v>
      </c>
      <c r="N33" s="287">
        <f>計算!S31</f>
        <v>0</v>
      </c>
      <c r="O33" s="287">
        <f>計算!T31</f>
        <v>0</v>
      </c>
      <c r="P33" s="287">
        <f>計算!Z31</f>
        <v>0</v>
      </c>
      <c r="Q33" s="287">
        <f>計算!AD31</f>
        <v>0</v>
      </c>
      <c r="R33" s="287">
        <f t="shared" si="1"/>
        <v>0</v>
      </c>
      <c r="S33" s="287">
        <f t="shared" si="1"/>
        <v>0</v>
      </c>
      <c r="T33" s="287">
        <f t="shared" si="1"/>
        <v>0</v>
      </c>
      <c r="U33" s="287">
        <f t="shared" si="1"/>
        <v>0</v>
      </c>
      <c r="V33" s="287">
        <f t="shared" si="1"/>
        <v>0</v>
      </c>
    </row>
    <row r="34" spans="1:22" ht="15" customHeight="1">
      <c r="A34" s="55">
        <v>28</v>
      </c>
      <c r="B34" s="56" t="s">
        <v>292</v>
      </c>
      <c r="C34" s="287">
        <f>計算!D32</f>
        <v>0</v>
      </c>
      <c r="D34" s="287">
        <f>計算!E32</f>
        <v>0</v>
      </c>
      <c r="E34" s="287">
        <f>計算!F32</f>
        <v>0</v>
      </c>
      <c r="F34" s="287">
        <f>計算!X32</f>
        <v>0</v>
      </c>
      <c r="G34" s="287">
        <f>計算!AB32</f>
        <v>0</v>
      </c>
      <c r="H34" s="287">
        <f>計算!J32</f>
        <v>0</v>
      </c>
      <c r="I34" s="287">
        <f>計算!K32</f>
        <v>0</v>
      </c>
      <c r="J34" s="287">
        <f>計算!L32</f>
        <v>0</v>
      </c>
      <c r="K34" s="287">
        <f>計算!Y32</f>
        <v>0</v>
      </c>
      <c r="L34" s="287">
        <f>計算!AC32</f>
        <v>0</v>
      </c>
      <c r="M34" s="287">
        <f>計算!R32</f>
        <v>0</v>
      </c>
      <c r="N34" s="287">
        <f>計算!S32</f>
        <v>0</v>
      </c>
      <c r="O34" s="287">
        <f>計算!T32</f>
        <v>0</v>
      </c>
      <c r="P34" s="287">
        <f>計算!Z32</f>
        <v>0</v>
      </c>
      <c r="Q34" s="287">
        <f>計算!AD32</f>
        <v>0</v>
      </c>
      <c r="R34" s="287">
        <f t="shared" si="1"/>
        <v>0</v>
      </c>
      <c r="S34" s="287">
        <f t="shared" si="1"/>
        <v>0</v>
      </c>
      <c r="T34" s="287">
        <f t="shared" si="1"/>
        <v>0</v>
      </c>
      <c r="U34" s="287">
        <f t="shared" si="1"/>
        <v>0</v>
      </c>
      <c r="V34" s="287">
        <f t="shared" si="1"/>
        <v>0</v>
      </c>
    </row>
    <row r="35" spans="1:22" ht="15" customHeight="1">
      <c r="A35" s="55">
        <v>29</v>
      </c>
      <c r="B35" s="56" t="s">
        <v>185</v>
      </c>
      <c r="C35" s="287">
        <f>計算!D33</f>
        <v>0</v>
      </c>
      <c r="D35" s="287">
        <f>計算!E33</f>
        <v>0</v>
      </c>
      <c r="E35" s="287">
        <f>計算!F33</f>
        <v>0</v>
      </c>
      <c r="F35" s="287">
        <f>計算!X33</f>
        <v>0</v>
      </c>
      <c r="G35" s="287">
        <f>計算!AB33</f>
        <v>0</v>
      </c>
      <c r="H35" s="287">
        <f>計算!J33</f>
        <v>0</v>
      </c>
      <c r="I35" s="287">
        <f>計算!K33</f>
        <v>0</v>
      </c>
      <c r="J35" s="287">
        <f>計算!L33</f>
        <v>0</v>
      </c>
      <c r="K35" s="287">
        <f>計算!Y33</f>
        <v>0</v>
      </c>
      <c r="L35" s="287">
        <f>計算!AC33</f>
        <v>0</v>
      </c>
      <c r="M35" s="287">
        <f>計算!R33</f>
        <v>0</v>
      </c>
      <c r="N35" s="287">
        <f>計算!S33</f>
        <v>0</v>
      </c>
      <c r="O35" s="287">
        <f>計算!T33</f>
        <v>0</v>
      </c>
      <c r="P35" s="287">
        <f>計算!Z33</f>
        <v>0</v>
      </c>
      <c r="Q35" s="287">
        <f>計算!AD33</f>
        <v>0</v>
      </c>
      <c r="R35" s="287">
        <f t="shared" si="1"/>
        <v>0</v>
      </c>
      <c r="S35" s="287">
        <f t="shared" si="1"/>
        <v>0</v>
      </c>
      <c r="T35" s="287">
        <f t="shared" si="1"/>
        <v>0</v>
      </c>
      <c r="U35" s="287">
        <f t="shared" si="1"/>
        <v>0</v>
      </c>
      <c r="V35" s="287">
        <f t="shared" si="1"/>
        <v>0</v>
      </c>
    </row>
    <row r="36" spans="1:22" ht="15" customHeight="1">
      <c r="A36" s="55">
        <v>30</v>
      </c>
      <c r="B36" s="56" t="s">
        <v>186</v>
      </c>
      <c r="C36" s="287">
        <f>計算!D34</f>
        <v>0</v>
      </c>
      <c r="D36" s="287">
        <f>計算!E34</f>
        <v>0</v>
      </c>
      <c r="E36" s="287">
        <f>計算!F34</f>
        <v>0</v>
      </c>
      <c r="F36" s="287">
        <f>計算!X34</f>
        <v>0</v>
      </c>
      <c r="G36" s="287">
        <f>計算!AB34</f>
        <v>0</v>
      </c>
      <c r="H36" s="287">
        <f>計算!J34</f>
        <v>0</v>
      </c>
      <c r="I36" s="287">
        <f>計算!K34</f>
        <v>0</v>
      </c>
      <c r="J36" s="287">
        <f>計算!L34</f>
        <v>0</v>
      </c>
      <c r="K36" s="287">
        <f>計算!Y34</f>
        <v>0</v>
      </c>
      <c r="L36" s="287">
        <f>計算!AC34</f>
        <v>0</v>
      </c>
      <c r="M36" s="287">
        <f>計算!R34</f>
        <v>0</v>
      </c>
      <c r="N36" s="287">
        <f>計算!S34</f>
        <v>0</v>
      </c>
      <c r="O36" s="287">
        <f>計算!T34</f>
        <v>0</v>
      </c>
      <c r="P36" s="287">
        <f>計算!Z34</f>
        <v>0</v>
      </c>
      <c r="Q36" s="287">
        <f>計算!AD34</f>
        <v>0</v>
      </c>
      <c r="R36" s="287">
        <f t="shared" si="1"/>
        <v>0</v>
      </c>
      <c r="S36" s="287">
        <f t="shared" si="1"/>
        <v>0</v>
      </c>
      <c r="T36" s="287">
        <f t="shared" si="1"/>
        <v>0</v>
      </c>
      <c r="U36" s="287">
        <f t="shared" si="1"/>
        <v>0</v>
      </c>
      <c r="V36" s="287">
        <f t="shared" si="1"/>
        <v>0</v>
      </c>
    </row>
    <row r="37" spans="1:22" ht="15" customHeight="1">
      <c r="A37" s="55">
        <v>31</v>
      </c>
      <c r="B37" s="56" t="s">
        <v>187</v>
      </c>
      <c r="C37" s="287">
        <f>計算!D35</f>
        <v>0</v>
      </c>
      <c r="D37" s="287">
        <f>計算!E35</f>
        <v>0</v>
      </c>
      <c r="E37" s="287">
        <f>計算!F35</f>
        <v>0</v>
      </c>
      <c r="F37" s="287">
        <f>計算!X35</f>
        <v>0</v>
      </c>
      <c r="G37" s="287">
        <f>計算!AB35</f>
        <v>0</v>
      </c>
      <c r="H37" s="287">
        <f>計算!J35</f>
        <v>0</v>
      </c>
      <c r="I37" s="287">
        <f>計算!K35</f>
        <v>0</v>
      </c>
      <c r="J37" s="287">
        <f>計算!L35</f>
        <v>0</v>
      </c>
      <c r="K37" s="287">
        <f>計算!Y35</f>
        <v>0</v>
      </c>
      <c r="L37" s="287">
        <f>計算!AC35</f>
        <v>0</v>
      </c>
      <c r="M37" s="287">
        <f>計算!R35</f>
        <v>0</v>
      </c>
      <c r="N37" s="287">
        <f>計算!S35</f>
        <v>0</v>
      </c>
      <c r="O37" s="287">
        <f>計算!T35</f>
        <v>0</v>
      </c>
      <c r="P37" s="287">
        <f>計算!Z35</f>
        <v>0</v>
      </c>
      <c r="Q37" s="287">
        <f>計算!AD35</f>
        <v>0</v>
      </c>
      <c r="R37" s="287">
        <f t="shared" si="1"/>
        <v>0</v>
      </c>
      <c r="S37" s="287">
        <f t="shared" si="1"/>
        <v>0</v>
      </c>
      <c r="T37" s="287">
        <f t="shared" si="1"/>
        <v>0</v>
      </c>
      <c r="U37" s="287">
        <f t="shared" si="1"/>
        <v>0</v>
      </c>
      <c r="V37" s="287">
        <f t="shared" si="1"/>
        <v>0</v>
      </c>
    </row>
    <row r="38" spans="1:22" ht="15" customHeight="1">
      <c r="A38" s="55">
        <v>32</v>
      </c>
      <c r="B38" s="56" t="s">
        <v>293</v>
      </c>
      <c r="C38" s="287">
        <f>計算!D36</f>
        <v>0</v>
      </c>
      <c r="D38" s="287">
        <f>計算!E36</f>
        <v>0</v>
      </c>
      <c r="E38" s="287">
        <f>計算!F36</f>
        <v>0</v>
      </c>
      <c r="F38" s="287">
        <f>計算!X36</f>
        <v>0</v>
      </c>
      <c r="G38" s="287">
        <f>計算!AB36</f>
        <v>0</v>
      </c>
      <c r="H38" s="287">
        <f>計算!J36</f>
        <v>0</v>
      </c>
      <c r="I38" s="287">
        <f>計算!K36</f>
        <v>0</v>
      </c>
      <c r="J38" s="287">
        <f>計算!L36</f>
        <v>0</v>
      </c>
      <c r="K38" s="287">
        <f>計算!Y36</f>
        <v>0</v>
      </c>
      <c r="L38" s="287">
        <f>計算!AC36</f>
        <v>0</v>
      </c>
      <c r="M38" s="287">
        <f>計算!R36</f>
        <v>0</v>
      </c>
      <c r="N38" s="287">
        <f>計算!S36</f>
        <v>0</v>
      </c>
      <c r="O38" s="287">
        <f>計算!T36</f>
        <v>0</v>
      </c>
      <c r="P38" s="287">
        <f>計算!Z36</f>
        <v>0</v>
      </c>
      <c r="Q38" s="287">
        <f>計算!AD36</f>
        <v>0</v>
      </c>
      <c r="R38" s="287">
        <f t="shared" si="1"/>
        <v>0</v>
      </c>
      <c r="S38" s="287">
        <f t="shared" si="1"/>
        <v>0</v>
      </c>
      <c r="T38" s="287">
        <f t="shared" si="1"/>
        <v>0</v>
      </c>
      <c r="U38" s="287">
        <f t="shared" si="1"/>
        <v>0</v>
      </c>
      <c r="V38" s="287">
        <f t="shared" si="1"/>
        <v>0</v>
      </c>
    </row>
    <row r="39" spans="1:22" ht="15" customHeight="1">
      <c r="A39" s="55">
        <v>33</v>
      </c>
      <c r="B39" s="56" t="s">
        <v>294</v>
      </c>
      <c r="C39" s="287">
        <f>計算!D37</f>
        <v>0</v>
      </c>
      <c r="D39" s="287">
        <f>計算!E37</f>
        <v>0</v>
      </c>
      <c r="E39" s="287">
        <f>計算!F37</f>
        <v>0</v>
      </c>
      <c r="F39" s="287">
        <f>計算!X37</f>
        <v>0</v>
      </c>
      <c r="G39" s="287">
        <f>計算!AB37</f>
        <v>0</v>
      </c>
      <c r="H39" s="287">
        <f>計算!J37</f>
        <v>0</v>
      </c>
      <c r="I39" s="287">
        <f>計算!K37</f>
        <v>0</v>
      </c>
      <c r="J39" s="287">
        <f>計算!L37</f>
        <v>0</v>
      </c>
      <c r="K39" s="287">
        <f>計算!Y37</f>
        <v>0</v>
      </c>
      <c r="L39" s="287">
        <f>計算!AC37</f>
        <v>0</v>
      </c>
      <c r="M39" s="287">
        <f>計算!R37</f>
        <v>0</v>
      </c>
      <c r="N39" s="287">
        <f>計算!S37</f>
        <v>0</v>
      </c>
      <c r="O39" s="287">
        <f>計算!T37</f>
        <v>0</v>
      </c>
      <c r="P39" s="287">
        <f>計算!Z37</f>
        <v>0</v>
      </c>
      <c r="Q39" s="287">
        <f>計算!AD37</f>
        <v>0</v>
      </c>
      <c r="R39" s="287">
        <f t="shared" si="1"/>
        <v>0</v>
      </c>
      <c r="S39" s="287">
        <f t="shared" si="1"/>
        <v>0</v>
      </c>
      <c r="T39" s="287">
        <f t="shared" si="1"/>
        <v>0</v>
      </c>
      <c r="U39" s="287">
        <f t="shared" si="1"/>
        <v>0</v>
      </c>
      <c r="V39" s="287">
        <f t="shared" si="1"/>
        <v>0</v>
      </c>
    </row>
    <row r="40" spans="1:22" ht="15" customHeight="1">
      <c r="A40" s="55">
        <v>34</v>
      </c>
      <c r="B40" s="56" t="s">
        <v>295</v>
      </c>
      <c r="C40" s="287">
        <f>計算!D38</f>
        <v>0</v>
      </c>
      <c r="D40" s="287">
        <f>計算!E38</f>
        <v>0</v>
      </c>
      <c r="E40" s="287">
        <f>計算!F38</f>
        <v>0</v>
      </c>
      <c r="F40" s="287">
        <f>計算!X38</f>
        <v>0</v>
      </c>
      <c r="G40" s="287">
        <f>計算!AB38</f>
        <v>0</v>
      </c>
      <c r="H40" s="287">
        <f>計算!J38</f>
        <v>0</v>
      </c>
      <c r="I40" s="287">
        <f>計算!K38</f>
        <v>0</v>
      </c>
      <c r="J40" s="287">
        <f>計算!L38</f>
        <v>0</v>
      </c>
      <c r="K40" s="287">
        <f>計算!Y38</f>
        <v>0</v>
      </c>
      <c r="L40" s="287">
        <f>計算!AC38</f>
        <v>0</v>
      </c>
      <c r="M40" s="287">
        <f>計算!R38</f>
        <v>0</v>
      </c>
      <c r="N40" s="287">
        <f>計算!S38</f>
        <v>0</v>
      </c>
      <c r="O40" s="287">
        <f>計算!T38</f>
        <v>0</v>
      </c>
      <c r="P40" s="287">
        <f>計算!Z38</f>
        <v>0</v>
      </c>
      <c r="Q40" s="287">
        <f>計算!AD38</f>
        <v>0</v>
      </c>
      <c r="R40" s="287">
        <f t="shared" si="1"/>
        <v>0</v>
      </c>
      <c r="S40" s="287">
        <f t="shared" si="1"/>
        <v>0</v>
      </c>
      <c r="T40" s="287">
        <f t="shared" si="1"/>
        <v>0</v>
      </c>
      <c r="U40" s="287">
        <f t="shared" si="1"/>
        <v>0</v>
      </c>
      <c r="V40" s="287">
        <f t="shared" si="1"/>
        <v>0</v>
      </c>
    </row>
    <row r="41" spans="1:22" ht="15" customHeight="1">
      <c r="A41" s="57">
        <v>35</v>
      </c>
      <c r="B41" s="58" t="s">
        <v>34</v>
      </c>
      <c r="C41" s="292">
        <f>計算!D39</f>
        <v>0</v>
      </c>
      <c r="D41" s="292">
        <f>計算!E39</f>
        <v>0</v>
      </c>
      <c r="E41" s="292">
        <f>計算!F39</f>
        <v>0</v>
      </c>
      <c r="F41" s="292">
        <f>計算!X39</f>
        <v>0</v>
      </c>
      <c r="G41" s="292">
        <f>計算!AB39</f>
        <v>0</v>
      </c>
      <c r="H41" s="292">
        <f>計算!J39</f>
        <v>0</v>
      </c>
      <c r="I41" s="292">
        <f>計算!K39</f>
        <v>0</v>
      </c>
      <c r="J41" s="292">
        <f>計算!L39</f>
        <v>0</v>
      </c>
      <c r="K41" s="292">
        <f>計算!Y39</f>
        <v>0</v>
      </c>
      <c r="L41" s="292">
        <f>計算!AC39</f>
        <v>0</v>
      </c>
      <c r="M41" s="292">
        <f>計算!R39</f>
        <v>0</v>
      </c>
      <c r="N41" s="292">
        <f>計算!S39</f>
        <v>0</v>
      </c>
      <c r="O41" s="292">
        <f>計算!T39</f>
        <v>0</v>
      </c>
      <c r="P41" s="292">
        <f>計算!Z39</f>
        <v>0</v>
      </c>
      <c r="Q41" s="292">
        <f>計算!AD39</f>
        <v>0</v>
      </c>
      <c r="R41" s="292">
        <f t="shared" si="1"/>
        <v>0</v>
      </c>
      <c r="S41" s="292">
        <f t="shared" si="1"/>
        <v>0</v>
      </c>
      <c r="T41" s="292">
        <f t="shared" si="1"/>
        <v>0</v>
      </c>
      <c r="U41" s="292">
        <f t="shared" si="1"/>
        <v>0</v>
      </c>
      <c r="V41" s="292">
        <f t="shared" si="1"/>
        <v>0</v>
      </c>
    </row>
    <row r="42" spans="1:22" ht="15" customHeight="1">
      <c r="A42" s="55">
        <v>36</v>
      </c>
      <c r="B42" s="56" t="s">
        <v>37</v>
      </c>
      <c r="C42" s="287">
        <f>計算!D40</f>
        <v>0</v>
      </c>
      <c r="D42" s="287">
        <f>計算!E40</f>
        <v>0</v>
      </c>
      <c r="E42" s="287">
        <f>計算!F40</f>
        <v>0</v>
      </c>
      <c r="F42" s="287">
        <f>計算!X40</f>
        <v>0</v>
      </c>
      <c r="G42" s="287">
        <f>計算!AB40</f>
        <v>0</v>
      </c>
      <c r="H42" s="287">
        <f>計算!J40</f>
        <v>0</v>
      </c>
      <c r="I42" s="287">
        <f>計算!K40</f>
        <v>0</v>
      </c>
      <c r="J42" s="287">
        <f>計算!L40</f>
        <v>0</v>
      </c>
      <c r="K42" s="287">
        <f>計算!Y40</f>
        <v>0</v>
      </c>
      <c r="L42" s="287">
        <f>計算!AC40</f>
        <v>0</v>
      </c>
      <c r="M42" s="287">
        <f>計算!R40</f>
        <v>0</v>
      </c>
      <c r="N42" s="287">
        <f>計算!S40</f>
        <v>0</v>
      </c>
      <c r="O42" s="287">
        <f>計算!T40</f>
        <v>0</v>
      </c>
      <c r="P42" s="287">
        <f>計算!Z40</f>
        <v>0</v>
      </c>
      <c r="Q42" s="287">
        <f>計算!AD40</f>
        <v>0</v>
      </c>
      <c r="R42" s="287">
        <f t="shared" si="1"/>
        <v>0</v>
      </c>
      <c r="S42" s="287">
        <f t="shared" si="1"/>
        <v>0</v>
      </c>
      <c r="T42" s="287">
        <f t="shared" si="1"/>
        <v>0</v>
      </c>
      <c r="U42" s="287">
        <f t="shared" si="1"/>
        <v>0</v>
      </c>
      <c r="V42" s="287">
        <f t="shared" si="1"/>
        <v>0</v>
      </c>
    </row>
    <row r="43" spans="1:22" ht="15" customHeight="1">
      <c r="A43" s="55">
        <v>37</v>
      </c>
      <c r="B43" s="56" t="s">
        <v>340</v>
      </c>
      <c r="C43" s="287">
        <f>計算!D41</f>
        <v>0</v>
      </c>
      <c r="D43" s="287">
        <f>計算!E41</f>
        <v>0</v>
      </c>
      <c r="E43" s="287">
        <f>計算!F41</f>
        <v>0</v>
      </c>
      <c r="F43" s="287">
        <f>計算!X41</f>
        <v>0</v>
      </c>
      <c r="G43" s="287">
        <f>計算!AB41</f>
        <v>0</v>
      </c>
      <c r="H43" s="287">
        <f>計算!J41</f>
        <v>0</v>
      </c>
      <c r="I43" s="287">
        <f>計算!K41</f>
        <v>0</v>
      </c>
      <c r="J43" s="287">
        <f>計算!L41</f>
        <v>0</v>
      </c>
      <c r="K43" s="287">
        <f>計算!Y41</f>
        <v>0</v>
      </c>
      <c r="L43" s="287">
        <f>計算!AC41</f>
        <v>0</v>
      </c>
      <c r="M43" s="287">
        <f>計算!R41</f>
        <v>0</v>
      </c>
      <c r="N43" s="287">
        <f>計算!S41</f>
        <v>0</v>
      </c>
      <c r="O43" s="287">
        <f>計算!T41</f>
        <v>0</v>
      </c>
      <c r="P43" s="287">
        <f>計算!Z41</f>
        <v>0</v>
      </c>
      <c r="Q43" s="287">
        <f>計算!AD41</f>
        <v>0</v>
      </c>
      <c r="R43" s="287">
        <f t="shared" si="1"/>
        <v>0</v>
      </c>
      <c r="S43" s="287">
        <f t="shared" si="1"/>
        <v>0</v>
      </c>
      <c r="T43" s="287">
        <f t="shared" si="1"/>
        <v>0</v>
      </c>
      <c r="U43" s="287">
        <f t="shared" si="1"/>
        <v>0</v>
      </c>
      <c r="V43" s="287">
        <f t="shared" si="1"/>
        <v>0</v>
      </c>
    </row>
    <row r="44" spans="1:22" ht="15" customHeight="1">
      <c r="A44" s="55">
        <v>38</v>
      </c>
      <c r="B44" s="56" t="s">
        <v>297</v>
      </c>
      <c r="C44" s="287">
        <f>計算!D42</f>
        <v>0</v>
      </c>
      <c r="D44" s="287">
        <f>計算!E42</f>
        <v>0</v>
      </c>
      <c r="E44" s="287">
        <f>計算!F42</f>
        <v>0</v>
      </c>
      <c r="F44" s="287">
        <f>計算!X42</f>
        <v>0</v>
      </c>
      <c r="G44" s="287">
        <f>計算!AB42</f>
        <v>0</v>
      </c>
      <c r="H44" s="287">
        <f>計算!J42</f>
        <v>0</v>
      </c>
      <c r="I44" s="287">
        <f>計算!K42</f>
        <v>0</v>
      </c>
      <c r="J44" s="287">
        <f>計算!L42</f>
        <v>0</v>
      </c>
      <c r="K44" s="287">
        <f>計算!Y42</f>
        <v>0</v>
      </c>
      <c r="L44" s="287">
        <f>計算!AC42</f>
        <v>0</v>
      </c>
      <c r="M44" s="287">
        <f>計算!R42</f>
        <v>0</v>
      </c>
      <c r="N44" s="287">
        <f>計算!S42</f>
        <v>0</v>
      </c>
      <c r="O44" s="287">
        <f>計算!T42</f>
        <v>0</v>
      </c>
      <c r="P44" s="287">
        <f>計算!Z42</f>
        <v>0</v>
      </c>
      <c r="Q44" s="287">
        <f>計算!AD42</f>
        <v>0</v>
      </c>
      <c r="R44" s="287">
        <f t="shared" si="1"/>
        <v>0</v>
      </c>
      <c r="S44" s="287">
        <f t="shared" si="1"/>
        <v>0</v>
      </c>
      <c r="T44" s="287">
        <f t="shared" si="1"/>
        <v>0</v>
      </c>
      <c r="U44" s="287">
        <f t="shared" si="1"/>
        <v>0</v>
      </c>
      <c r="V44" s="287">
        <f t="shared" si="1"/>
        <v>0</v>
      </c>
    </row>
    <row r="45" spans="1:22" ht="15" customHeight="1">
      <c r="A45" s="55">
        <v>39</v>
      </c>
      <c r="B45" s="56" t="s">
        <v>298</v>
      </c>
      <c r="C45" s="287">
        <f>計算!D43</f>
        <v>0</v>
      </c>
      <c r="D45" s="287">
        <f>計算!E43</f>
        <v>0</v>
      </c>
      <c r="E45" s="287">
        <f>計算!F43</f>
        <v>0</v>
      </c>
      <c r="F45" s="287">
        <f>計算!X43</f>
        <v>0</v>
      </c>
      <c r="G45" s="287">
        <f>計算!AB43</f>
        <v>0</v>
      </c>
      <c r="H45" s="287">
        <f>計算!J43</f>
        <v>0</v>
      </c>
      <c r="I45" s="287">
        <f>計算!K43</f>
        <v>0</v>
      </c>
      <c r="J45" s="287">
        <f>計算!L43</f>
        <v>0</v>
      </c>
      <c r="K45" s="287">
        <f>計算!Y43</f>
        <v>0</v>
      </c>
      <c r="L45" s="287">
        <f>計算!AC43</f>
        <v>0</v>
      </c>
      <c r="M45" s="287">
        <f>計算!R43</f>
        <v>0</v>
      </c>
      <c r="N45" s="287">
        <f>計算!S43</f>
        <v>0</v>
      </c>
      <c r="O45" s="287">
        <f>計算!T43</f>
        <v>0</v>
      </c>
      <c r="P45" s="287">
        <f>計算!Z43</f>
        <v>0</v>
      </c>
      <c r="Q45" s="287">
        <f>計算!AD43</f>
        <v>0</v>
      </c>
      <c r="R45" s="287">
        <f t="shared" si="1"/>
        <v>0</v>
      </c>
      <c r="S45" s="287">
        <f t="shared" si="1"/>
        <v>0</v>
      </c>
      <c r="T45" s="287">
        <f t="shared" si="1"/>
        <v>0</v>
      </c>
      <c r="U45" s="287">
        <f t="shared" si="1"/>
        <v>0</v>
      </c>
      <c r="V45" s="287">
        <f t="shared" si="1"/>
        <v>0</v>
      </c>
    </row>
    <row r="46" spans="1:22" ht="15" customHeight="1">
      <c r="A46" s="57">
        <v>40</v>
      </c>
      <c r="B46" s="58" t="s">
        <v>193</v>
      </c>
      <c r="C46" s="292">
        <f>計算!D44</f>
        <v>0</v>
      </c>
      <c r="D46" s="292">
        <f>計算!E44</f>
        <v>0</v>
      </c>
      <c r="E46" s="292">
        <f>計算!F44</f>
        <v>0</v>
      </c>
      <c r="F46" s="292">
        <f>計算!X44</f>
        <v>0</v>
      </c>
      <c r="G46" s="292">
        <f>計算!AB44</f>
        <v>0</v>
      </c>
      <c r="H46" s="292">
        <f>計算!J44</f>
        <v>0</v>
      </c>
      <c r="I46" s="292">
        <f>計算!K44</f>
        <v>0</v>
      </c>
      <c r="J46" s="292">
        <f>計算!L44</f>
        <v>0</v>
      </c>
      <c r="K46" s="292">
        <f>計算!Y44</f>
        <v>0</v>
      </c>
      <c r="L46" s="292">
        <f>計算!AC44</f>
        <v>0</v>
      </c>
      <c r="M46" s="292">
        <f>計算!R44</f>
        <v>0</v>
      </c>
      <c r="N46" s="292">
        <f>計算!S44</f>
        <v>0</v>
      </c>
      <c r="O46" s="292">
        <f>計算!T44</f>
        <v>0</v>
      </c>
      <c r="P46" s="292">
        <f>計算!Z44</f>
        <v>0</v>
      </c>
      <c r="Q46" s="292">
        <f>計算!AD44</f>
        <v>0</v>
      </c>
      <c r="R46" s="292">
        <f t="shared" si="1"/>
        <v>0</v>
      </c>
      <c r="S46" s="292">
        <f t="shared" si="1"/>
        <v>0</v>
      </c>
      <c r="T46" s="292">
        <f t="shared" si="1"/>
        <v>0</v>
      </c>
      <c r="U46" s="292">
        <f t="shared" si="1"/>
        <v>0</v>
      </c>
      <c r="V46" s="292">
        <f t="shared" si="1"/>
        <v>0</v>
      </c>
    </row>
    <row r="47" spans="1:22" ht="15" customHeight="1">
      <c r="A47" s="55">
        <v>41</v>
      </c>
      <c r="B47" s="56" t="s">
        <v>194</v>
      </c>
      <c r="C47" s="287">
        <f>計算!D45</f>
        <v>0</v>
      </c>
      <c r="D47" s="287">
        <f>計算!E45</f>
        <v>0</v>
      </c>
      <c r="E47" s="287">
        <f>計算!F45</f>
        <v>0</v>
      </c>
      <c r="F47" s="287">
        <f>計算!X45</f>
        <v>0</v>
      </c>
      <c r="G47" s="287">
        <f>計算!AB45</f>
        <v>0</v>
      </c>
      <c r="H47" s="287">
        <f>計算!J45</f>
        <v>0</v>
      </c>
      <c r="I47" s="287">
        <f>計算!K45</f>
        <v>0</v>
      </c>
      <c r="J47" s="287">
        <f>計算!L45</f>
        <v>0</v>
      </c>
      <c r="K47" s="287">
        <f>計算!Y45</f>
        <v>0</v>
      </c>
      <c r="L47" s="287">
        <f>計算!AC45</f>
        <v>0</v>
      </c>
      <c r="M47" s="287">
        <f>計算!R45</f>
        <v>0</v>
      </c>
      <c r="N47" s="287">
        <f>計算!S45</f>
        <v>0</v>
      </c>
      <c r="O47" s="287">
        <f>計算!T45</f>
        <v>0</v>
      </c>
      <c r="P47" s="287">
        <f>計算!Z45</f>
        <v>0</v>
      </c>
      <c r="Q47" s="287">
        <f>計算!AD45</f>
        <v>0</v>
      </c>
      <c r="R47" s="287">
        <f t="shared" si="1"/>
        <v>0</v>
      </c>
      <c r="S47" s="287">
        <f t="shared" si="1"/>
        <v>0</v>
      </c>
      <c r="T47" s="287">
        <f t="shared" si="1"/>
        <v>0</v>
      </c>
      <c r="U47" s="287">
        <f t="shared" si="1"/>
        <v>0</v>
      </c>
      <c r="V47" s="287">
        <f t="shared" si="1"/>
        <v>0</v>
      </c>
    </row>
    <row r="48" spans="1:22" ht="15" customHeight="1">
      <c r="A48" s="263"/>
      <c r="B48" s="264" t="s">
        <v>195</v>
      </c>
      <c r="C48" s="297">
        <f>SUM(C7:C47)</f>
        <v>0</v>
      </c>
      <c r="D48" s="297">
        <f>SUM(D7:D47)</f>
        <v>0</v>
      </c>
      <c r="E48" s="297">
        <f t="shared" ref="E48:V48" si="2">SUM(E7:E47)</f>
        <v>0</v>
      </c>
      <c r="F48" s="297">
        <f t="shared" si="2"/>
        <v>0</v>
      </c>
      <c r="G48" s="297">
        <f t="shared" si="2"/>
        <v>0</v>
      </c>
      <c r="H48" s="297">
        <f t="shared" si="2"/>
        <v>0</v>
      </c>
      <c r="I48" s="297">
        <f t="shared" si="2"/>
        <v>0</v>
      </c>
      <c r="J48" s="297">
        <f t="shared" si="2"/>
        <v>0</v>
      </c>
      <c r="K48" s="297">
        <f t="shared" si="2"/>
        <v>0</v>
      </c>
      <c r="L48" s="297">
        <f t="shared" si="2"/>
        <v>0</v>
      </c>
      <c r="M48" s="297">
        <f t="shared" si="2"/>
        <v>0</v>
      </c>
      <c r="N48" s="297">
        <f t="shared" si="2"/>
        <v>0</v>
      </c>
      <c r="O48" s="297">
        <f t="shared" si="2"/>
        <v>0</v>
      </c>
      <c r="P48" s="297">
        <f t="shared" si="2"/>
        <v>0</v>
      </c>
      <c r="Q48" s="297">
        <f t="shared" si="2"/>
        <v>0</v>
      </c>
      <c r="R48" s="297">
        <f t="shared" si="2"/>
        <v>0</v>
      </c>
      <c r="S48" s="297">
        <f t="shared" si="2"/>
        <v>0</v>
      </c>
      <c r="T48" s="297">
        <f t="shared" si="2"/>
        <v>0</v>
      </c>
      <c r="U48" s="297">
        <f t="shared" si="2"/>
        <v>0</v>
      </c>
      <c r="V48" s="297">
        <f t="shared" si="2"/>
        <v>0</v>
      </c>
    </row>
    <row r="50" spans="1:2" ht="13.5" customHeight="1">
      <c r="A50" s="356" t="s">
        <v>279</v>
      </c>
      <c r="B50" s="357" t="s">
        <v>277</v>
      </c>
    </row>
    <row r="51" spans="1:2" ht="13.5" customHeight="1">
      <c r="A51" s="358"/>
      <c r="B51" s="357" t="s">
        <v>586</v>
      </c>
    </row>
    <row r="52" spans="1:2" ht="13.5" customHeight="1">
      <c r="A52" s="358"/>
      <c r="B52" s="357" t="s">
        <v>427</v>
      </c>
    </row>
    <row r="53" spans="1:2" ht="13.5" customHeight="1">
      <c r="A53" s="358"/>
      <c r="B53" s="357" t="s">
        <v>278</v>
      </c>
    </row>
  </sheetData>
  <mergeCells count="16">
    <mergeCell ref="C4:E4"/>
    <mergeCell ref="D5:E5"/>
    <mergeCell ref="H4:J4"/>
    <mergeCell ref="I5:J5"/>
    <mergeCell ref="R4:T4"/>
    <mergeCell ref="K4:K6"/>
    <mergeCell ref="F4:F6"/>
    <mergeCell ref="G4:G6"/>
    <mergeCell ref="U4:U6"/>
    <mergeCell ref="V4:V6"/>
    <mergeCell ref="S5:T5"/>
    <mergeCell ref="L4:L6"/>
    <mergeCell ref="M4:O4"/>
    <mergeCell ref="P4:P6"/>
    <mergeCell ref="Q4:Q6"/>
    <mergeCell ref="N5:O5"/>
  </mergeCells>
  <phoneticPr fontId="4"/>
  <pageMargins left="0.39370078740157483" right="0.39370078740157483" top="0.70866141732283472" bottom="0.39370078740157483" header="0.31496062992125984" footer="0.31496062992125984"/>
  <pageSetup paperSize="9" scale="55" pageOrder="overThenDown"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sheetPr>
  <dimension ref="A1:O66"/>
  <sheetViews>
    <sheetView workbookViewId="0"/>
  </sheetViews>
  <sheetFormatPr defaultColWidth="9.140625" defaultRowHeight="11.25"/>
  <cols>
    <col min="1" max="2" width="3.42578125" style="172" customWidth="1"/>
    <col min="3" max="7" width="7.140625" style="172" customWidth="1"/>
    <col min="8" max="9" width="3.5703125" style="172" customWidth="1"/>
    <col min="10" max="10" width="7.140625" style="172" customWidth="1"/>
    <col min="11" max="11" width="6.85546875" style="172" customWidth="1"/>
    <col min="12" max="12" width="3.5703125" style="172" customWidth="1"/>
    <col min="13" max="13" width="11.7109375" style="172" bestFit="1" customWidth="1"/>
    <col min="14" max="14" width="12.42578125" style="172" bestFit="1" customWidth="1"/>
    <col min="15" max="15" width="7.140625" style="172" customWidth="1"/>
    <col min="16" max="16384" width="9.140625" style="172"/>
  </cols>
  <sheetData>
    <row r="1" spans="1:15" ht="13.5" customHeight="1">
      <c r="A1" s="172" t="s">
        <v>232</v>
      </c>
    </row>
    <row r="2" spans="1:15" ht="13.5" customHeight="1">
      <c r="O2" s="173" t="str">
        <f>"（単位："&amp;データ入力表!E6&amp;"、人）"</f>
        <v>（単位：円、人）</v>
      </c>
    </row>
    <row r="3" spans="1:15" ht="13.5" customHeight="1">
      <c r="A3" s="172" t="s">
        <v>233</v>
      </c>
      <c r="D3" s="172" t="str">
        <f>データ入力表!D3</f>
        <v>（〇〇イベント）観光客の消費がもたらす経済波及効果</v>
      </c>
      <c r="O3" s="173"/>
    </row>
    <row r="4" spans="1:15" ht="11.25" customHeight="1">
      <c r="O4" s="173"/>
    </row>
    <row r="5" spans="1:15" ht="13.5" customHeight="1">
      <c r="C5" s="174" t="s">
        <v>234</v>
      </c>
      <c r="D5" s="175"/>
      <c r="E5" s="175"/>
      <c r="F5" s="176"/>
      <c r="G5" s="176"/>
      <c r="H5" s="176"/>
      <c r="I5" s="176"/>
      <c r="J5" s="176"/>
      <c r="K5" s="177"/>
      <c r="L5" s="178"/>
      <c r="M5" s="178"/>
    </row>
    <row r="6" spans="1:15" ht="13.5" customHeight="1">
      <c r="C6" s="179"/>
      <c r="D6" s="180"/>
      <c r="E6" s="180"/>
      <c r="F6" s="181"/>
      <c r="G6" s="180">
        <f>計算!C46</f>
        <v>0</v>
      </c>
      <c r="H6" s="181"/>
      <c r="I6" s="181"/>
      <c r="J6" s="181"/>
      <c r="K6" s="182"/>
      <c r="L6" s="178"/>
      <c r="M6" s="178"/>
    </row>
    <row r="7" spans="1:15" ht="13.5" customHeight="1">
      <c r="C7" s="183"/>
      <c r="D7" s="183"/>
      <c r="E7" s="183"/>
      <c r="F7" s="183"/>
    </row>
    <row r="8" spans="1:15" ht="13.5" customHeight="1" thickBot="1">
      <c r="C8" s="183"/>
      <c r="D8" s="183"/>
      <c r="E8" s="183" t="s">
        <v>235</v>
      </c>
      <c r="F8" s="183"/>
    </row>
    <row r="9" spans="1:15" ht="13.5" customHeight="1" thickTop="1">
      <c r="A9" s="1122" t="s">
        <v>236</v>
      </c>
      <c r="B9" s="184"/>
      <c r="C9" s="185"/>
      <c r="D9" s="185"/>
      <c r="E9" s="185"/>
      <c r="F9" s="185"/>
      <c r="G9" s="186"/>
      <c r="H9" s="186"/>
      <c r="I9" s="186"/>
      <c r="J9" s="186"/>
      <c r="K9" s="186"/>
      <c r="L9" s="187"/>
    </row>
    <row r="10" spans="1:15" ht="13.5" customHeight="1">
      <c r="A10" s="1123"/>
      <c r="B10" s="188"/>
      <c r="C10" s="189" t="s">
        <v>237</v>
      </c>
      <c r="D10" s="190"/>
      <c r="E10" s="190"/>
      <c r="F10" s="191"/>
      <c r="G10" s="191"/>
      <c r="H10" s="191"/>
      <c r="I10" s="191"/>
      <c r="J10" s="191"/>
      <c r="K10" s="192"/>
      <c r="L10" s="193"/>
      <c r="M10" s="178" t="s">
        <v>571</v>
      </c>
      <c r="N10" s="194" t="s">
        <v>572</v>
      </c>
      <c r="O10" s="195">
        <f>計算!X46</f>
        <v>0</v>
      </c>
    </row>
    <row r="11" spans="1:15" ht="13.5" customHeight="1">
      <c r="A11" s="1123"/>
      <c r="B11" s="188"/>
      <c r="C11" s="196"/>
      <c r="D11" s="197"/>
      <c r="E11" s="197"/>
      <c r="F11" s="198"/>
      <c r="G11" s="197">
        <f>計算!D46</f>
        <v>0</v>
      </c>
      <c r="H11" s="198"/>
      <c r="I11" s="198"/>
      <c r="J11" s="198"/>
      <c r="K11" s="199"/>
      <c r="L11" s="193"/>
      <c r="M11" s="178" t="s">
        <v>238</v>
      </c>
      <c r="N11" s="194" t="s">
        <v>239</v>
      </c>
      <c r="O11" s="195">
        <f>計算!AB46</f>
        <v>0</v>
      </c>
    </row>
    <row r="12" spans="1:15" ht="13.5" customHeight="1">
      <c r="A12" s="1123"/>
      <c r="B12" s="188"/>
      <c r="C12" s="200"/>
      <c r="D12" s="200"/>
      <c r="E12" s="200"/>
      <c r="F12" s="200"/>
      <c r="G12" s="201"/>
      <c r="H12" s="201"/>
      <c r="I12" s="201"/>
      <c r="J12" s="201"/>
      <c r="K12" s="201"/>
      <c r="L12" s="193"/>
    </row>
    <row r="13" spans="1:15" ht="13.5" customHeight="1">
      <c r="A13" s="1123"/>
      <c r="B13" s="188"/>
      <c r="C13" s="200"/>
      <c r="D13" s="200"/>
      <c r="E13" s="200" t="s">
        <v>240</v>
      </c>
      <c r="F13" s="200"/>
      <c r="G13" s="201"/>
      <c r="H13" s="201"/>
      <c r="I13" s="201" t="s">
        <v>241</v>
      </c>
      <c r="J13" s="201"/>
      <c r="K13" s="201"/>
      <c r="L13" s="193"/>
    </row>
    <row r="14" spans="1:15" ht="13.5" customHeight="1">
      <c r="A14" s="1123"/>
      <c r="B14" s="188"/>
      <c r="C14" s="200"/>
      <c r="D14" s="200"/>
      <c r="E14" s="200"/>
      <c r="F14" s="200"/>
      <c r="G14" s="201"/>
      <c r="H14" s="201"/>
      <c r="I14" s="201" t="s">
        <v>242</v>
      </c>
      <c r="J14" s="201"/>
      <c r="K14" s="201"/>
      <c r="L14" s="193"/>
    </row>
    <row r="15" spans="1:15" ht="13.5" customHeight="1">
      <c r="A15" s="1123"/>
      <c r="B15" s="188"/>
      <c r="C15" s="189" t="s">
        <v>243</v>
      </c>
      <c r="D15" s="191"/>
      <c r="E15" s="190"/>
      <c r="F15" s="202"/>
      <c r="G15" s="203" t="s">
        <v>244</v>
      </c>
      <c r="H15" s="191"/>
      <c r="I15" s="191"/>
      <c r="J15" s="191"/>
      <c r="K15" s="192">
        <f>計算!E46</f>
        <v>0</v>
      </c>
      <c r="L15" s="193"/>
      <c r="M15" s="178"/>
    </row>
    <row r="16" spans="1:15" ht="13.5" customHeight="1">
      <c r="A16" s="1123"/>
      <c r="B16" s="188"/>
      <c r="C16" s="196"/>
      <c r="D16" s="197"/>
      <c r="E16" s="197">
        <f>計算!G46</f>
        <v>0</v>
      </c>
      <c r="F16" s="204"/>
      <c r="G16" s="205"/>
      <c r="H16" s="206" t="s">
        <v>245</v>
      </c>
      <c r="I16" s="207"/>
      <c r="J16" s="207"/>
      <c r="K16" s="208">
        <f>計算!F46</f>
        <v>0</v>
      </c>
      <c r="L16" s="193"/>
      <c r="M16" s="178"/>
    </row>
    <row r="17" spans="1:15" ht="13.5" customHeight="1" thickBot="1">
      <c r="A17" s="1124"/>
      <c r="B17" s="209"/>
      <c r="C17" s="210"/>
      <c r="D17" s="210"/>
      <c r="E17" s="210"/>
      <c r="F17" s="210"/>
      <c r="G17" s="211"/>
      <c r="H17" s="211"/>
      <c r="I17" s="211"/>
      <c r="J17" s="211"/>
      <c r="K17" s="211"/>
      <c r="L17" s="212"/>
      <c r="M17" s="178"/>
    </row>
    <row r="18" spans="1:15" ht="13.5" customHeight="1" thickTop="1">
      <c r="D18" s="183"/>
      <c r="E18" s="183"/>
    </row>
    <row r="19" spans="1:15" ht="13.5" customHeight="1">
      <c r="D19" s="183" t="s">
        <v>235</v>
      </c>
      <c r="F19" s="172" t="s">
        <v>246</v>
      </c>
    </row>
    <row r="20" spans="1:15" ht="13.5" customHeight="1">
      <c r="D20" s="183"/>
      <c r="E20" s="183"/>
    </row>
    <row r="21" spans="1:15" ht="13.5" customHeight="1">
      <c r="C21" s="213" t="s">
        <v>247</v>
      </c>
      <c r="D21" s="177"/>
      <c r="E21" s="213" t="s">
        <v>248</v>
      </c>
      <c r="F21" s="177"/>
    </row>
    <row r="22" spans="1:15" ht="13.5" customHeight="1">
      <c r="C22" s="214"/>
      <c r="D22" s="182">
        <f>計算!H46</f>
        <v>0</v>
      </c>
      <c r="E22" s="214"/>
      <c r="F22" s="182">
        <f>計算!I46</f>
        <v>0</v>
      </c>
    </row>
    <row r="23" spans="1:15" ht="13.5" customHeight="1"/>
    <row r="24" spans="1:15" ht="13.5" customHeight="1" thickBot="1">
      <c r="D24" s="172" t="s">
        <v>249</v>
      </c>
    </row>
    <row r="25" spans="1:15" ht="13.5" customHeight="1" thickTop="1">
      <c r="A25" s="1125" t="s">
        <v>250</v>
      </c>
      <c r="B25" s="215"/>
      <c r="C25" s="216"/>
      <c r="D25" s="216"/>
      <c r="E25" s="216"/>
      <c r="F25" s="216"/>
      <c r="G25" s="216"/>
      <c r="H25" s="217"/>
    </row>
    <row r="26" spans="1:15" ht="13.5" customHeight="1">
      <c r="A26" s="1126"/>
      <c r="B26" s="218"/>
      <c r="C26" s="219" t="s">
        <v>251</v>
      </c>
      <c r="D26" s="220"/>
      <c r="E26" s="220"/>
      <c r="F26" s="220"/>
      <c r="G26" s="221"/>
      <c r="H26" s="222"/>
      <c r="M26" s="178" t="s">
        <v>571</v>
      </c>
      <c r="N26" s="194" t="s">
        <v>572</v>
      </c>
      <c r="O26" s="195">
        <f>計算!Y46</f>
        <v>0</v>
      </c>
    </row>
    <row r="27" spans="1:15" ht="13.5" customHeight="1">
      <c r="A27" s="1126"/>
      <c r="B27" s="218"/>
      <c r="C27" s="223" t="s">
        <v>252</v>
      </c>
      <c r="D27" s="224"/>
      <c r="E27" s="224"/>
      <c r="F27" s="224"/>
      <c r="G27" s="225">
        <f>計算!J46</f>
        <v>0</v>
      </c>
      <c r="H27" s="222"/>
      <c r="M27" s="178" t="s">
        <v>238</v>
      </c>
      <c r="N27" s="194" t="s">
        <v>239</v>
      </c>
      <c r="O27" s="195">
        <f>計算!AC46</f>
        <v>0</v>
      </c>
    </row>
    <row r="28" spans="1:15" ht="13.5" customHeight="1">
      <c r="A28" s="1126"/>
      <c r="B28" s="218"/>
      <c r="C28" s="226"/>
      <c r="D28" s="226"/>
      <c r="E28" s="226"/>
      <c r="F28" s="226"/>
      <c r="G28" s="226"/>
      <c r="H28" s="222"/>
    </row>
    <row r="29" spans="1:15" ht="13.5" customHeight="1">
      <c r="A29" s="1126"/>
      <c r="B29" s="218"/>
      <c r="C29" s="226"/>
      <c r="D29" s="226" t="s">
        <v>241</v>
      </c>
      <c r="E29" s="226"/>
      <c r="F29" s="226"/>
      <c r="G29" s="226"/>
      <c r="H29" s="222"/>
    </row>
    <row r="30" spans="1:15" ht="13.5" customHeight="1">
      <c r="A30" s="1126"/>
      <c r="B30" s="218"/>
      <c r="C30" s="226"/>
      <c r="D30" s="226" t="s">
        <v>242</v>
      </c>
      <c r="E30" s="226"/>
      <c r="F30" s="226"/>
      <c r="G30" s="226"/>
      <c r="H30" s="222"/>
    </row>
    <row r="31" spans="1:15" ht="13.5" customHeight="1">
      <c r="A31" s="1126"/>
      <c r="B31" s="218"/>
      <c r="C31" s="226"/>
      <c r="D31" s="226"/>
      <c r="E31" s="226"/>
      <c r="F31" s="226"/>
      <c r="G31" s="226"/>
      <c r="H31" s="222"/>
    </row>
    <row r="32" spans="1:15" ht="13.5" customHeight="1">
      <c r="A32" s="1126"/>
      <c r="B32" s="218"/>
      <c r="C32" s="219" t="s">
        <v>244</v>
      </c>
      <c r="D32" s="220"/>
      <c r="E32" s="220"/>
      <c r="F32" s="221">
        <f>計算!K46</f>
        <v>0</v>
      </c>
      <c r="G32" s="226"/>
      <c r="H32" s="222"/>
    </row>
    <row r="33" spans="1:10" ht="13.5" customHeight="1">
      <c r="A33" s="1126"/>
      <c r="B33" s="218"/>
      <c r="C33" s="223"/>
      <c r="D33" s="227" t="s">
        <v>245</v>
      </c>
      <c r="E33" s="228"/>
      <c r="F33" s="229">
        <f>計算!L46</f>
        <v>0</v>
      </c>
      <c r="G33" s="226"/>
      <c r="H33" s="222"/>
    </row>
    <row r="34" spans="1:10" ht="13.5" customHeight="1" thickBot="1">
      <c r="A34" s="1127"/>
      <c r="B34" s="230"/>
      <c r="C34" s="231"/>
      <c r="D34" s="231"/>
      <c r="E34" s="231"/>
      <c r="F34" s="231"/>
      <c r="G34" s="231"/>
      <c r="H34" s="232"/>
    </row>
    <row r="35" spans="1:10" ht="13.5" customHeight="1" thickTop="1">
      <c r="A35" s="233"/>
    </row>
    <row r="36" spans="1:10" ht="13.5" customHeight="1"/>
    <row r="37" spans="1:10" ht="13.5" customHeight="1">
      <c r="C37" s="213" t="s">
        <v>245</v>
      </c>
      <c r="D37" s="176"/>
      <c r="E37" s="176"/>
      <c r="F37" s="176"/>
      <c r="G37" s="177"/>
    </row>
    <row r="38" spans="1:10" ht="13.5" customHeight="1">
      <c r="C38" s="214" t="s">
        <v>253</v>
      </c>
      <c r="D38" s="181"/>
      <c r="E38" s="181"/>
      <c r="F38" s="181"/>
      <c r="G38" s="182">
        <f>K16+F33</f>
        <v>0</v>
      </c>
    </row>
    <row r="39" spans="1:10" ht="13.5" customHeight="1"/>
    <row r="40" spans="1:10" ht="13.5" customHeight="1">
      <c r="E40" s="172" t="s">
        <v>254</v>
      </c>
      <c r="J40" s="234"/>
    </row>
    <row r="41" spans="1:10" ht="13.5" customHeight="1"/>
    <row r="42" spans="1:10" ht="13.5" customHeight="1">
      <c r="C42" s="213" t="s">
        <v>255</v>
      </c>
      <c r="D42" s="176"/>
      <c r="E42" s="176"/>
      <c r="F42" s="177"/>
    </row>
    <row r="43" spans="1:10" ht="13.5" customHeight="1">
      <c r="C43" s="214"/>
      <c r="D43" s="181"/>
      <c r="E43" s="181"/>
      <c r="F43" s="182">
        <f>計算!O46</f>
        <v>0</v>
      </c>
    </row>
    <row r="44" spans="1:10" ht="13.5" customHeight="1">
      <c r="D44" s="183" t="s">
        <v>256</v>
      </c>
      <c r="E44" s="183"/>
    </row>
    <row r="45" spans="1:10" ht="13.5" customHeight="1"/>
    <row r="46" spans="1:10" ht="13.5" customHeight="1">
      <c r="D46" s="183" t="s">
        <v>235</v>
      </c>
      <c r="E46" s="183"/>
      <c r="F46" s="172" t="s">
        <v>246</v>
      </c>
    </row>
    <row r="47" spans="1:10" ht="13.5" customHeight="1">
      <c r="C47" s="213" t="s">
        <v>247</v>
      </c>
      <c r="D47" s="177"/>
      <c r="E47" s="213" t="s">
        <v>248</v>
      </c>
      <c r="F47" s="177"/>
    </row>
    <row r="48" spans="1:10" ht="13.5" customHeight="1">
      <c r="C48" s="214"/>
      <c r="D48" s="182">
        <f>計算!P46</f>
        <v>0</v>
      </c>
      <c r="E48" s="214"/>
      <c r="F48" s="182">
        <f>計算!Q46</f>
        <v>0</v>
      </c>
    </row>
    <row r="49" spans="1:15" ht="13.5" customHeight="1">
      <c r="E49" s="178"/>
      <c r="F49" s="178"/>
    </row>
    <row r="50" spans="1:15" ht="13.5" customHeight="1" thickBot="1">
      <c r="D50" s="172" t="s">
        <v>249</v>
      </c>
    </row>
    <row r="51" spans="1:15" ht="13.5" customHeight="1" thickTop="1">
      <c r="A51" s="1128" t="s">
        <v>257</v>
      </c>
      <c r="B51" s="235"/>
      <c r="C51" s="236"/>
      <c r="D51" s="236"/>
      <c r="E51" s="236"/>
      <c r="F51" s="236"/>
      <c r="G51" s="236"/>
      <c r="H51" s="237"/>
    </row>
    <row r="52" spans="1:15" ht="13.5" customHeight="1">
      <c r="A52" s="1129"/>
      <c r="B52" s="238"/>
      <c r="C52" s="239" t="s">
        <v>258</v>
      </c>
      <c r="D52" s="240"/>
      <c r="E52" s="240"/>
      <c r="F52" s="240"/>
      <c r="G52" s="241"/>
      <c r="H52" s="242"/>
      <c r="M52" s="178" t="s">
        <v>571</v>
      </c>
      <c r="N52" s="194" t="s">
        <v>572</v>
      </c>
      <c r="O52" s="195">
        <f>計算!Z46</f>
        <v>0</v>
      </c>
    </row>
    <row r="53" spans="1:15" ht="13.5" customHeight="1">
      <c r="A53" s="1129"/>
      <c r="B53" s="238"/>
      <c r="C53" s="243" t="s">
        <v>252</v>
      </c>
      <c r="D53" s="244"/>
      <c r="E53" s="244"/>
      <c r="F53" s="244"/>
      <c r="G53" s="245">
        <f>計算!R46</f>
        <v>0</v>
      </c>
      <c r="H53" s="242"/>
      <c r="M53" s="178" t="s">
        <v>238</v>
      </c>
      <c r="N53" s="194" t="s">
        <v>239</v>
      </c>
      <c r="O53" s="195">
        <f>計算!AD46</f>
        <v>0</v>
      </c>
    </row>
    <row r="54" spans="1:15" ht="13.5" customHeight="1">
      <c r="A54" s="1129"/>
      <c r="B54" s="238"/>
      <c r="C54" s="246"/>
      <c r="D54" s="246"/>
      <c r="E54" s="246"/>
      <c r="F54" s="246"/>
      <c r="G54" s="246"/>
      <c r="H54" s="242"/>
    </row>
    <row r="55" spans="1:15" ht="13.5" customHeight="1">
      <c r="A55" s="1129"/>
      <c r="B55" s="238"/>
      <c r="C55" s="246"/>
      <c r="D55" s="246" t="s">
        <v>241</v>
      </c>
      <c r="E55" s="246"/>
      <c r="F55" s="246"/>
      <c r="G55" s="246"/>
      <c r="H55" s="242"/>
    </row>
    <row r="56" spans="1:15" ht="13.5" customHeight="1">
      <c r="A56" s="1129"/>
      <c r="B56" s="238"/>
      <c r="C56" s="246"/>
      <c r="D56" s="246" t="s">
        <v>242</v>
      </c>
      <c r="E56" s="246"/>
      <c r="F56" s="246"/>
      <c r="G56" s="246"/>
      <c r="H56" s="242"/>
    </row>
    <row r="57" spans="1:15" ht="13.5" customHeight="1">
      <c r="A57" s="1129"/>
      <c r="B57" s="238"/>
      <c r="C57" s="246"/>
      <c r="D57" s="246"/>
      <c r="E57" s="246"/>
      <c r="F57" s="246"/>
      <c r="G57" s="246"/>
      <c r="H57" s="242"/>
    </row>
    <row r="58" spans="1:15" ht="13.5" customHeight="1">
      <c r="A58" s="1129"/>
      <c r="B58" s="238"/>
      <c r="C58" s="239" t="s">
        <v>244</v>
      </c>
      <c r="D58" s="240"/>
      <c r="E58" s="240"/>
      <c r="F58" s="241">
        <f>計算!S46</f>
        <v>0</v>
      </c>
      <c r="G58" s="246"/>
      <c r="H58" s="242"/>
    </row>
    <row r="59" spans="1:15" ht="13.5" customHeight="1">
      <c r="A59" s="1129"/>
      <c r="B59" s="238"/>
      <c r="C59" s="243"/>
      <c r="D59" s="247" t="s">
        <v>245</v>
      </c>
      <c r="E59" s="248"/>
      <c r="F59" s="249">
        <f>計算!T46</f>
        <v>0</v>
      </c>
      <c r="G59" s="246"/>
      <c r="H59" s="242"/>
    </row>
    <row r="60" spans="1:15" ht="12" thickBot="1">
      <c r="A60" s="1130"/>
      <c r="B60" s="250"/>
      <c r="C60" s="251"/>
      <c r="D60" s="251"/>
      <c r="E60" s="251"/>
      <c r="F60" s="251"/>
      <c r="G60" s="251"/>
      <c r="H60" s="252"/>
    </row>
    <row r="61" spans="1:15" ht="12" thickTop="1"/>
    <row r="63" spans="1:15" ht="13.5" customHeight="1">
      <c r="B63" s="359" t="s">
        <v>279</v>
      </c>
      <c r="C63" s="360" t="s">
        <v>277</v>
      </c>
    </row>
    <row r="64" spans="1:15" ht="13.5" customHeight="1">
      <c r="B64" s="361"/>
      <c r="C64" s="360" t="s">
        <v>586</v>
      </c>
    </row>
    <row r="65" spans="2:3" ht="13.5" customHeight="1">
      <c r="B65" s="361"/>
      <c r="C65" s="360" t="s">
        <v>426</v>
      </c>
    </row>
    <row r="66" spans="2:3" ht="13.5" customHeight="1">
      <c r="B66" s="361"/>
      <c r="C66" s="360" t="s">
        <v>345</v>
      </c>
    </row>
  </sheetData>
  <mergeCells count="3">
    <mergeCell ref="A9:A17"/>
    <mergeCell ref="A25:A34"/>
    <mergeCell ref="A51:A60"/>
  </mergeCells>
  <phoneticPr fontId="4"/>
  <pageMargins left="0.70866141732283472" right="0.39370078740157483" top="0.59055118110236227" bottom="0.59055118110236227" header="0.31496062992125984" footer="0.31496062992125984"/>
  <pageSetup paperSize="9" scale="85"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A1:M79"/>
  <sheetViews>
    <sheetView view="pageBreakPreview" zoomScaleNormal="100" zoomScaleSheetLayoutView="100" workbookViewId="0"/>
  </sheetViews>
  <sheetFormatPr defaultColWidth="2.7109375" defaultRowHeight="12.95" customHeight="1"/>
  <cols>
    <col min="1" max="13" width="9.140625" style="302" customWidth="1"/>
    <col min="14" max="48" width="2.7109375" style="302" customWidth="1"/>
    <col min="49" max="16384" width="2.7109375" style="302"/>
  </cols>
  <sheetData>
    <row r="1" spans="1:13" ht="12.95" customHeight="1">
      <c r="A1" s="302" t="s">
        <v>259</v>
      </c>
    </row>
    <row r="3" spans="1:13" ht="12.95" customHeight="1">
      <c r="A3" s="302" t="s">
        <v>260</v>
      </c>
      <c r="C3" s="302" t="str">
        <f>データ入力表!D3</f>
        <v>（〇〇イベント）観光客の消費がもたらす経済波及効果</v>
      </c>
    </row>
    <row r="4" spans="1:13" ht="12.95" customHeight="1">
      <c r="M4" s="330" t="str">
        <f>"（単位："&amp;データ入力表!E6&amp;"）"</f>
        <v>（単位：円）</v>
      </c>
    </row>
    <row r="76" spans="1:2" ht="12.95" customHeight="1">
      <c r="A76" s="356" t="s">
        <v>279</v>
      </c>
      <c r="B76" s="357" t="s">
        <v>277</v>
      </c>
    </row>
    <row r="77" spans="1:2" ht="12.95" customHeight="1">
      <c r="A77" s="358"/>
      <c r="B77" s="357" t="s">
        <v>674</v>
      </c>
    </row>
    <row r="78" spans="1:2" ht="12.95" customHeight="1">
      <c r="A78" s="358"/>
      <c r="B78" s="360" t="s">
        <v>426</v>
      </c>
    </row>
    <row r="79" spans="1:2" ht="12.95" customHeight="1">
      <c r="A79" s="358"/>
      <c r="B79" s="360" t="s">
        <v>345</v>
      </c>
    </row>
  </sheetData>
  <phoneticPr fontId="4"/>
  <pageMargins left="0.70866141732283472" right="0.39370078740157483" top="0.59055118110236227" bottom="0.59055118110236227" header="0.31496062992125984" footer="0.31496062992125984"/>
  <pageSetup paperSize="9" scale="73"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pageSetUpPr fitToPage="1"/>
  </sheetPr>
  <dimension ref="A2:R83"/>
  <sheetViews>
    <sheetView zoomScaleNormal="100" zoomScaleSheetLayoutView="100" workbookViewId="0"/>
  </sheetViews>
  <sheetFormatPr defaultColWidth="9.140625" defaultRowHeight="15" customHeight="1"/>
  <cols>
    <col min="1" max="1" width="2.7109375" style="746" customWidth="1"/>
    <col min="2" max="2" width="9.140625" style="746" customWidth="1"/>
    <col min="3" max="7" width="12.7109375" style="746" customWidth="1"/>
    <col min="8" max="8" width="13.42578125" style="746" customWidth="1"/>
    <col min="9" max="9" width="11.42578125" style="746" customWidth="1"/>
    <col min="10" max="10" width="14.140625" style="746" customWidth="1"/>
    <col min="11" max="17" width="7.7109375" style="746" customWidth="1"/>
    <col min="18" max="18" width="2.85546875" style="746" customWidth="1"/>
    <col min="19" max="16384" width="9.140625" style="746"/>
  </cols>
  <sheetData>
    <row r="2" spans="1:18" ht="37.5" customHeight="1">
      <c r="B2" s="1149" t="s">
        <v>527</v>
      </c>
      <c r="C2" s="1150"/>
      <c r="D2" s="1150"/>
      <c r="E2" s="1150"/>
      <c r="F2" s="1150"/>
      <c r="G2" s="1150"/>
      <c r="H2" s="1150"/>
      <c r="I2" s="1150"/>
      <c r="J2" s="1150"/>
      <c r="K2" s="1150"/>
      <c r="L2" s="1150"/>
      <c r="M2" s="1150"/>
      <c r="N2" s="1150"/>
      <c r="O2" s="1150"/>
      <c r="P2" s="1150"/>
      <c r="Q2" s="1150"/>
      <c r="R2" s="1151"/>
    </row>
    <row r="3" spans="1:18" ht="20.100000000000001" customHeight="1">
      <c r="B3" s="761"/>
      <c r="C3" s="761"/>
      <c r="D3" s="761"/>
      <c r="E3" s="761"/>
      <c r="F3" s="761"/>
      <c r="G3" s="761"/>
      <c r="H3" s="761"/>
      <c r="I3" s="761"/>
      <c r="J3" s="761"/>
      <c r="K3" s="761"/>
      <c r="L3" s="761"/>
    </row>
    <row r="4" spans="1:18" ht="20.100000000000001" customHeight="1">
      <c r="B4" s="1152" t="s">
        <v>530</v>
      </c>
      <c r="C4" s="1153"/>
      <c r="D4" s="1153"/>
      <c r="E4" s="1153"/>
      <c r="F4" s="1153"/>
      <c r="G4" s="1153"/>
      <c r="H4" s="1153"/>
      <c r="I4" s="1153"/>
      <c r="J4" s="1153"/>
      <c r="K4" s="1153"/>
      <c r="L4" s="1153"/>
      <c r="M4" s="1153"/>
      <c r="N4" s="1153"/>
      <c r="O4" s="1153"/>
      <c r="P4" s="1153"/>
      <c r="Q4" s="1153"/>
      <c r="R4" s="1154"/>
    </row>
    <row r="5" spans="1:18" ht="20.100000000000001" customHeight="1">
      <c r="B5" s="1155"/>
      <c r="C5" s="1156"/>
      <c r="D5" s="1156"/>
      <c r="E5" s="1156"/>
      <c r="F5" s="1156"/>
      <c r="G5" s="1156"/>
      <c r="H5" s="1156"/>
      <c r="I5" s="1156"/>
      <c r="J5" s="1156"/>
      <c r="K5" s="1156"/>
      <c r="L5" s="1156"/>
      <c r="M5" s="1156"/>
      <c r="N5" s="1156"/>
      <c r="O5" s="1156"/>
      <c r="P5" s="1156"/>
      <c r="Q5" s="1156"/>
      <c r="R5" s="1157"/>
    </row>
    <row r="6" spans="1:18" ht="20.100000000000001" customHeight="1">
      <c r="B6" s="1158"/>
      <c r="C6" s="1159"/>
      <c r="D6" s="1159"/>
      <c r="E6" s="1159"/>
      <c r="F6" s="1159"/>
      <c r="G6" s="1159"/>
      <c r="H6" s="1159"/>
      <c r="I6" s="1159"/>
      <c r="J6" s="1159"/>
      <c r="K6" s="1159"/>
      <c r="L6" s="1159"/>
      <c r="M6" s="1159"/>
      <c r="N6" s="1159"/>
      <c r="O6" s="1159"/>
      <c r="P6" s="1159"/>
      <c r="Q6" s="1159"/>
      <c r="R6" s="1160"/>
    </row>
    <row r="7" spans="1:18" ht="20.100000000000001" customHeight="1">
      <c r="A7" s="762"/>
      <c r="B7" s="763"/>
      <c r="C7" s="763"/>
      <c r="D7" s="763"/>
      <c r="E7" s="763"/>
      <c r="F7" s="763"/>
      <c r="G7" s="763"/>
      <c r="H7" s="763"/>
      <c r="I7" s="763"/>
      <c r="J7" s="763"/>
      <c r="K7" s="763"/>
      <c r="L7" s="763"/>
      <c r="M7" s="762"/>
      <c r="N7" s="762"/>
      <c r="O7" s="762"/>
      <c r="P7" s="762"/>
      <c r="Q7" s="762"/>
    </row>
    <row r="8" spans="1:18" ht="20.100000000000001" customHeight="1">
      <c r="B8" s="746" t="s">
        <v>455</v>
      </c>
    </row>
    <row r="9" spans="1:18" ht="20.100000000000001" customHeight="1" thickBot="1">
      <c r="D9" s="747" t="s">
        <v>429</v>
      </c>
    </row>
    <row r="10" spans="1:18" ht="20.100000000000001" customHeight="1" thickBot="1">
      <c r="C10" s="758" t="s">
        <v>428</v>
      </c>
      <c r="D10" s="968">
        <f>与件データ作成!D10</f>
        <v>0</v>
      </c>
    </row>
    <row r="11" spans="1:18" ht="20.100000000000001" customHeight="1"/>
    <row r="12" spans="1:18" ht="20.100000000000001" customHeight="1">
      <c r="B12" s="746" t="s">
        <v>460</v>
      </c>
    </row>
    <row r="13" spans="1:18" ht="20.100000000000001" customHeight="1" thickBot="1">
      <c r="D13" s="747" t="s">
        <v>429</v>
      </c>
    </row>
    <row r="14" spans="1:18" ht="20.100000000000001" customHeight="1">
      <c r="C14" s="758" t="s">
        <v>430</v>
      </c>
      <c r="D14" s="861">
        <f>与件データ作成!D14</f>
        <v>0</v>
      </c>
    </row>
    <row r="15" spans="1:18" ht="20.100000000000001" customHeight="1" thickBot="1">
      <c r="C15" s="758" t="s">
        <v>431</v>
      </c>
      <c r="D15" s="862">
        <f>与件データ作成!D15</f>
        <v>0</v>
      </c>
      <c r="M15" s="944"/>
    </row>
    <row r="16" spans="1:18" ht="20.100000000000001" customHeight="1">
      <c r="C16" s="798" t="s">
        <v>76</v>
      </c>
      <c r="D16" s="863">
        <f>SUM(D14:D15)</f>
        <v>0</v>
      </c>
    </row>
    <row r="17" spans="2:10" ht="20.100000000000001" customHeight="1"/>
    <row r="18" spans="2:10" ht="20.100000000000001" customHeight="1">
      <c r="B18" s="746" t="s">
        <v>454</v>
      </c>
    </row>
    <row r="19" spans="2:10" ht="20.100000000000001" customHeight="1">
      <c r="F19" s="747" t="s">
        <v>429</v>
      </c>
    </row>
    <row r="20" spans="2:10" ht="20.100000000000001" customHeight="1" thickBot="1">
      <c r="C20" s="770"/>
      <c r="D20" s="799" t="s">
        <v>458</v>
      </c>
      <c r="E20" s="799" t="s">
        <v>445</v>
      </c>
      <c r="F20" s="799" t="s">
        <v>459</v>
      </c>
    </row>
    <row r="21" spans="2:10" ht="20.100000000000001" customHeight="1">
      <c r="C21" s="758" t="s">
        <v>430</v>
      </c>
      <c r="D21" s="958">
        <f>IF(与件データ作成!D21="",ROUND($D$10*按分データ!E20,0)+ROUND($D14*按分データ!E30,0),与件データ作成!D21)</f>
        <v>0</v>
      </c>
      <c r="E21" s="959">
        <f>IF(与件データ作成!E21="",ROUND($D$10*按分データ!G20,0)+ROUND($D14*按分データ!G30,0),与件データ作成!E21)</f>
        <v>0</v>
      </c>
      <c r="F21" s="864">
        <f>IF(与件データ作成!F21="",ROUND($D$10*按分データ!H20,0)+ROUND($D14*按分データ!H30,0),与件データ作成!F21)</f>
        <v>0</v>
      </c>
    </row>
    <row r="22" spans="2:10" ht="20.100000000000001" customHeight="1" thickBot="1">
      <c r="C22" s="758" t="s">
        <v>431</v>
      </c>
      <c r="D22" s="960">
        <f>IF(与件データ作成!D22="",ROUND($D$10*按分データ!E21,0)+ROUND($D15*按分データ!E31,0),与件データ作成!D22)</f>
        <v>0</v>
      </c>
      <c r="E22" s="961">
        <f>IF(与件データ作成!E22="",ROUND($D$10*按分データ!G21,0)+ROUND($D15*按分データ!G31,0),与件データ作成!E22)</f>
        <v>0</v>
      </c>
      <c r="F22" s="866">
        <f>IF(与件データ作成!F22="",ROUND($D$10*按分データ!H21,0)+ROUND($D15*按分データ!H31,0),与件データ作成!F22)</f>
        <v>0</v>
      </c>
    </row>
    <row r="23" spans="2:10" ht="20.100000000000001" customHeight="1">
      <c r="C23" s="798" t="s">
        <v>76</v>
      </c>
      <c r="D23" s="863">
        <f>SUM(D21:D22)</f>
        <v>0</v>
      </c>
      <c r="E23" s="863">
        <f t="shared" ref="E23:F23" si="0">SUM(E21:E22)</f>
        <v>0</v>
      </c>
      <c r="F23" s="863">
        <f t="shared" si="0"/>
        <v>0</v>
      </c>
    </row>
    <row r="24" spans="2:10" ht="20.100000000000001" customHeight="1"/>
    <row r="25" spans="2:10" ht="20.100000000000001" customHeight="1">
      <c r="B25" s="746" t="s">
        <v>462</v>
      </c>
      <c r="I25" s="759"/>
      <c r="J25" s="759"/>
    </row>
    <row r="26" spans="2:10" ht="20.100000000000001" customHeight="1">
      <c r="F26" s="747"/>
    </row>
    <row r="27" spans="2:10" ht="32.25" customHeight="1" thickBot="1">
      <c r="C27" s="1148" t="s">
        <v>449</v>
      </c>
      <c r="D27" s="1148"/>
      <c r="E27" s="799" t="s">
        <v>428</v>
      </c>
      <c r="F27" s="886" t="s">
        <v>509</v>
      </c>
      <c r="G27" s="829" t="s">
        <v>487</v>
      </c>
      <c r="I27" s="770"/>
      <c r="J27" s="829" t="s">
        <v>487</v>
      </c>
    </row>
    <row r="28" spans="2:10" ht="20.100000000000001" customHeight="1">
      <c r="C28" s="1148" t="s">
        <v>430</v>
      </c>
      <c r="D28" s="794" t="s">
        <v>458</v>
      </c>
      <c r="E28" s="958">
        <f>IF(与件データ作成!E28="",与件データ計算!D21,与件データ作成!E28)</f>
        <v>0</v>
      </c>
      <c r="F28" s="864">
        <f>IF(与件データ作成!F28="",按分データ!D38,与件データ作成!F28)</f>
        <v>21530</v>
      </c>
      <c r="G28" s="831">
        <f>SUM(E28*F28)</f>
        <v>0</v>
      </c>
      <c r="I28" s="770" t="s">
        <v>488</v>
      </c>
      <c r="J28" s="702">
        <f>G30</f>
        <v>0</v>
      </c>
    </row>
    <row r="29" spans="2:10" ht="20.100000000000001" customHeight="1">
      <c r="C29" s="1148"/>
      <c r="D29" s="794" t="s">
        <v>445</v>
      </c>
      <c r="E29" s="962">
        <f>IF(与件データ作成!E29="",与件データ計算!E21,与件データ作成!E29)</f>
        <v>0</v>
      </c>
      <c r="F29" s="865">
        <f>IF(与件データ作成!F29="",按分データ!E38,与件データ作成!F29)</f>
        <v>29225</v>
      </c>
      <c r="G29" s="831">
        <f t="shared" ref="G29:G34" si="1">SUM(E29*F29)</f>
        <v>0</v>
      </c>
      <c r="I29" s="770" t="s">
        <v>489</v>
      </c>
      <c r="J29" s="702">
        <f>SUM(G28:G29)</f>
        <v>0</v>
      </c>
    </row>
    <row r="30" spans="2:10" ht="20.100000000000001" customHeight="1" thickBot="1">
      <c r="C30" s="1148"/>
      <c r="D30" s="794" t="s">
        <v>459</v>
      </c>
      <c r="E30" s="960">
        <f>IF(与件データ作成!E30="",与件データ計算!F21,与件データ作成!E30)</f>
        <v>0</v>
      </c>
      <c r="F30" s="866">
        <f>IF(与件データ作成!F30="",按分データ!F38,与件データ作成!F30)</f>
        <v>47449</v>
      </c>
      <c r="G30" s="831">
        <f t="shared" si="1"/>
        <v>0</v>
      </c>
      <c r="I30" s="770" t="s">
        <v>490</v>
      </c>
      <c r="J30" s="702">
        <f>SUM(G32:G34)</f>
        <v>0</v>
      </c>
    </row>
    <row r="31" spans="2:10" ht="20.100000000000001" customHeight="1" thickBot="1">
      <c r="C31" s="1148"/>
      <c r="D31" s="784" t="s">
        <v>76</v>
      </c>
      <c r="E31" s="963">
        <f>SUM(E28:E30)</f>
        <v>0</v>
      </c>
      <c r="F31" s="867"/>
      <c r="G31" s="868"/>
      <c r="H31" s="869"/>
      <c r="I31" s="829" t="s">
        <v>491</v>
      </c>
      <c r="J31" s="844">
        <f>SUM(J28:J30)</f>
        <v>0</v>
      </c>
    </row>
    <row r="32" spans="2:10" ht="20.100000000000001" customHeight="1">
      <c r="C32" s="1145" t="s">
        <v>431</v>
      </c>
      <c r="D32" s="794" t="s">
        <v>458</v>
      </c>
      <c r="E32" s="964">
        <f>IF(与件データ作成!E32="",与件データ計算!D22,与件データ作成!E32)</f>
        <v>0</v>
      </c>
      <c r="F32" s="966">
        <f>IF(与件データ作成!F32="",按分データ!D39,与件データ作成!F32)</f>
        <v>4280</v>
      </c>
      <c r="G32" s="831">
        <f t="shared" si="1"/>
        <v>0</v>
      </c>
    </row>
    <row r="33" spans="2:17" ht="20.100000000000001" customHeight="1">
      <c r="C33" s="1146"/>
      <c r="D33" s="794" t="s">
        <v>445</v>
      </c>
      <c r="E33" s="965">
        <f>IF(与件データ作成!E33="",与件データ計算!E22,与件データ作成!E33)</f>
        <v>0</v>
      </c>
      <c r="F33" s="967">
        <f>IF(与件データ作成!F33="",按分データ!E39,与件データ作成!F33)</f>
        <v>5242</v>
      </c>
      <c r="G33" s="831">
        <f t="shared" si="1"/>
        <v>0</v>
      </c>
    </row>
    <row r="34" spans="2:17" ht="20.100000000000001" customHeight="1" thickBot="1">
      <c r="C34" s="1146"/>
      <c r="D34" s="794" t="s">
        <v>459</v>
      </c>
      <c r="E34" s="960">
        <f>IF(与件データ作成!E34="",与件データ計算!F22,与件データ作成!E34)</f>
        <v>0</v>
      </c>
      <c r="F34" s="866">
        <f>IF(与件データ作成!F34="",按分データ!F39,与件データ作成!F34)</f>
        <v>4259</v>
      </c>
      <c r="G34" s="831">
        <f t="shared" si="1"/>
        <v>0</v>
      </c>
    </row>
    <row r="35" spans="2:17" ht="20.100000000000001" customHeight="1">
      <c r="C35" s="1147"/>
      <c r="D35" s="784" t="s">
        <v>76</v>
      </c>
      <c r="E35" s="863">
        <f>SUM(E32:E34)</f>
        <v>0</v>
      </c>
      <c r="F35" s="867"/>
      <c r="G35" s="870"/>
      <c r="H35" s="759"/>
    </row>
    <row r="36" spans="2:17" ht="20.100000000000001" customHeight="1">
      <c r="F36" s="759"/>
      <c r="G36" s="759"/>
    </row>
    <row r="37" spans="2:17" ht="20.100000000000001" customHeight="1">
      <c r="B37" s="746" t="s">
        <v>463</v>
      </c>
    </row>
    <row r="38" spans="2:17" ht="20.100000000000001" customHeight="1">
      <c r="C38" s="788"/>
      <c r="D38" s="788"/>
      <c r="E38" s="788"/>
      <c r="F38" s="788"/>
      <c r="G38" s="788"/>
      <c r="Q38" s="747" t="s">
        <v>511</v>
      </c>
    </row>
    <row r="39" spans="2:17" ht="32.25" customHeight="1" thickBot="1">
      <c r="C39" s="1141" t="s">
        <v>449</v>
      </c>
      <c r="D39" s="1142"/>
      <c r="E39" s="800" t="s">
        <v>467</v>
      </c>
      <c r="F39" s="769" t="s">
        <v>466</v>
      </c>
      <c r="G39" s="887" t="s">
        <v>510</v>
      </c>
      <c r="H39" s="829" t="s">
        <v>487</v>
      </c>
      <c r="J39" s="770"/>
      <c r="K39" s="829" t="s">
        <v>504</v>
      </c>
      <c r="L39" s="829" t="s">
        <v>512</v>
      </c>
      <c r="M39" s="829" t="s">
        <v>513</v>
      </c>
      <c r="N39" s="829" t="s">
        <v>514</v>
      </c>
      <c r="O39" s="829" t="s">
        <v>508</v>
      </c>
      <c r="P39" s="881" t="s">
        <v>515</v>
      </c>
      <c r="Q39" s="787" t="s">
        <v>491</v>
      </c>
    </row>
    <row r="40" spans="2:17" ht="20.100000000000001" customHeight="1">
      <c r="C40" s="1133" t="s">
        <v>430</v>
      </c>
      <c r="D40" s="1132" t="s">
        <v>458</v>
      </c>
      <c r="E40" s="1138">
        <f>与件データ作成!E40</f>
        <v>0</v>
      </c>
      <c r="F40" s="760" t="s">
        <v>432</v>
      </c>
      <c r="G40" s="764">
        <f>与件データ作成!G40</f>
        <v>0</v>
      </c>
      <c r="H40" s="831">
        <f>$E$40*G40</f>
        <v>0</v>
      </c>
      <c r="J40" s="770" t="s">
        <v>488</v>
      </c>
      <c r="K40" s="702">
        <f t="array" ref="K40:P40">TRANSPOSE(H54:H59)</f>
        <v>0</v>
      </c>
      <c r="L40" s="702">
        <v>0</v>
      </c>
      <c r="M40" s="702">
        <v>0</v>
      </c>
      <c r="N40" s="702">
        <v>0</v>
      </c>
      <c r="O40" s="702">
        <v>0</v>
      </c>
      <c r="P40" s="882">
        <v>0</v>
      </c>
      <c r="Q40" s="884">
        <f>SUM(K40:P40)</f>
        <v>0</v>
      </c>
    </row>
    <row r="41" spans="2:17" ht="20.100000000000001" customHeight="1">
      <c r="B41" s="779"/>
      <c r="C41" s="1134"/>
      <c r="D41" s="1143"/>
      <c r="E41" s="1139"/>
      <c r="F41" s="760" t="s">
        <v>422</v>
      </c>
      <c r="G41" s="767">
        <f>与件データ作成!G41</f>
        <v>0</v>
      </c>
      <c r="H41" s="831">
        <f t="shared" ref="H41:H46" si="2">$E$40*G41</f>
        <v>0</v>
      </c>
      <c r="J41" s="770" t="s">
        <v>489</v>
      </c>
      <c r="K41" s="875">
        <f t="array" ref="K41:P41">TRANSPOSE(H40:H45)+TRANSPOSE(H47:H52)</f>
        <v>0</v>
      </c>
      <c r="L41" s="702">
        <v>0</v>
      </c>
      <c r="M41" s="702">
        <v>0</v>
      </c>
      <c r="N41" s="702">
        <v>0</v>
      </c>
      <c r="O41" s="702">
        <v>0</v>
      </c>
      <c r="P41" s="882">
        <v>0</v>
      </c>
      <c r="Q41" s="884">
        <f>SUM(K41:P41)</f>
        <v>0</v>
      </c>
    </row>
    <row r="42" spans="2:17" ht="20.100000000000001" customHeight="1">
      <c r="C42" s="1134"/>
      <c r="D42" s="1143"/>
      <c r="E42" s="1139"/>
      <c r="F42" s="760" t="s">
        <v>433</v>
      </c>
      <c r="G42" s="767">
        <f>与件データ作成!G42</f>
        <v>0</v>
      </c>
      <c r="H42" s="831">
        <f t="shared" si="2"/>
        <v>0</v>
      </c>
      <c r="J42" s="770" t="s">
        <v>490</v>
      </c>
      <c r="K42" s="875">
        <f t="array" ref="K42:P42">TRANSPOSE(H62:H67)+TRANSPOSE(H69:H74)+TRANSPOSE(H76:H81)</f>
        <v>0</v>
      </c>
      <c r="L42" s="702">
        <v>0</v>
      </c>
      <c r="M42" s="702">
        <v>0</v>
      </c>
      <c r="N42" s="702">
        <v>0</v>
      </c>
      <c r="O42" s="702">
        <v>0</v>
      </c>
      <c r="P42" s="882">
        <v>0</v>
      </c>
      <c r="Q42" s="884">
        <f>SUM(K42:P42)</f>
        <v>0</v>
      </c>
    </row>
    <row r="43" spans="2:17" ht="20.100000000000001" customHeight="1">
      <c r="C43" s="1134"/>
      <c r="D43" s="1143"/>
      <c r="E43" s="1139"/>
      <c r="F43" s="760" t="s">
        <v>434</v>
      </c>
      <c r="G43" s="767">
        <f>与件データ作成!G43</f>
        <v>0</v>
      </c>
      <c r="H43" s="831">
        <f t="shared" si="2"/>
        <v>0</v>
      </c>
      <c r="J43" s="829" t="s">
        <v>491</v>
      </c>
      <c r="K43" s="844">
        <f>SUM(K40:K42)</f>
        <v>0</v>
      </c>
      <c r="L43" s="844">
        <f>SUM(L40:L42)</f>
        <v>0</v>
      </c>
      <c r="M43" s="844">
        <f t="shared" ref="M43" si="3">SUM(M40:M42)</f>
        <v>0</v>
      </c>
      <c r="N43" s="844">
        <f>SUM(N40:N42)</f>
        <v>0</v>
      </c>
      <c r="O43" s="844">
        <f>SUM(O40:O42)</f>
        <v>0</v>
      </c>
      <c r="P43" s="883">
        <f>SUM(P40:P42)</f>
        <v>0</v>
      </c>
      <c r="Q43" s="884">
        <f>SUM(K43:P43)</f>
        <v>0</v>
      </c>
    </row>
    <row r="44" spans="2:17" ht="20.100000000000001" customHeight="1">
      <c r="C44" s="1134"/>
      <c r="D44" s="1143"/>
      <c r="E44" s="1139"/>
      <c r="F44" s="760" t="s">
        <v>508</v>
      </c>
      <c r="G44" s="878">
        <f>与件データ作成!G44</f>
        <v>0</v>
      </c>
      <c r="H44" s="831">
        <f t="shared" si="2"/>
        <v>0</v>
      </c>
      <c r="J44" s="879"/>
      <c r="K44" s="880"/>
      <c r="L44" s="880"/>
      <c r="M44" s="880"/>
      <c r="N44" s="880"/>
      <c r="O44" s="880"/>
    </row>
    <row r="45" spans="2:17" ht="20.100000000000001" customHeight="1" thickBot="1">
      <c r="C45" s="1134"/>
      <c r="D45" s="1143"/>
      <c r="E45" s="1139"/>
      <c r="F45" s="760" t="s">
        <v>464</v>
      </c>
      <c r="G45" s="765">
        <f>与件データ作成!G45</f>
        <v>0</v>
      </c>
      <c r="H45" s="831">
        <f t="shared" si="2"/>
        <v>0</v>
      </c>
    </row>
    <row r="46" spans="2:17" ht="20.100000000000001" customHeight="1" thickBot="1">
      <c r="C46" s="1134"/>
      <c r="D46" s="1144"/>
      <c r="E46" s="1140"/>
      <c r="F46" s="766" t="s">
        <v>76</v>
      </c>
      <c r="G46" s="830">
        <f>SUM(G40:G45)</f>
        <v>0</v>
      </c>
      <c r="H46" s="702">
        <f t="shared" si="2"/>
        <v>0</v>
      </c>
    </row>
    <row r="47" spans="2:17" ht="20.100000000000001" customHeight="1">
      <c r="C47" s="1134"/>
      <c r="D47" s="1132" t="s">
        <v>445</v>
      </c>
      <c r="E47" s="1138">
        <f>与件データ作成!E47</f>
        <v>0</v>
      </c>
      <c r="F47" s="760" t="s">
        <v>432</v>
      </c>
      <c r="G47" s="764">
        <f>与件データ作成!G47</f>
        <v>0</v>
      </c>
      <c r="H47" s="831">
        <f>$E$47*G47</f>
        <v>0</v>
      </c>
    </row>
    <row r="48" spans="2:17" ht="20.100000000000001" customHeight="1">
      <c r="C48" s="1134"/>
      <c r="D48" s="1143"/>
      <c r="E48" s="1139"/>
      <c r="F48" s="760" t="s">
        <v>422</v>
      </c>
      <c r="G48" s="767">
        <f>与件データ作成!G48</f>
        <v>0</v>
      </c>
      <c r="H48" s="831">
        <f t="shared" ref="H48:H53" si="4">$E$47*G48</f>
        <v>0</v>
      </c>
    </row>
    <row r="49" spans="3:8" ht="20.100000000000001" customHeight="1">
      <c r="C49" s="1134"/>
      <c r="D49" s="1143"/>
      <c r="E49" s="1139"/>
      <c r="F49" s="760" t="s">
        <v>433</v>
      </c>
      <c r="G49" s="767">
        <f>与件データ作成!G49</f>
        <v>0</v>
      </c>
      <c r="H49" s="873">
        <f t="shared" si="4"/>
        <v>0</v>
      </c>
    </row>
    <row r="50" spans="3:8" ht="20.100000000000001" customHeight="1">
      <c r="C50" s="1134"/>
      <c r="D50" s="1143"/>
      <c r="E50" s="1139"/>
      <c r="F50" s="760" t="s">
        <v>434</v>
      </c>
      <c r="G50" s="767">
        <f>与件データ作成!G50</f>
        <v>0</v>
      </c>
      <c r="H50" s="873">
        <f t="shared" si="4"/>
        <v>0</v>
      </c>
    </row>
    <row r="51" spans="3:8" ht="20.100000000000001" customHeight="1">
      <c r="C51" s="1134"/>
      <c r="D51" s="1143"/>
      <c r="E51" s="1139"/>
      <c r="F51" s="760" t="s">
        <v>508</v>
      </c>
      <c r="G51" s="767">
        <f>与件データ作成!G51</f>
        <v>0</v>
      </c>
      <c r="H51" s="873">
        <f t="shared" si="4"/>
        <v>0</v>
      </c>
    </row>
    <row r="52" spans="3:8" ht="20.100000000000001" customHeight="1" thickBot="1">
      <c r="C52" s="1134"/>
      <c r="D52" s="1143"/>
      <c r="E52" s="1139"/>
      <c r="F52" s="760" t="s">
        <v>464</v>
      </c>
      <c r="G52" s="765">
        <f>与件データ作成!G52</f>
        <v>0</v>
      </c>
      <c r="H52" s="873">
        <f t="shared" si="4"/>
        <v>0</v>
      </c>
    </row>
    <row r="53" spans="3:8" ht="20.100000000000001" customHeight="1" thickBot="1">
      <c r="C53" s="1134"/>
      <c r="D53" s="1144"/>
      <c r="E53" s="1140"/>
      <c r="F53" s="766" t="s">
        <v>76</v>
      </c>
      <c r="G53" s="830">
        <f>SUM(G47:G52)</f>
        <v>0</v>
      </c>
      <c r="H53" s="874">
        <f t="shared" si="4"/>
        <v>0</v>
      </c>
    </row>
    <row r="54" spans="3:8" ht="20.100000000000001" customHeight="1">
      <c r="C54" s="1134"/>
      <c r="D54" s="1132" t="s">
        <v>459</v>
      </c>
      <c r="E54" s="1138">
        <f>与件データ作成!E54</f>
        <v>0</v>
      </c>
      <c r="F54" s="760" t="s">
        <v>432</v>
      </c>
      <c r="G54" s="764">
        <f>与件データ作成!G54</f>
        <v>0</v>
      </c>
      <c r="H54" s="873">
        <f>$E$54*G54</f>
        <v>0</v>
      </c>
    </row>
    <row r="55" spans="3:8" ht="20.100000000000001" customHeight="1">
      <c r="C55" s="1134"/>
      <c r="D55" s="1143"/>
      <c r="E55" s="1139"/>
      <c r="F55" s="760" t="s">
        <v>422</v>
      </c>
      <c r="G55" s="767">
        <f>与件データ作成!G55</f>
        <v>0</v>
      </c>
      <c r="H55" s="873">
        <f t="shared" ref="H55:H60" si="5">$E$54*G55</f>
        <v>0</v>
      </c>
    </row>
    <row r="56" spans="3:8" ht="20.100000000000001" customHeight="1">
      <c r="C56" s="1134"/>
      <c r="D56" s="1143"/>
      <c r="E56" s="1139"/>
      <c r="F56" s="760" t="s">
        <v>433</v>
      </c>
      <c r="G56" s="767">
        <f>与件データ作成!G56</f>
        <v>0</v>
      </c>
      <c r="H56" s="873">
        <f t="shared" si="5"/>
        <v>0</v>
      </c>
    </row>
    <row r="57" spans="3:8" ht="20.100000000000001" customHeight="1">
      <c r="C57" s="1134"/>
      <c r="D57" s="1143"/>
      <c r="E57" s="1139"/>
      <c r="F57" s="760" t="s">
        <v>434</v>
      </c>
      <c r="G57" s="767">
        <f>与件データ作成!G57</f>
        <v>0</v>
      </c>
      <c r="H57" s="873">
        <f t="shared" si="5"/>
        <v>0</v>
      </c>
    </row>
    <row r="58" spans="3:8" ht="20.100000000000001" customHeight="1">
      <c r="C58" s="1134"/>
      <c r="D58" s="1143"/>
      <c r="E58" s="1139"/>
      <c r="F58" s="760" t="s">
        <v>508</v>
      </c>
      <c r="G58" s="767">
        <f>与件データ作成!G58</f>
        <v>0</v>
      </c>
      <c r="H58" s="873">
        <f t="shared" si="5"/>
        <v>0</v>
      </c>
    </row>
    <row r="59" spans="3:8" ht="20.100000000000001" customHeight="1" thickBot="1">
      <c r="C59" s="1134"/>
      <c r="D59" s="1143"/>
      <c r="E59" s="1139"/>
      <c r="F59" s="760" t="s">
        <v>464</v>
      </c>
      <c r="G59" s="765">
        <f>与件データ作成!G59</f>
        <v>0</v>
      </c>
      <c r="H59" s="873">
        <f t="shared" si="5"/>
        <v>0</v>
      </c>
    </row>
    <row r="60" spans="3:8" ht="20.100000000000001" customHeight="1" thickBot="1">
      <c r="C60" s="1134"/>
      <c r="D60" s="1144"/>
      <c r="E60" s="1140"/>
      <c r="F60" s="789" t="s">
        <v>76</v>
      </c>
      <c r="G60" s="871">
        <f>SUM(G54:G59)</f>
        <v>0</v>
      </c>
      <c r="H60" s="702">
        <f t="shared" si="5"/>
        <v>0</v>
      </c>
    </row>
    <row r="61" spans="3:8" ht="20.100000000000001" customHeight="1" thickBot="1">
      <c r="C61" s="1135"/>
      <c r="D61" s="790" t="s">
        <v>76</v>
      </c>
      <c r="E61" s="872">
        <f>SUM(E40:E60)</f>
        <v>0</v>
      </c>
      <c r="F61" s="1131"/>
      <c r="G61" s="1132"/>
      <c r="H61" s="759"/>
    </row>
    <row r="62" spans="3:8" ht="20.100000000000001" customHeight="1">
      <c r="C62" s="1133" t="s">
        <v>465</v>
      </c>
      <c r="D62" s="1131" t="s">
        <v>458</v>
      </c>
      <c r="E62" s="1138">
        <f>与件データ作成!E62</f>
        <v>0</v>
      </c>
      <c r="F62" s="792" t="s">
        <v>432</v>
      </c>
      <c r="G62" s="764">
        <f>与件データ作成!G62</f>
        <v>0</v>
      </c>
      <c r="H62" s="831">
        <f>$E$62*G62</f>
        <v>0</v>
      </c>
    </row>
    <row r="63" spans="3:8" ht="20.100000000000001" customHeight="1">
      <c r="C63" s="1134"/>
      <c r="D63" s="1136"/>
      <c r="E63" s="1139"/>
      <c r="F63" s="760" t="s">
        <v>422</v>
      </c>
      <c r="G63" s="885">
        <v>0</v>
      </c>
      <c r="H63" s="831">
        <f>$E$62*G63</f>
        <v>0</v>
      </c>
    </row>
    <row r="64" spans="3:8" ht="20.100000000000001" customHeight="1">
      <c r="C64" s="1134"/>
      <c r="D64" s="1136"/>
      <c r="E64" s="1139"/>
      <c r="F64" s="760" t="s">
        <v>433</v>
      </c>
      <c r="G64" s="767">
        <f>与件データ作成!G63</f>
        <v>0</v>
      </c>
      <c r="H64" s="831">
        <f t="shared" ref="H64:H68" si="6">$E$62*G64</f>
        <v>0</v>
      </c>
    </row>
    <row r="65" spans="3:8" ht="20.100000000000001" customHeight="1">
      <c r="C65" s="1134"/>
      <c r="D65" s="1136"/>
      <c r="E65" s="1139"/>
      <c r="F65" s="760" t="s">
        <v>434</v>
      </c>
      <c r="G65" s="767">
        <f>与件データ作成!G64</f>
        <v>0</v>
      </c>
      <c r="H65" s="831">
        <f t="shared" si="6"/>
        <v>0</v>
      </c>
    </row>
    <row r="66" spans="3:8" ht="20.100000000000001" customHeight="1">
      <c r="C66" s="1134"/>
      <c r="D66" s="1136"/>
      <c r="E66" s="1139"/>
      <c r="F66" s="760" t="s">
        <v>508</v>
      </c>
      <c r="G66" s="767">
        <f>与件データ作成!G65</f>
        <v>0</v>
      </c>
      <c r="H66" s="831">
        <f t="shared" si="6"/>
        <v>0</v>
      </c>
    </row>
    <row r="67" spans="3:8" ht="20.100000000000001" customHeight="1" thickBot="1">
      <c r="C67" s="1134"/>
      <c r="D67" s="1136"/>
      <c r="E67" s="1139"/>
      <c r="F67" s="760" t="s">
        <v>464</v>
      </c>
      <c r="G67" s="765">
        <f>与件データ作成!G66</f>
        <v>0</v>
      </c>
      <c r="H67" s="831">
        <f t="shared" si="6"/>
        <v>0</v>
      </c>
    </row>
    <row r="68" spans="3:8" ht="20.100000000000001" customHeight="1" thickBot="1">
      <c r="C68" s="1134"/>
      <c r="D68" s="1137"/>
      <c r="E68" s="1140"/>
      <c r="F68" s="766" t="s">
        <v>76</v>
      </c>
      <c r="G68" s="830">
        <f>SUM(G62:G67)</f>
        <v>0</v>
      </c>
      <c r="H68" s="702">
        <f t="shared" si="6"/>
        <v>0</v>
      </c>
    </row>
    <row r="69" spans="3:8" ht="20.100000000000001" customHeight="1">
      <c r="C69" s="1134"/>
      <c r="D69" s="1131" t="s">
        <v>445</v>
      </c>
      <c r="E69" s="1138">
        <f>与件データ作成!E68</f>
        <v>0</v>
      </c>
      <c r="F69" s="760" t="s">
        <v>432</v>
      </c>
      <c r="G69" s="764">
        <f>与件データ作成!G68</f>
        <v>0</v>
      </c>
      <c r="H69" s="831">
        <f>$E$69*G69</f>
        <v>0</v>
      </c>
    </row>
    <row r="70" spans="3:8" ht="20.100000000000001" customHeight="1">
      <c r="C70" s="1134"/>
      <c r="D70" s="1136"/>
      <c r="E70" s="1139"/>
      <c r="F70" s="760" t="s">
        <v>422</v>
      </c>
      <c r="G70" s="885">
        <v>0</v>
      </c>
      <c r="H70" s="831">
        <f>$E$69*G70</f>
        <v>0</v>
      </c>
    </row>
    <row r="71" spans="3:8" ht="20.100000000000001" customHeight="1">
      <c r="C71" s="1134"/>
      <c r="D71" s="1136"/>
      <c r="E71" s="1139"/>
      <c r="F71" s="760" t="s">
        <v>433</v>
      </c>
      <c r="G71" s="767">
        <f>与件データ作成!G69</f>
        <v>0</v>
      </c>
      <c r="H71" s="831">
        <f t="shared" ref="H71:H75" si="7">$E$69*G71</f>
        <v>0</v>
      </c>
    </row>
    <row r="72" spans="3:8" ht="20.100000000000001" customHeight="1">
      <c r="C72" s="1134"/>
      <c r="D72" s="1136"/>
      <c r="E72" s="1139"/>
      <c r="F72" s="760" t="s">
        <v>434</v>
      </c>
      <c r="G72" s="767">
        <f>与件データ作成!G70</f>
        <v>0</v>
      </c>
      <c r="H72" s="831">
        <f t="shared" si="7"/>
        <v>0</v>
      </c>
    </row>
    <row r="73" spans="3:8" ht="20.100000000000001" customHeight="1">
      <c r="C73" s="1134"/>
      <c r="D73" s="1136"/>
      <c r="E73" s="1139"/>
      <c r="F73" s="760" t="s">
        <v>508</v>
      </c>
      <c r="G73" s="767">
        <f>与件データ作成!G71</f>
        <v>0</v>
      </c>
      <c r="H73" s="831">
        <f t="shared" si="7"/>
        <v>0</v>
      </c>
    </row>
    <row r="74" spans="3:8" ht="20.100000000000001" customHeight="1" thickBot="1">
      <c r="C74" s="1134"/>
      <c r="D74" s="1136"/>
      <c r="E74" s="1139"/>
      <c r="F74" s="760" t="s">
        <v>464</v>
      </c>
      <c r="G74" s="765">
        <f>与件データ作成!G72</f>
        <v>0</v>
      </c>
      <c r="H74" s="831">
        <f t="shared" si="7"/>
        <v>0</v>
      </c>
    </row>
    <row r="75" spans="3:8" ht="20.100000000000001" customHeight="1" thickBot="1">
      <c r="C75" s="1134"/>
      <c r="D75" s="1137"/>
      <c r="E75" s="1140"/>
      <c r="F75" s="766" t="s">
        <v>76</v>
      </c>
      <c r="G75" s="830">
        <f>SUM(G69:G74)</f>
        <v>0</v>
      </c>
      <c r="H75" s="702">
        <f t="shared" si="7"/>
        <v>0</v>
      </c>
    </row>
    <row r="76" spans="3:8" ht="20.100000000000001" customHeight="1">
      <c r="C76" s="1134"/>
      <c r="D76" s="1131" t="s">
        <v>459</v>
      </c>
      <c r="E76" s="1138">
        <f>与件データ作成!E74</f>
        <v>0</v>
      </c>
      <c r="F76" s="760" t="s">
        <v>432</v>
      </c>
      <c r="G76" s="764">
        <f>与件データ作成!G74</f>
        <v>0</v>
      </c>
      <c r="H76" s="831">
        <f>$E$76*G76</f>
        <v>0</v>
      </c>
    </row>
    <row r="77" spans="3:8" ht="20.100000000000001" customHeight="1">
      <c r="C77" s="1134"/>
      <c r="D77" s="1136"/>
      <c r="E77" s="1139"/>
      <c r="F77" s="760" t="s">
        <v>422</v>
      </c>
      <c r="G77" s="885">
        <v>0</v>
      </c>
      <c r="H77" s="831">
        <f>$E$76*G77</f>
        <v>0</v>
      </c>
    </row>
    <row r="78" spans="3:8" ht="20.100000000000001" customHeight="1">
      <c r="C78" s="1134"/>
      <c r="D78" s="1136"/>
      <c r="E78" s="1139"/>
      <c r="F78" s="760" t="s">
        <v>433</v>
      </c>
      <c r="G78" s="767">
        <f>与件データ作成!G75</f>
        <v>0</v>
      </c>
      <c r="H78" s="831">
        <f t="shared" ref="H78:H82" si="8">$E$76*G78</f>
        <v>0</v>
      </c>
    </row>
    <row r="79" spans="3:8" ht="20.100000000000001" customHeight="1">
      <c r="C79" s="1134"/>
      <c r="D79" s="1136"/>
      <c r="E79" s="1139"/>
      <c r="F79" s="760" t="s">
        <v>434</v>
      </c>
      <c r="G79" s="767">
        <f>与件データ作成!G76</f>
        <v>0</v>
      </c>
      <c r="H79" s="831">
        <f t="shared" si="8"/>
        <v>0</v>
      </c>
    </row>
    <row r="80" spans="3:8" ht="20.100000000000001" customHeight="1">
      <c r="C80" s="1134"/>
      <c r="D80" s="1136"/>
      <c r="E80" s="1139"/>
      <c r="F80" s="760" t="s">
        <v>508</v>
      </c>
      <c r="G80" s="767">
        <f>与件データ作成!G77</f>
        <v>0</v>
      </c>
      <c r="H80" s="831">
        <f t="shared" si="8"/>
        <v>0</v>
      </c>
    </row>
    <row r="81" spans="3:8" ht="20.100000000000001" customHeight="1" thickBot="1">
      <c r="C81" s="1134"/>
      <c r="D81" s="1136"/>
      <c r="E81" s="1139"/>
      <c r="F81" s="760" t="s">
        <v>464</v>
      </c>
      <c r="G81" s="765">
        <f>与件データ作成!G78</f>
        <v>0</v>
      </c>
      <c r="H81" s="831">
        <f t="shared" si="8"/>
        <v>0</v>
      </c>
    </row>
    <row r="82" spans="3:8" ht="20.100000000000001" customHeight="1" thickBot="1">
      <c r="C82" s="1134"/>
      <c r="D82" s="1136"/>
      <c r="E82" s="1140"/>
      <c r="F82" s="789" t="s">
        <v>76</v>
      </c>
      <c r="G82" s="830">
        <f>SUM(G76:G81)</f>
        <v>0</v>
      </c>
      <c r="H82" s="702">
        <f t="shared" si="8"/>
        <v>0</v>
      </c>
    </row>
    <row r="83" spans="3:8" ht="20.100000000000001" customHeight="1">
      <c r="C83" s="1135"/>
      <c r="D83" s="787" t="s">
        <v>76</v>
      </c>
      <c r="E83" s="793">
        <f>SUM(E62:E82)</f>
        <v>0</v>
      </c>
      <c r="F83" s="791"/>
      <c r="G83" s="785"/>
    </row>
  </sheetData>
  <mergeCells count="21">
    <mergeCell ref="C32:C35"/>
    <mergeCell ref="C27:D27"/>
    <mergeCell ref="C28:C31"/>
    <mergeCell ref="B2:R2"/>
    <mergeCell ref="B4:R6"/>
    <mergeCell ref="C39:D39"/>
    <mergeCell ref="C40:C61"/>
    <mergeCell ref="D40:D46"/>
    <mergeCell ref="E40:E46"/>
    <mergeCell ref="D47:D53"/>
    <mergeCell ref="E47:E53"/>
    <mergeCell ref="D54:D60"/>
    <mergeCell ref="E54:E60"/>
    <mergeCell ref="F61:G61"/>
    <mergeCell ref="C62:C83"/>
    <mergeCell ref="D62:D68"/>
    <mergeCell ref="E62:E68"/>
    <mergeCell ref="D69:D75"/>
    <mergeCell ref="E69:E75"/>
    <mergeCell ref="D76:D82"/>
    <mergeCell ref="E76:E82"/>
  </mergeCells>
  <phoneticPr fontId="4"/>
  <pageMargins left="0.70866141732283472" right="0.39370078740157483" top="0.59055118110236227" bottom="0.59055118110236227" header="0.31496062992125984" footer="0.31496062992125984"/>
  <pageSetup paperSize="9" scale="63"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2:N45"/>
  <sheetViews>
    <sheetView zoomScaleNormal="100" zoomScaleSheetLayoutView="100" workbookViewId="0"/>
  </sheetViews>
  <sheetFormatPr defaultColWidth="9.140625" defaultRowHeight="15" customHeight="1"/>
  <cols>
    <col min="1" max="1" width="2.7109375" style="746" customWidth="1"/>
    <col min="2" max="2" width="9.140625" style="746" customWidth="1"/>
    <col min="3" max="8" width="12.7109375" style="746" customWidth="1"/>
    <col min="9" max="9" width="2.7109375" style="746" customWidth="1"/>
    <col min="10" max="16384" width="9.140625" style="746"/>
  </cols>
  <sheetData>
    <row r="2" spans="1:14" ht="37.5" customHeight="1">
      <c r="B2" s="1161" t="s">
        <v>525</v>
      </c>
      <c r="C2" s="1162"/>
      <c r="D2" s="1162"/>
      <c r="E2" s="1162"/>
      <c r="F2" s="1162"/>
      <c r="G2" s="1162"/>
      <c r="H2" s="1162"/>
      <c r="I2" s="1163"/>
    </row>
    <row r="3" spans="1:14" ht="20.100000000000001" customHeight="1">
      <c r="B3" s="761"/>
      <c r="C3" s="761"/>
      <c r="D3" s="761"/>
      <c r="E3" s="761"/>
      <c r="F3" s="761"/>
      <c r="G3" s="761"/>
      <c r="H3" s="761"/>
      <c r="I3" s="761"/>
    </row>
    <row r="4" spans="1:14" ht="20.100000000000001" customHeight="1">
      <c r="B4" s="1164" t="s">
        <v>524</v>
      </c>
      <c r="C4" s="1165"/>
      <c r="D4" s="1165"/>
      <c r="E4" s="1165"/>
      <c r="F4" s="1165"/>
      <c r="G4" s="1165"/>
      <c r="H4" s="1165"/>
      <c r="I4" s="1166"/>
    </row>
    <row r="5" spans="1:14" ht="20.100000000000001" customHeight="1">
      <c r="B5" s="1167"/>
      <c r="C5" s="1168"/>
      <c r="D5" s="1168"/>
      <c r="E5" s="1168"/>
      <c r="F5" s="1168"/>
      <c r="G5" s="1168"/>
      <c r="H5" s="1168"/>
      <c r="I5" s="1169"/>
    </row>
    <row r="6" spans="1:14" ht="20.100000000000001" customHeight="1">
      <c r="B6" s="1170"/>
      <c r="C6" s="1171"/>
      <c r="D6" s="1171"/>
      <c r="E6" s="1171"/>
      <c r="F6" s="1171"/>
      <c r="G6" s="1171"/>
      <c r="H6" s="1171"/>
      <c r="I6" s="1172"/>
    </row>
    <row r="7" spans="1:14" ht="20.100000000000001" customHeight="1">
      <c r="A7" s="762"/>
      <c r="B7" s="763"/>
      <c r="C7" s="763"/>
      <c r="D7" s="763"/>
      <c r="E7" s="763"/>
      <c r="F7" s="763"/>
      <c r="G7" s="763"/>
      <c r="H7" s="763"/>
      <c r="I7" s="763"/>
      <c r="J7" s="762"/>
      <c r="K7" s="762"/>
      <c r="L7" s="762"/>
      <c r="M7" s="762"/>
      <c r="N7" s="762"/>
    </row>
    <row r="8" spans="1:14" ht="20.100000000000001" customHeight="1">
      <c r="B8" s="746" t="s">
        <v>439</v>
      </c>
    </row>
    <row r="9" spans="1:14" ht="20.100000000000001" customHeight="1">
      <c r="H9" s="747" t="s">
        <v>450</v>
      </c>
    </row>
    <row r="10" spans="1:14" ht="20.100000000000001" customHeight="1">
      <c r="C10" s="1174" t="s">
        <v>449</v>
      </c>
      <c r="D10" s="1184" t="s">
        <v>442</v>
      </c>
      <c r="E10" s="1177" t="s">
        <v>443</v>
      </c>
      <c r="F10" s="1178"/>
      <c r="G10" s="1178"/>
      <c r="H10" s="1179"/>
    </row>
    <row r="11" spans="1:14" ht="20.100000000000001" customHeight="1">
      <c r="C11" s="1175"/>
      <c r="D11" s="1185"/>
      <c r="E11" s="1180" t="s">
        <v>444</v>
      </c>
      <c r="F11" s="1181" t="s">
        <v>446</v>
      </c>
      <c r="G11" s="773"/>
      <c r="H11" s="774"/>
    </row>
    <row r="12" spans="1:14" ht="20.100000000000001" customHeight="1">
      <c r="B12" s="779"/>
      <c r="C12" s="1176"/>
      <c r="D12" s="1186"/>
      <c r="E12" s="1180"/>
      <c r="F12" s="1182"/>
      <c r="G12" s="771" t="s">
        <v>447</v>
      </c>
      <c r="H12" s="748" t="s">
        <v>448</v>
      </c>
    </row>
    <row r="13" spans="1:14" ht="20.100000000000001" customHeight="1">
      <c r="C13" s="772" t="s">
        <v>440</v>
      </c>
      <c r="D13" s="775">
        <v>6479670</v>
      </c>
      <c r="E13" s="775">
        <v>783629</v>
      </c>
      <c r="F13" s="775">
        <v>5696041</v>
      </c>
      <c r="G13" s="775">
        <v>4700921</v>
      </c>
      <c r="H13" s="776">
        <v>995120</v>
      </c>
    </row>
    <row r="14" spans="1:14" ht="20.100000000000001" customHeight="1">
      <c r="C14" s="770" t="s">
        <v>441</v>
      </c>
      <c r="D14" s="776">
        <v>13485420</v>
      </c>
      <c r="E14" s="776">
        <v>7091985</v>
      </c>
      <c r="F14" s="776">
        <v>6393435</v>
      </c>
      <c r="G14" s="776">
        <v>6257642</v>
      </c>
      <c r="H14" s="776">
        <v>135793</v>
      </c>
    </row>
    <row r="15" spans="1:14" ht="20.100000000000001" customHeight="1">
      <c r="C15" s="748" t="s">
        <v>442</v>
      </c>
      <c r="D15" s="702">
        <f>SUM(D13:D14)</f>
        <v>19965090</v>
      </c>
      <c r="E15" s="702">
        <f t="shared" ref="E15:H15" si="0">SUM(E13:E14)</f>
        <v>7875614</v>
      </c>
      <c r="F15" s="702">
        <f t="shared" si="0"/>
        <v>12089476</v>
      </c>
      <c r="G15" s="702">
        <f t="shared" si="0"/>
        <v>10958563</v>
      </c>
      <c r="H15" s="702">
        <f t="shared" si="0"/>
        <v>1130913</v>
      </c>
    </row>
    <row r="16" spans="1:14" ht="42.75" customHeight="1">
      <c r="C16" s="1187" t="s">
        <v>684</v>
      </c>
      <c r="D16" s="1187"/>
      <c r="E16" s="1187"/>
      <c r="F16" s="1187"/>
      <c r="G16" s="1187"/>
      <c r="H16" s="1187"/>
    </row>
    <row r="17" spans="2:8" ht="20.100000000000001" customHeight="1">
      <c r="C17" s="1174" t="s">
        <v>449</v>
      </c>
      <c r="D17" s="1184" t="s">
        <v>442</v>
      </c>
      <c r="E17" s="1177" t="s">
        <v>443</v>
      </c>
      <c r="F17" s="1178"/>
      <c r="G17" s="1178"/>
      <c r="H17" s="1179"/>
    </row>
    <row r="18" spans="2:8" ht="20.100000000000001" customHeight="1">
      <c r="C18" s="1175"/>
      <c r="D18" s="1185"/>
      <c r="E18" s="1180" t="s">
        <v>444</v>
      </c>
      <c r="F18" s="1181" t="s">
        <v>446</v>
      </c>
      <c r="G18" s="773"/>
      <c r="H18" s="774"/>
    </row>
    <row r="19" spans="2:8" ht="20.100000000000001" customHeight="1">
      <c r="C19" s="1176"/>
      <c r="D19" s="1186"/>
      <c r="E19" s="1180"/>
      <c r="F19" s="1182"/>
      <c r="G19" s="771" t="s">
        <v>447</v>
      </c>
      <c r="H19" s="748" t="s">
        <v>448</v>
      </c>
    </row>
    <row r="20" spans="2:8" ht="20.100000000000001" customHeight="1">
      <c r="C20" s="772" t="s">
        <v>440</v>
      </c>
      <c r="D20" s="777">
        <f t="shared" ref="D20:E22" si="1">D13/$D$15</f>
        <v>0.32455000202854084</v>
      </c>
      <c r="E20" s="778">
        <f>E13/$D$15</f>
        <v>3.9249960806587901E-2</v>
      </c>
      <c r="F20" s="777">
        <f t="shared" ref="F20:H22" si="2">F13/$D$15</f>
        <v>0.2853000412219529</v>
      </c>
      <c r="G20" s="778">
        <f>G13/$D$15</f>
        <v>0.23545704026378042</v>
      </c>
      <c r="H20" s="778">
        <f>H13/$D$15</f>
        <v>4.9843000958172491E-2</v>
      </c>
    </row>
    <row r="21" spans="2:8" ht="20.100000000000001" customHeight="1">
      <c r="C21" s="770" t="s">
        <v>441</v>
      </c>
      <c r="D21" s="777">
        <f t="shared" si="1"/>
        <v>0.67544999797145922</v>
      </c>
      <c r="E21" s="778">
        <f>E14/$D$15</f>
        <v>0.35521928526242558</v>
      </c>
      <c r="F21" s="777">
        <f t="shared" si="2"/>
        <v>0.32023071270903364</v>
      </c>
      <c r="G21" s="778">
        <f>G14/$D$15</f>
        <v>0.31342919065228358</v>
      </c>
      <c r="H21" s="778">
        <f>H14/$D$15</f>
        <v>6.8015220567500569E-3</v>
      </c>
    </row>
    <row r="22" spans="2:8" ht="20.100000000000001" customHeight="1">
      <c r="C22" s="748" t="s">
        <v>442</v>
      </c>
      <c r="D22" s="777">
        <f t="shared" si="1"/>
        <v>1</v>
      </c>
      <c r="E22" s="777">
        <f t="shared" si="1"/>
        <v>0.39446924606901346</v>
      </c>
      <c r="F22" s="777">
        <f t="shared" si="2"/>
        <v>0.60553075393098654</v>
      </c>
      <c r="G22" s="777">
        <f>G15/$D$15</f>
        <v>0.54888623091606403</v>
      </c>
      <c r="H22" s="777">
        <f t="shared" si="2"/>
        <v>5.6644523014922545E-2</v>
      </c>
    </row>
    <row r="23" spans="2:8" ht="30.75" customHeight="1">
      <c r="C23" s="1173" t="s">
        <v>451</v>
      </c>
      <c r="D23" s="1173"/>
      <c r="E23" s="1173"/>
      <c r="F23" s="1173"/>
      <c r="G23" s="1173"/>
      <c r="H23" s="1173"/>
    </row>
    <row r="24" spans="2:8" ht="20.100000000000001" customHeight="1"/>
    <row r="25" spans="2:8" ht="20.100000000000001" customHeight="1">
      <c r="B25" s="746" t="s">
        <v>452</v>
      </c>
    </row>
    <row r="26" spans="2:8" ht="20.100000000000001" customHeight="1"/>
    <row r="27" spans="2:8" ht="20.100000000000001" customHeight="1">
      <c r="C27" s="1174" t="s">
        <v>449</v>
      </c>
      <c r="D27" s="1174" t="s">
        <v>442</v>
      </c>
      <c r="E27" s="1177" t="s">
        <v>443</v>
      </c>
      <c r="F27" s="1178"/>
      <c r="G27" s="1178"/>
      <c r="H27" s="1179"/>
    </row>
    <row r="28" spans="2:8" ht="20.100000000000001" customHeight="1">
      <c r="C28" s="1175"/>
      <c r="D28" s="1175"/>
      <c r="E28" s="1180" t="s">
        <v>444</v>
      </c>
      <c r="F28" s="1181" t="s">
        <v>446</v>
      </c>
      <c r="G28" s="773"/>
      <c r="H28" s="774"/>
    </row>
    <row r="29" spans="2:8" ht="20.100000000000001" customHeight="1">
      <c r="C29" s="1176"/>
      <c r="D29" s="1176"/>
      <c r="E29" s="1180"/>
      <c r="F29" s="1182"/>
      <c r="G29" s="771" t="s">
        <v>447</v>
      </c>
      <c r="H29" s="748" t="s">
        <v>448</v>
      </c>
    </row>
    <row r="30" spans="2:8" ht="20.100000000000001" customHeight="1">
      <c r="C30" s="772" t="s">
        <v>440</v>
      </c>
      <c r="D30" s="777">
        <f t="shared" ref="D30" si="3">D13/$D13</f>
        <v>1</v>
      </c>
      <c r="E30" s="778">
        <f>E13/$D13</f>
        <v>0.12093656004086628</v>
      </c>
      <c r="F30" s="777">
        <f t="shared" ref="F30:H30" si="4">F13/$D13</f>
        <v>0.87906343995913372</v>
      </c>
      <c r="G30" s="778">
        <f t="shared" si="4"/>
        <v>0.72548771773871201</v>
      </c>
      <c r="H30" s="778">
        <f t="shared" si="4"/>
        <v>0.15357572222042171</v>
      </c>
    </row>
    <row r="31" spans="2:8" ht="20.100000000000001" customHeight="1">
      <c r="C31" s="770" t="s">
        <v>441</v>
      </c>
      <c r="D31" s="777">
        <f t="shared" ref="D31:H31" si="5">D14/$D14</f>
        <v>1</v>
      </c>
      <c r="E31" s="778">
        <f t="shared" si="5"/>
        <v>0.52590019443220903</v>
      </c>
      <c r="F31" s="777">
        <f t="shared" si="5"/>
        <v>0.47409980556779097</v>
      </c>
      <c r="G31" s="778">
        <f t="shared" si="5"/>
        <v>0.46403018964185022</v>
      </c>
      <c r="H31" s="778">
        <f t="shared" si="5"/>
        <v>1.0069615925940757E-2</v>
      </c>
    </row>
    <row r="32" spans="2:8" ht="20.100000000000001" customHeight="1">
      <c r="C32" s="748" t="s">
        <v>442</v>
      </c>
      <c r="D32" s="777">
        <f>D15/$D15</f>
        <v>1</v>
      </c>
      <c r="E32" s="777">
        <f>E15/$D15</f>
        <v>0.39446924606901346</v>
      </c>
      <c r="F32" s="777">
        <f t="shared" ref="F32:H32" si="6">F15/$D15</f>
        <v>0.60553075393098654</v>
      </c>
      <c r="G32" s="777">
        <f t="shared" si="6"/>
        <v>0.54888623091606403</v>
      </c>
      <c r="H32" s="777">
        <f t="shared" si="6"/>
        <v>5.6644523014922545E-2</v>
      </c>
    </row>
    <row r="33" spans="2:8" ht="20.100000000000001" customHeight="1">
      <c r="C33" s="780" t="s">
        <v>453</v>
      </c>
      <c r="D33" s="780"/>
      <c r="E33" s="780"/>
      <c r="F33" s="780"/>
      <c r="G33" s="780"/>
      <c r="H33" s="780"/>
    </row>
    <row r="34" spans="2:8" ht="20.100000000000001" customHeight="1"/>
    <row r="35" spans="2:8" ht="20.100000000000001" customHeight="1">
      <c r="B35" s="746" t="s">
        <v>470</v>
      </c>
    </row>
    <row r="36" spans="2:8" ht="20.100000000000001" customHeight="1">
      <c r="F36" s="747" t="s">
        <v>469</v>
      </c>
    </row>
    <row r="37" spans="2:8" ht="20.100000000000001" customHeight="1">
      <c r="C37" s="748" t="s">
        <v>449</v>
      </c>
      <c r="D37" s="783" t="s">
        <v>444</v>
      </c>
      <c r="E37" s="783" t="s">
        <v>446</v>
      </c>
      <c r="F37" s="768" t="s">
        <v>468</v>
      </c>
    </row>
    <row r="38" spans="2:8" ht="20.100000000000001" customHeight="1">
      <c r="C38" s="795" t="s">
        <v>456</v>
      </c>
      <c r="D38" s="796">
        <v>21530</v>
      </c>
      <c r="E38" s="796">
        <v>29225</v>
      </c>
      <c r="F38" s="797">
        <v>47449</v>
      </c>
    </row>
    <row r="39" spans="2:8" ht="20.100000000000001" customHeight="1">
      <c r="C39" s="795" t="s">
        <v>457</v>
      </c>
      <c r="D39" s="796">
        <v>4280</v>
      </c>
      <c r="E39" s="796">
        <v>5242</v>
      </c>
      <c r="F39" s="797">
        <v>4259</v>
      </c>
    </row>
    <row r="40" spans="2:8" ht="33" customHeight="1">
      <c r="C40" s="1183" t="s">
        <v>683</v>
      </c>
      <c r="D40" s="1183"/>
      <c r="E40" s="1183"/>
      <c r="F40" s="1183"/>
      <c r="G40" s="1183"/>
      <c r="H40" s="1183"/>
    </row>
    <row r="41" spans="2:8" ht="20.100000000000001" customHeight="1"/>
    <row r="42" spans="2:8" ht="20.100000000000001" customHeight="1">
      <c r="B42" s="746" t="s">
        <v>471</v>
      </c>
    </row>
    <row r="43" spans="2:8" ht="20.100000000000001" customHeight="1">
      <c r="C43" s="759"/>
      <c r="D43" s="759"/>
      <c r="E43" s="759"/>
      <c r="F43" s="759"/>
      <c r="G43" s="759"/>
    </row>
    <row r="44" spans="2:8" ht="15" customHeight="1">
      <c r="C44" s="746" t="s">
        <v>526</v>
      </c>
      <c r="E44" s="762"/>
      <c r="F44" s="762"/>
    </row>
    <row r="45" spans="2:8" ht="15" customHeight="1">
      <c r="E45" s="762"/>
      <c r="F45" s="762"/>
    </row>
  </sheetData>
  <mergeCells count="20">
    <mergeCell ref="C40:H40"/>
    <mergeCell ref="C10:C12"/>
    <mergeCell ref="E11:E12"/>
    <mergeCell ref="D10:D12"/>
    <mergeCell ref="E10:H10"/>
    <mergeCell ref="F11:F12"/>
    <mergeCell ref="C17:C19"/>
    <mergeCell ref="D17:D19"/>
    <mergeCell ref="E17:H17"/>
    <mergeCell ref="E18:E19"/>
    <mergeCell ref="F18:F19"/>
    <mergeCell ref="C16:H16"/>
    <mergeCell ref="B2:I2"/>
    <mergeCell ref="B4:I6"/>
    <mergeCell ref="C23:H23"/>
    <mergeCell ref="C27:C29"/>
    <mergeCell ref="D27:D29"/>
    <mergeCell ref="E27:H27"/>
    <mergeCell ref="E28:E29"/>
    <mergeCell ref="F28:F29"/>
  </mergeCells>
  <phoneticPr fontId="4"/>
  <pageMargins left="0.70866141732283472" right="0.39370078740157483" top="0.59055118110236227" bottom="0.59055118110236227" header="0.31496062992125984" footer="0.31496062992125984"/>
  <pageSetup paperSize="9" scale="8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pageSetUpPr fitToPage="1"/>
  </sheetPr>
  <dimension ref="A1:AA846"/>
  <sheetViews>
    <sheetView zoomScaleNormal="100" zoomScaleSheetLayoutView="100" workbookViewId="0">
      <pane xSplit="5" ySplit="4" topLeftCell="F5" activePane="bottomRight" state="frozen"/>
      <selection activeCell="AE26" sqref="AE26"/>
      <selection pane="topRight" activeCell="AE26" sqref="AE26"/>
      <selection pane="bottomLeft" activeCell="AE26" sqref="AE26"/>
      <selection pane="bottomRight"/>
    </sheetView>
  </sheetViews>
  <sheetFormatPr defaultColWidth="12.28515625" defaultRowHeight="12"/>
  <cols>
    <col min="1" max="1" width="3.7109375" style="374" customWidth="1"/>
    <col min="2" max="2" width="4.7109375" style="374" customWidth="1"/>
    <col min="3" max="3" width="12" style="374" customWidth="1"/>
    <col min="4" max="4" width="3.7109375" style="374" customWidth="1"/>
    <col min="5" max="5" width="40.7109375" style="382" customWidth="1"/>
    <col min="6" max="6" width="12.7109375" style="566" customWidth="1"/>
    <col min="7" max="7" width="10.140625" style="378" bestFit="1" customWidth="1"/>
    <col min="8" max="15" width="11.7109375" style="378" customWidth="1"/>
    <col min="16" max="17" width="10.7109375" style="379" customWidth="1"/>
    <col min="18" max="18" width="11.7109375" style="378" customWidth="1"/>
    <col min="19" max="19" width="5.85546875" style="380" customWidth="1"/>
    <col min="20" max="16384" width="12.28515625" style="378"/>
  </cols>
  <sheetData>
    <row r="1" spans="1:27" ht="18.75" customHeight="1">
      <c r="B1" s="375" t="s">
        <v>479</v>
      </c>
      <c r="C1" s="375"/>
      <c r="D1" s="375"/>
      <c r="E1" s="376"/>
      <c r="F1" s="377"/>
    </row>
    <row r="2" spans="1:27" ht="18.75" customHeight="1" thickBot="1">
      <c r="B2" s="381"/>
      <c r="C2" s="382"/>
      <c r="D2" s="375"/>
      <c r="E2" s="376"/>
      <c r="F2" s="383" t="s">
        <v>583</v>
      </c>
      <c r="N2" s="382" t="s">
        <v>362</v>
      </c>
      <c r="P2" s="384"/>
      <c r="Q2" s="384"/>
      <c r="R2" s="382"/>
    </row>
    <row r="3" spans="1:27" s="392" customFormat="1" ht="24.95" customHeight="1">
      <c r="A3" s="385"/>
      <c r="B3" s="386" t="s">
        <v>363</v>
      </c>
      <c r="C3" s="387"/>
      <c r="D3" s="387"/>
      <c r="E3" s="388" t="s">
        <v>364</v>
      </c>
      <c r="F3" s="727" t="s">
        <v>365</v>
      </c>
      <c r="G3" s="389" t="s">
        <v>366</v>
      </c>
      <c r="H3" s="727" t="s">
        <v>367</v>
      </c>
      <c r="I3" s="726"/>
      <c r="J3" s="1190" t="s">
        <v>423</v>
      </c>
      <c r="K3" s="1191"/>
      <c r="L3" s="1190" t="s">
        <v>368</v>
      </c>
      <c r="M3" s="1191"/>
      <c r="N3" s="1190" t="s">
        <v>369</v>
      </c>
      <c r="O3" s="1194"/>
      <c r="P3" s="1194"/>
      <c r="Q3" s="1195"/>
      <c r="R3" s="390" t="s">
        <v>370</v>
      </c>
      <c r="S3" s="391"/>
    </row>
    <row r="4" spans="1:27" s="392" customFormat="1" ht="15" customHeight="1">
      <c r="A4" s="385"/>
      <c r="B4" s="393" t="s">
        <v>371</v>
      </c>
      <c r="C4" s="394"/>
      <c r="D4" s="395"/>
      <c r="E4" s="396"/>
      <c r="F4" s="727" t="s">
        <v>372</v>
      </c>
      <c r="G4" s="397" t="s">
        <v>373</v>
      </c>
      <c r="H4" s="725" t="s">
        <v>374</v>
      </c>
      <c r="I4" s="398" t="s">
        <v>375</v>
      </c>
      <c r="J4" s="727" t="s">
        <v>424</v>
      </c>
      <c r="K4" s="726" t="s">
        <v>425</v>
      </c>
      <c r="L4" s="727" t="s">
        <v>376</v>
      </c>
      <c r="M4" s="398" t="s">
        <v>375</v>
      </c>
      <c r="N4" s="399" t="s">
        <v>377</v>
      </c>
      <c r="O4" s="400"/>
      <c r="P4" s="401" t="s">
        <v>378</v>
      </c>
      <c r="Q4" s="402"/>
      <c r="R4" s="403"/>
      <c r="S4" s="404"/>
      <c r="T4" s="405"/>
      <c r="U4" s="406" t="s">
        <v>379</v>
      </c>
      <c r="V4" s="406" t="s">
        <v>380</v>
      </c>
      <c r="W4" s="659" t="s">
        <v>381</v>
      </c>
      <c r="X4" s="659" t="s">
        <v>382</v>
      </c>
      <c r="Y4" s="659" t="s">
        <v>383</v>
      </c>
      <c r="Z4" s="659" t="s">
        <v>384</v>
      </c>
      <c r="AA4" s="659" t="s">
        <v>385</v>
      </c>
    </row>
    <row r="5" spans="1:27">
      <c r="A5" s="378"/>
      <c r="B5" s="407" t="s">
        <v>386</v>
      </c>
      <c r="C5" s="407"/>
      <c r="D5" s="408">
        <v>1</v>
      </c>
      <c r="E5" s="409" t="s">
        <v>535</v>
      </c>
      <c r="F5" s="410"/>
      <c r="G5" s="377"/>
      <c r="H5" s="410"/>
      <c r="I5" s="411"/>
      <c r="J5" s="433"/>
      <c r="K5" s="377"/>
      <c r="L5" s="410"/>
      <c r="M5" s="411"/>
      <c r="N5" s="412"/>
      <c r="O5" s="413"/>
      <c r="P5" s="414"/>
      <c r="Q5" s="415"/>
      <c r="R5" s="416"/>
      <c r="S5" s="417"/>
      <c r="T5" s="418" t="s">
        <v>387</v>
      </c>
      <c r="U5" s="419">
        <f>SUM(V5:AA5)</f>
        <v>34202</v>
      </c>
      <c r="V5" s="419">
        <v>5438</v>
      </c>
      <c r="W5" s="405">
        <v>15597</v>
      </c>
      <c r="X5" s="405">
        <v>4796</v>
      </c>
      <c r="Y5" s="405">
        <v>4901</v>
      </c>
      <c r="Z5" s="405">
        <v>1990</v>
      </c>
      <c r="AA5" s="405">
        <v>1480</v>
      </c>
    </row>
    <row r="6" spans="1:27">
      <c r="A6" s="378"/>
      <c r="B6" s="407" t="s">
        <v>388</v>
      </c>
      <c r="C6" s="407"/>
      <c r="D6" s="408">
        <v>2</v>
      </c>
      <c r="E6" s="409" t="s">
        <v>536</v>
      </c>
      <c r="F6" s="410"/>
      <c r="G6" s="377"/>
      <c r="H6" s="410"/>
      <c r="I6" s="411"/>
      <c r="J6" s="410"/>
      <c r="K6" s="377"/>
      <c r="L6" s="410"/>
      <c r="M6" s="411"/>
      <c r="N6" s="412"/>
      <c r="O6" s="413"/>
      <c r="P6" s="414"/>
      <c r="Q6" s="415"/>
      <c r="R6" s="416"/>
      <c r="S6" s="417"/>
      <c r="T6" s="418" t="s">
        <v>370</v>
      </c>
      <c r="U6" s="420">
        <f>U5/$U$5</f>
        <v>1</v>
      </c>
      <c r="V6" s="420">
        <f>V5/$U$5</f>
        <v>0.15899654990936202</v>
      </c>
      <c r="W6" s="420">
        <f>W5/$U$5</f>
        <v>0.45602596339395357</v>
      </c>
      <c r="X6" s="420">
        <f>X5/$U$5</f>
        <v>0.14022571779428103</v>
      </c>
      <c r="Y6" s="420">
        <f>Y5/$U$5</f>
        <v>0.14329571370095315</v>
      </c>
      <c r="Z6" s="420">
        <f t="shared" ref="Z6" si="0">Z5/$U$5</f>
        <v>5.8183731945500264E-2</v>
      </c>
      <c r="AA6" s="420">
        <f>AA5/$U$5</f>
        <v>4.3272323255949943E-2</v>
      </c>
    </row>
    <row r="7" spans="1:27">
      <c r="A7" s="378"/>
      <c r="B7" s="407" t="s">
        <v>388</v>
      </c>
      <c r="C7" s="407"/>
      <c r="D7" s="408">
        <v>3</v>
      </c>
      <c r="E7" s="409" t="s">
        <v>168</v>
      </c>
      <c r="F7" s="410"/>
      <c r="G7" s="377"/>
      <c r="H7" s="410"/>
      <c r="I7" s="411"/>
      <c r="J7" s="410"/>
      <c r="K7" s="377"/>
      <c r="L7" s="410"/>
      <c r="M7" s="411"/>
      <c r="N7" s="412"/>
      <c r="O7" s="413"/>
      <c r="P7" s="414"/>
      <c r="Q7" s="415"/>
      <c r="R7" s="416"/>
      <c r="S7" s="417"/>
      <c r="T7" s="421" t="s">
        <v>389</v>
      </c>
      <c r="U7" s="422">
        <f>SUM(V7:AA7)</f>
        <v>1</v>
      </c>
      <c r="V7" s="423">
        <f>O34-V5</f>
        <v>0</v>
      </c>
      <c r="W7" s="423">
        <f>O35-W5</f>
        <v>0</v>
      </c>
      <c r="X7" s="423">
        <f>O45-X5</f>
        <v>0</v>
      </c>
      <c r="Y7" s="423">
        <f>O36-Y5</f>
        <v>0</v>
      </c>
      <c r="Z7" s="423">
        <f>O53-Z5</f>
        <v>1</v>
      </c>
      <c r="AA7" s="423">
        <f>O55-AA5</f>
        <v>0</v>
      </c>
    </row>
    <row r="8" spans="1:27">
      <c r="A8" s="378"/>
      <c r="B8" s="407" t="s">
        <v>388</v>
      </c>
      <c r="C8" s="407"/>
      <c r="D8" s="408">
        <v>4</v>
      </c>
      <c r="E8" s="409" t="s">
        <v>537</v>
      </c>
      <c r="F8" s="410"/>
      <c r="G8" s="377"/>
      <c r="H8" s="410"/>
      <c r="I8" s="411"/>
      <c r="J8" s="410"/>
      <c r="K8" s="377"/>
      <c r="L8" s="410"/>
      <c r="M8" s="411"/>
      <c r="N8" s="412"/>
      <c r="O8" s="413"/>
      <c r="P8" s="414"/>
      <c r="Q8" s="415"/>
      <c r="R8" s="416"/>
      <c r="S8" s="417"/>
      <c r="T8" s="421" t="s">
        <v>389</v>
      </c>
      <c r="U8" s="422">
        <f>SUM(V8:AA8)</f>
        <v>0</v>
      </c>
      <c r="V8" s="423">
        <f>Q34-V5</f>
        <v>0</v>
      </c>
      <c r="W8" s="423">
        <f>Q35-W5</f>
        <v>0</v>
      </c>
      <c r="X8" s="423">
        <f>Q45-X5</f>
        <v>0</v>
      </c>
      <c r="Y8" s="423">
        <f>Q36-Y5</f>
        <v>0</v>
      </c>
      <c r="Z8" s="423">
        <f>Q53-Z5</f>
        <v>0</v>
      </c>
      <c r="AA8" s="423">
        <f>Q55-AA5</f>
        <v>0</v>
      </c>
    </row>
    <row r="9" spans="1:27">
      <c r="A9" s="378"/>
      <c r="B9" s="407" t="s">
        <v>388</v>
      </c>
      <c r="C9" s="407"/>
      <c r="D9" s="408">
        <v>5</v>
      </c>
      <c r="E9" s="409" t="s">
        <v>538</v>
      </c>
      <c r="F9" s="410"/>
      <c r="G9" s="377"/>
      <c r="H9" s="410"/>
      <c r="I9" s="411"/>
      <c r="J9" s="410"/>
      <c r="K9" s="377"/>
      <c r="L9" s="410"/>
      <c r="M9" s="411"/>
      <c r="N9" s="412"/>
      <c r="O9" s="413"/>
      <c r="P9" s="414"/>
      <c r="Q9" s="415"/>
      <c r="R9" s="416"/>
      <c r="S9" s="417"/>
      <c r="T9" s="424"/>
      <c r="U9" s="425"/>
      <c r="V9" s="426"/>
      <c r="W9" s="382" t="s">
        <v>681</v>
      </c>
      <c r="X9" s="426"/>
      <c r="Y9" s="426"/>
      <c r="Z9" s="426"/>
      <c r="AA9" s="426"/>
    </row>
    <row r="10" spans="1:27">
      <c r="A10" s="378"/>
      <c r="B10" s="407" t="s">
        <v>388</v>
      </c>
      <c r="C10" s="407"/>
      <c r="D10" s="408">
        <v>6</v>
      </c>
      <c r="E10" s="409" t="s">
        <v>539</v>
      </c>
      <c r="F10" s="410"/>
      <c r="G10" s="377"/>
      <c r="H10" s="410"/>
      <c r="I10" s="411"/>
      <c r="J10" s="410"/>
      <c r="K10" s="377"/>
      <c r="L10" s="410"/>
      <c r="M10" s="411"/>
      <c r="N10" s="412"/>
      <c r="O10" s="413"/>
      <c r="P10" s="414"/>
      <c r="Q10" s="415"/>
      <c r="R10" s="416"/>
      <c r="S10" s="417"/>
    </row>
    <row r="11" spans="1:27">
      <c r="A11" s="378"/>
      <c r="B11" s="407" t="s">
        <v>388</v>
      </c>
      <c r="C11" s="407"/>
      <c r="D11" s="408">
        <v>7</v>
      </c>
      <c r="E11" s="409" t="s">
        <v>540</v>
      </c>
      <c r="F11" s="410"/>
      <c r="G11" s="377"/>
      <c r="H11" s="410"/>
      <c r="I11" s="411"/>
      <c r="J11" s="410"/>
      <c r="K11" s="377"/>
      <c r="L11" s="410"/>
      <c r="M11" s="411"/>
      <c r="N11" s="412"/>
      <c r="O11" s="413"/>
      <c r="P11" s="414"/>
      <c r="Q11" s="415"/>
      <c r="R11" s="416"/>
      <c r="S11" s="417"/>
    </row>
    <row r="12" spans="1:27">
      <c r="A12" s="378"/>
      <c r="B12" s="407" t="s">
        <v>388</v>
      </c>
      <c r="C12" s="407"/>
      <c r="D12" s="408">
        <v>8</v>
      </c>
      <c r="E12" s="409" t="s">
        <v>541</v>
      </c>
      <c r="F12" s="410"/>
      <c r="G12" s="377"/>
      <c r="H12" s="410"/>
      <c r="I12" s="411"/>
      <c r="J12" s="410"/>
      <c r="K12" s="377"/>
      <c r="L12" s="410"/>
      <c r="M12" s="411"/>
      <c r="N12" s="412"/>
      <c r="O12" s="413"/>
      <c r="P12" s="414"/>
      <c r="Q12" s="415"/>
      <c r="R12" s="416"/>
      <c r="S12" s="417"/>
    </row>
    <row r="13" spans="1:27">
      <c r="A13" s="378"/>
      <c r="B13" s="407" t="s">
        <v>388</v>
      </c>
      <c r="C13" s="407"/>
      <c r="D13" s="408">
        <v>9</v>
      </c>
      <c r="E13" s="409" t="s">
        <v>542</v>
      </c>
      <c r="F13" s="410"/>
      <c r="G13" s="377"/>
      <c r="H13" s="410"/>
      <c r="I13" s="411"/>
      <c r="J13" s="410"/>
      <c r="K13" s="377"/>
      <c r="L13" s="410"/>
      <c r="M13" s="411"/>
      <c r="N13" s="412"/>
      <c r="O13" s="413"/>
      <c r="P13" s="414"/>
      <c r="Q13" s="415"/>
      <c r="R13" s="416"/>
      <c r="S13" s="417"/>
    </row>
    <row r="14" spans="1:27">
      <c r="A14" s="378"/>
      <c r="B14" s="407" t="s">
        <v>388</v>
      </c>
      <c r="C14" s="407"/>
      <c r="D14" s="408">
        <v>10</v>
      </c>
      <c r="E14" s="409" t="s">
        <v>543</v>
      </c>
      <c r="F14" s="410"/>
      <c r="G14" s="377"/>
      <c r="H14" s="410"/>
      <c r="I14" s="411"/>
      <c r="J14" s="410"/>
      <c r="K14" s="377"/>
      <c r="L14" s="410"/>
      <c r="M14" s="411"/>
      <c r="N14" s="412"/>
      <c r="O14" s="413"/>
      <c r="P14" s="414"/>
      <c r="Q14" s="415"/>
      <c r="R14" s="416"/>
      <c r="S14" s="417"/>
    </row>
    <row r="15" spans="1:27">
      <c r="A15" s="378"/>
      <c r="B15" s="407" t="s">
        <v>388</v>
      </c>
      <c r="C15" s="407"/>
      <c r="D15" s="408">
        <v>11</v>
      </c>
      <c r="E15" s="409" t="s">
        <v>544</v>
      </c>
      <c r="F15" s="410"/>
      <c r="G15" s="377"/>
      <c r="H15" s="410"/>
      <c r="I15" s="411"/>
      <c r="J15" s="410"/>
      <c r="K15" s="377"/>
      <c r="L15" s="410"/>
      <c r="M15" s="411"/>
      <c r="N15" s="412"/>
      <c r="O15" s="413"/>
      <c r="P15" s="414"/>
      <c r="Q15" s="415"/>
      <c r="R15" s="416"/>
      <c r="S15" s="417"/>
    </row>
    <row r="16" spans="1:27">
      <c r="A16" s="378"/>
      <c r="B16" s="407" t="s">
        <v>388</v>
      </c>
      <c r="C16" s="407"/>
      <c r="D16" s="408">
        <v>12</v>
      </c>
      <c r="E16" s="409" t="s">
        <v>545</v>
      </c>
      <c r="F16" s="410"/>
      <c r="G16" s="377"/>
      <c r="H16" s="410"/>
      <c r="I16" s="411"/>
      <c r="J16" s="410"/>
      <c r="K16" s="377"/>
      <c r="L16" s="410"/>
      <c r="M16" s="411"/>
      <c r="N16" s="412"/>
      <c r="O16" s="413"/>
      <c r="P16" s="414"/>
      <c r="Q16" s="415"/>
      <c r="R16" s="416"/>
      <c r="S16" s="417"/>
    </row>
    <row r="17" spans="1:24">
      <c r="A17" s="378"/>
      <c r="B17" s="407" t="s">
        <v>388</v>
      </c>
      <c r="C17" s="407"/>
      <c r="D17" s="408">
        <v>13</v>
      </c>
      <c r="E17" s="409" t="s">
        <v>546</v>
      </c>
      <c r="F17" s="410"/>
      <c r="G17" s="377"/>
      <c r="H17" s="410"/>
      <c r="I17" s="411"/>
      <c r="J17" s="410"/>
      <c r="K17" s="377"/>
      <c r="L17" s="410"/>
      <c r="M17" s="411"/>
      <c r="N17" s="412"/>
      <c r="O17" s="413"/>
      <c r="P17" s="414"/>
      <c r="Q17" s="415"/>
      <c r="R17" s="416"/>
      <c r="S17" s="417"/>
    </row>
    <row r="18" spans="1:24">
      <c r="A18" s="378"/>
      <c r="B18" s="407" t="s">
        <v>388</v>
      </c>
      <c r="C18" s="407"/>
      <c r="D18" s="408">
        <v>14</v>
      </c>
      <c r="E18" s="409" t="s">
        <v>547</v>
      </c>
      <c r="F18" s="410"/>
      <c r="G18" s="377"/>
      <c r="H18" s="410"/>
      <c r="I18" s="411"/>
      <c r="J18" s="410"/>
      <c r="K18" s="377"/>
      <c r="L18" s="410"/>
      <c r="M18" s="411"/>
      <c r="N18" s="412"/>
      <c r="O18" s="413"/>
      <c r="P18" s="414"/>
      <c r="Q18" s="415"/>
      <c r="R18" s="416"/>
      <c r="S18" s="417"/>
    </row>
    <row r="19" spans="1:24">
      <c r="A19" s="378"/>
      <c r="B19" s="407" t="s">
        <v>388</v>
      </c>
      <c r="C19" s="407"/>
      <c r="D19" s="408">
        <v>15</v>
      </c>
      <c r="E19" s="409" t="s">
        <v>548</v>
      </c>
      <c r="F19" s="410"/>
      <c r="G19" s="377"/>
      <c r="H19" s="410"/>
      <c r="I19" s="411"/>
      <c r="J19" s="410"/>
      <c r="K19" s="377"/>
      <c r="L19" s="410"/>
      <c r="M19" s="411"/>
      <c r="N19" s="412"/>
      <c r="O19" s="413"/>
      <c r="P19" s="414"/>
      <c r="Q19" s="415"/>
      <c r="R19" s="416"/>
      <c r="S19" s="417"/>
    </row>
    <row r="20" spans="1:24">
      <c r="A20" s="378"/>
      <c r="B20" s="407" t="s">
        <v>388</v>
      </c>
      <c r="C20" s="407"/>
      <c r="D20" s="408">
        <v>16</v>
      </c>
      <c r="E20" s="409" t="s">
        <v>549</v>
      </c>
      <c r="F20" s="410"/>
      <c r="G20" s="377"/>
      <c r="H20" s="410"/>
      <c r="I20" s="411"/>
      <c r="J20" s="410"/>
      <c r="K20" s="377"/>
      <c r="L20" s="410"/>
      <c r="M20" s="411"/>
      <c r="N20" s="412"/>
      <c r="O20" s="413"/>
      <c r="P20" s="414"/>
      <c r="Q20" s="415"/>
      <c r="R20" s="416"/>
      <c r="S20" s="417"/>
    </row>
    <row r="21" spans="1:24">
      <c r="A21" s="378"/>
      <c r="B21" s="427" t="s">
        <v>388</v>
      </c>
      <c r="C21" s="407"/>
      <c r="D21" s="408">
        <v>17</v>
      </c>
      <c r="E21" s="409" t="s">
        <v>550</v>
      </c>
      <c r="F21" s="410"/>
      <c r="G21" s="377"/>
      <c r="H21" s="410"/>
      <c r="I21" s="411"/>
      <c r="J21" s="410"/>
      <c r="K21" s="377"/>
      <c r="L21" s="410"/>
      <c r="M21" s="411"/>
      <c r="N21" s="412"/>
      <c r="O21" s="413"/>
      <c r="P21" s="414"/>
      <c r="Q21" s="415"/>
      <c r="R21" s="416"/>
      <c r="S21" s="417"/>
      <c r="U21" s="428" t="s">
        <v>390</v>
      </c>
      <c r="V21" s="428"/>
      <c r="W21" s="428"/>
      <c r="X21" s="429"/>
    </row>
    <row r="22" spans="1:24" ht="12" customHeight="1">
      <c r="A22" s="378"/>
      <c r="B22" s="430" t="s">
        <v>391</v>
      </c>
      <c r="C22" s="430"/>
      <c r="D22" s="431">
        <v>18</v>
      </c>
      <c r="E22" s="432" t="s">
        <v>551</v>
      </c>
      <c r="F22" s="433"/>
      <c r="G22" s="434"/>
      <c r="H22" s="433"/>
      <c r="I22" s="435"/>
      <c r="J22" s="433"/>
      <c r="K22" s="434"/>
      <c r="L22" s="433"/>
      <c r="M22" s="435"/>
      <c r="N22" s="436"/>
      <c r="O22" s="437"/>
      <c r="P22" s="438"/>
      <c r="Q22" s="439"/>
      <c r="R22" s="440"/>
      <c r="S22" s="417"/>
      <c r="U22" s="1192" t="s">
        <v>392</v>
      </c>
      <c r="V22" s="1188" t="s">
        <v>393</v>
      </c>
      <c r="W22" s="1189"/>
      <c r="X22" s="429"/>
    </row>
    <row r="23" spans="1:24">
      <c r="A23" s="378"/>
      <c r="B23" s="407" t="s">
        <v>391</v>
      </c>
      <c r="C23" s="407"/>
      <c r="D23" s="408">
        <v>19</v>
      </c>
      <c r="E23" s="409" t="s">
        <v>552</v>
      </c>
      <c r="F23" s="410"/>
      <c r="G23" s="377"/>
      <c r="H23" s="410"/>
      <c r="I23" s="411"/>
      <c r="J23" s="410"/>
      <c r="K23" s="377"/>
      <c r="L23" s="410"/>
      <c r="M23" s="411"/>
      <c r="N23" s="412"/>
      <c r="O23" s="413"/>
      <c r="P23" s="414"/>
      <c r="Q23" s="415"/>
      <c r="R23" s="416"/>
      <c r="S23" s="417"/>
      <c r="U23" s="1193"/>
      <c r="V23" s="441" t="s">
        <v>394</v>
      </c>
      <c r="W23" s="441" t="s">
        <v>395</v>
      </c>
      <c r="X23" s="429"/>
    </row>
    <row r="24" spans="1:24" ht="12.75" thickBot="1">
      <c r="A24" s="378"/>
      <c r="B24" s="427" t="s">
        <v>391</v>
      </c>
      <c r="C24" s="427"/>
      <c r="D24" s="442">
        <v>20</v>
      </c>
      <c r="E24" s="443" t="s">
        <v>550</v>
      </c>
      <c r="F24" s="444"/>
      <c r="G24" s="445"/>
      <c r="H24" s="444"/>
      <c r="I24" s="446"/>
      <c r="J24" s="444"/>
      <c r="K24" s="445"/>
      <c r="L24" s="444"/>
      <c r="M24" s="446"/>
      <c r="N24" s="447"/>
      <c r="O24" s="448"/>
      <c r="P24" s="449"/>
      <c r="Q24" s="450"/>
      <c r="R24" s="451"/>
      <c r="S24" s="417"/>
      <c r="U24" s="452" t="s">
        <v>396</v>
      </c>
      <c r="V24" s="453">
        <v>0.104</v>
      </c>
      <c r="W24" s="453">
        <v>0.104</v>
      </c>
      <c r="X24" s="429"/>
    </row>
    <row r="25" spans="1:24">
      <c r="A25" s="378"/>
      <c r="B25" s="454" t="s">
        <v>397</v>
      </c>
      <c r="C25" s="454"/>
      <c r="D25" s="455">
        <v>21</v>
      </c>
      <c r="E25" s="443" t="s">
        <v>553</v>
      </c>
      <c r="F25" s="1012">
        <f>'T17'!E26/'T17'!$E$25</f>
        <v>0.15014493963169964</v>
      </c>
      <c r="G25" s="377"/>
      <c r="H25" s="410"/>
      <c r="I25" s="411"/>
      <c r="J25" s="410"/>
      <c r="K25" s="377"/>
      <c r="L25" s="1012"/>
      <c r="M25" s="411"/>
      <c r="N25" s="412"/>
      <c r="O25" s="413"/>
      <c r="P25" s="414"/>
      <c r="Q25" s="415"/>
      <c r="R25" s="416"/>
      <c r="S25" s="417"/>
      <c r="U25" s="456" t="s">
        <v>398</v>
      </c>
      <c r="V25" s="457">
        <v>0.161</v>
      </c>
      <c r="W25" s="458">
        <v>2.5000000000000001E-2</v>
      </c>
      <c r="X25" s="429"/>
    </row>
    <row r="26" spans="1:24" ht="12.75" thickBot="1">
      <c r="A26" s="378"/>
      <c r="B26" s="459" t="s">
        <v>397</v>
      </c>
      <c r="C26" s="460" t="s">
        <v>380</v>
      </c>
      <c r="D26" s="408">
        <v>22</v>
      </c>
      <c r="E26" s="717" t="s">
        <v>662</v>
      </c>
      <c r="F26" s="410">
        <f>('T17'!E28+'T17'!E31)/'T17'!$E$25</f>
        <v>3.5739694379732262E-2</v>
      </c>
      <c r="G26" s="719">
        <f>$F$25*V25</f>
        <v>2.4173335280703642E-2</v>
      </c>
      <c r="H26" s="718">
        <f t="shared" ref="H26:H55" si="1">SUM(F26:G26)</f>
        <v>5.9913029660435907E-2</v>
      </c>
      <c r="I26" s="720"/>
      <c r="J26" s="718">
        <f>H26/2</f>
        <v>2.9956514830217953E-2</v>
      </c>
      <c r="K26" s="720"/>
      <c r="L26" s="467">
        <f t="shared" ref="L26:L33" si="2">J26/$K$34</f>
        <v>0.15884931205488234</v>
      </c>
      <c r="M26" s="720"/>
      <c r="N26" s="721">
        <f>ROUND(L26*$V$5,0)</f>
        <v>864</v>
      </c>
      <c r="O26" s="722"/>
      <c r="P26" s="729">
        <f>IF(O26="",N26,IF($O$34=$V$5,N$34,N$34+$V$7*(-1)))</f>
        <v>864</v>
      </c>
      <c r="Q26" s="723"/>
      <c r="R26" s="724">
        <f>P26/$U$5</f>
        <v>2.5261680603473481E-2</v>
      </c>
      <c r="S26" s="461"/>
      <c r="U26" s="462" t="s">
        <v>399</v>
      </c>
      <c r="V26" s="463">
        <v>9.0999999999999998E-2</v>
      </c>
      <c r="W26" s="464">
        <v>7.5999999999999998E-2</v>
      </c>
      <c r="X26" s="429"/>
    </row>
    <row r="27" spans="1:24">
      <c r="A27" s="378"/>
      <c r="B27" s="459" t="s">
        <v>400</v>
      </c>
      <c r="C27" s="460"/>
      <c r="D27" s="408">
        <v>23</v>
      </c>
      <c r="E27" s="683" t="s">
        <v>660</v>
      </c>
      <c r="F27" s="410">
        <f>'T17'!E29/'T17'!$E$25</f>
        <v>5.5819261951671591E-2</v>
      </c>
      <c r="G27" s="461">
        <f>F25*V26</f>
        <v>1.3663189506484668E-2</v>
      </c>
      <c r="H27" s="674">
        <f t="shared" si="1"/>
        <v>6.9482451458156264E-2</v>
      </c>
      <c r="I27" s="675"/>
      <c r="J27" s="674">
        <v>0</v>
      </c>
      <c r="K27" s="675"/>
      <c r="L27" s="467">
        <f t="shared" si="2"/>
        <v>0</v>
      </c>
      <c r="M27" s="675"/>
      <c r="N27" s="676">
        <f t="shared" ref="N27:N34" si="3">ROUND(L27*$V$5,0)</f>
        <v>0</v>
      </c>
      <c r="O27" s="677"/>
      <c r="P27" s="1014">
        <f t="shared" ref="P27:P34" si="4">IF(O27="",N27,IF($O$34=$V$5,N$34,N$34+$V$7*(-1)))</f>
        <v>0</v>
      </c>
      <c r="Q27" s="679"/>
      <c r="R27" s="680">
        <f t="shared" ref="R27:R55" si="5">P27/$U$5</f>
        <v>0</v>
      </c>
      <c r="S27" s="461"/>
      <c r="U27" s="465" t="s">
        <v>401</v>
      </c>
      <c r="V27" s="466">
        <v>3.3000000000000002E-2</v>
      </c>
      <c r="W27" s="466">
        <v>5.8000000000000003E-2</v>
      </c>
      <c r="X27" s="429"/>
    </row>
    <row r="28" spans="1:24">
      <c r="A28" s="378"/>
      <c r="B28" s="459" t="s">
        <v>402</v>
      </c>
      <c r="C28" s="460"/>
      <c r="D28" s="408">
        <v>24</v>
      </c>
      <c r="E28" s="409" t="s">
        <v>663</v>
      </c>
      <c r="F28" s="410">
        <f>'T17'!E32/'T17'!$E$25</f>
        <v>1.4705406286442613E-2</v>
      </c>
      <c r="G28" s="468">
        <f>F25*V27</f>
        <v>4.9547830078460883E-3</v>
      </c>
      <c r="H28" s="467">
        <f t="shared" si="1"/>
        <v>1.9660189294288703E-2</v>
      </c>
      <c r="I28" s="469"/>
      <c r="J28" s="467">
        <f t="shared" ref="J28:J55" si="6">H28</f>
        <v>1.9660189294288703E-2</v>
      </c>
      <c r="K28" s="469"/>
      <c r="L28" s="467">
        <f t="shared" si="2"/>
        <v>0.1042513644182754</v>
      </c>
      <c r="M28" s="469"/>
      <c r="N28" s="470">
        <f t="shared" si="3"/>
        <v>567</v>
      </c>
      <c r="O28" s="471"/>
      <c r="P28" s="1014">
        <f t="shared" si="4"/>
        <v>567</v>
      </c>
      <c r="Q28" s="473"/>
      <c r="R28" s="474">
        <f t="shared" si="5"/>
        <v>1.6577977896029474E-2</v>
      </c>
      <c r="S28" s="461"/>
      <c r="U28" s="475" t="s">
        <v>411</v>
      </c>
      <c r="V28" s="476">
        <v>3.2000000000000001E-2</v>
      </c>
      <c r="W28" s="476">
        <v>0.27700000000000002</v>
      </c>
      <c r="X28" s="429"/>
    </row>
    <row r="29" spans="1:24">
      <c r="A29" s="378"/>
      <c r="B29" s="459" t="s">
        <v>400</v>
      </c>
      <c r="C29" s="460"/>
      <c r="D29" s="408">
        <v>25</v>
      </c>
      <c r="E29" s="409" t="s">
        <v>664</v>
      </c>
      <c r="F29" s="410">
        <f>('T17'!E30+'T17'!E33)/'T17'!$E$25</f>
        <v>1.0496978439147564E-2</v>
      </c>
      <c r="G29" s="468">
        <f>F25*V28</f>
        <v>4.804638068214389E-3</v>
      </c>
      <c r="H29" s="467">
        <f t="shared" si="1"/>
        <v>1.5301616507361953E-2</v>
      </c>
      <c r="I29" s="469"/>
      <c r="J29" s="467">
        <f t="shared" si="6"/>
        <v>1.5301616507361953E-2</v>
      </c>
      <c r="K29" s="469"/>
      <c r="L29" s="467">
        <f t="shared" si="2"/>
        <v>8.1139320421553626E-2</v>
      </c>
      <c r="M29" s="469"/>
      <c r="N29" s="470">
        <f t="shared" si="3"/>
        <v>441</v>
      </c>
      <c r="O29" s="471"/>
      <c r="P29" s="1014">
        <f t="shared" si="4"/>
        <v>441</v>
      </c>
      <c r="Q29" s="473"/>
      <c r="R29" s="474">
        <f t="shared" si="5"/>
        <v>1.2893982808022923E-2</v>
      </c>
      <c r="S29" s="461"/>
      <c r="U29" s="475" t="s">
        <v>403</v>
      </c>
      <c r="V29" s="476">
        <v>1.2999999999999999E-2</v>
      </c>
      <c r="W29" s="476">
        <v>1.2E-2</v>
      </c>
      <c r="X29" s="429"/>
    </row>
    <row r="30" spans="1:24">
      <c r="A30" s="378"/>
      <c r="B30" s="459" t="s">
        <v>400</v>
      </c>
      <c r="C30" s="460"/>
      <c r="D30" s="408">
        <v>26</v>
      </c>
      <c r="E30" s="409" t="s">
        <v>554</v>
      </c>
      <c r="F30" s="410">
        <f>'T17'!E34/'T17'!$E$25</f>
        <v>4.6882079808698834E-3</v>
      </c>
      <c r="G30" s="468"/>
      <c r="H30" s="467">
        <f t="shared" si="1"/>
        <v>4.6882079808698834E-3</v>
      </c>
      <c r="I30" s="469"/>
      <c r="J30" s="467">
        <f t="shared" si="6"/>
        <v>4.6882079808698834E-3</v>
      </c>
      <c r="K30" s="469"/>
      <c r="L30" s="467">
        <f t="shared" si="2"/>
        <v>2.4859988444990003E-2</v>
      </c>
      <c r="M30" s="469"/>
      <c r="N30" s="470">
        <f t="shared" si="3"/>
        <v>135</v>
      </c>
      <c r="O30" s="471"/>
      <c r="P30" s="1014">
        <f t="shared" si="4"/>
        <v>135</v>
      </c>
      <c r="Q30" s="473"/>
      <c r="R30" s="474">
        <f t="shared" si="5"/>
        <v>3.9471375942927312E-3</v>
      </c>
      <c r="S30" s="461"/>
      <c r="U30" s="475" t="s">
        <v>404</v>
      </c>
      <c r="V30" s="476">
        <v>2.9000000000000001E-2</v>
      </c>
      <c r="W30" s="476">
        <v>2.1999999999999999E-2</v>
      </c>
      <c r="X30" s="429"/>
    </row>
    <row r="31" spans="1:24">
      <c r="A31" s="378"/>
      <c r="B31" s="459" t="s">
        <v>400</v>
      </c>
      <c r="C31" s="460"/>
      <c r="D31" s="408">
        <v>27</v>
      </c>
      <c r="E31" s="409" t="s">
        <v>666</v>
      </c>
      <c r="F31" s="410">
        <f>'T17'!E35/'T17'!$E$25</f>
        <v>5.7093943445311783E-3</v>
      </c>
      <c r="G31" s="468">
        <f>F25*V29</f>
        <v>1.9518842152120952E-3</v>
      </c>
      <c r="H31" s="467">
        <f t="shared" si="1"/>
        <v>7.6612785597432731E-3</v>
      </c>
      <c r="I31" s="469"/>
      <c r="J31" s="467">
        <f t="shared" si="6"/>
        <v>7.6612785597432731E-3</v>
      </c>
      <c r="K31" s="469"/>
      <c r="L31" s="467">
        <f t="shared" si="2"/>
        <v>4.0625180718567064E-2</v>
      </c>
      <c r="M31" s="469"/>
      <c r="N31" s="470">
        <f>ROUND(L31*$V$5,0)</f>
        <v>221</v>
      </c>
      <c r="O31" s="471"/>
      <c r="P31" s="1014">
        <f t="shared" si="4"/>
        <v>221</v>
      </c>
      <c r="Q31" s="473"/>
      <c r="R31" s="474">
        <f>P31/$U$5</f>
        <v>6.4616104321384713E-3</v>
      </c>
      <c r="S31" s="461"/>
      <c r="U31" s="475" t="s">
        <v>381</v>
      </c>
      <c r="V31" s="476">
        <v>0.44800000000000001</v>
      </c>
      <c r="W31" s="477"/>
      <c r="X31" s="429"/>
    </row>
    <row r="32" spans="1:24">
      <c r="A32" s="378"/>
      <c r="B32" s="459" t="s">
        <v>400</v>
      </c>
      <c r="C32" s="460"/>
      <c r="D32" s="408">
        <v>28</v>
      </c>
      <c r="E32" s="409" t="s">
        <v>555</v>
      </c>
      <c r="F32" s="410">
        <f>'T17'!E36/'T17'!$E$25</f>
        <v>1.5788433846428845E-2</v>
      </c>
      <c r="G32" s="468">
        <f>F25*V30</f>
        <v>4.3542032493192901E-3</v>
      </c>
      <c r="H32" s="467">
        <f t="shared" si="1"/>
        <v>2.0142637095748137E-2</v>
      </c>
      <c r="I32" s="469"/>
      <c r="J32" s="467">
        <f t="shared" si="6"/>
        <v>2.0142637095748137E-2</v>
      </c>
      <c r="K32" s="469"/>
      <c r="L32" s="467">
        <f t="shared" si="2"/>
        <v>0.10680962267356871</v>
      </c>
      <c r="M32" s="469"/>
      <c r="N32" s="470">
        <f t="shared" si="3"/>
        <v>581</v>
      </c>
      <c r="O32" s="471"/>
      <c r="P32" s="1014">
        <f t="shared" si="4"/>
        <v>581</v>
      </c>
      <c r="Q32" s="473"/>
      <c r="R32" s="474">
        <f t="shared" si="5"/>
        <v>1.6987310683585756E-2</v>
      </c>
      <c r="S32" s="461"/>
      <c r="U32" s="475" t="s">
        <v>405</v>
      </c>
      <c r="V32" s="476">
        <v>5.6000000000000001E-2</v>
      </c>
      <c r="W32" s="476">
        <v>0.24099999999999999</v>
      </c>
      <c r="X32" s="429"/>
    </row>
    <row r="33" spans="1:24" ht="12.75" thickBot="1">
      <c r="A33" s="378"/>
      <c r="B33" s="459" t="s">
        <v>400</v>
      </c>
      <c r="C33" s="460"/>
      <c r="D33" s="408">
        <v>29</v>
      </c>
      <c r="E33" s="409" t="s">
        <v>556</v>
      </c>
      <c r="F33" s="410">
        <f>'T17'!E37/'T17'!$E$25</f>
        <v>4.5769691124196592E-2</v>
      </c>
      <c r="G33" s="468"/>
      <c r="H33" s="467">
        <f t="shared" si="1"/>
        <v>4.5769691124196592E-2</v>
      </c>
      <c r="I33" s="469"/>
      <c r="J33" s="468">
        <f t="shared" si="6"/>
        <v>4.5769691124196592E-2</v>
      </c>
      <c r="K33" s="728"/>
      <c r="L33" s="467">
        <f t="shared" si="2"/>
        <v>0.242701261787274</v>
      </c>
      <c r="M33" s="469"/>
      <c r="N33" s="470">
        <f t="shared" si="3"/>
        <v>1320</v>
      </c>
      <c r="O33" s="471"/>
      <c r="P33" s="1014">
        <f t="shared" si="4"/>
        <v>1320</v>
      </c>
      <c r="Q33" s="473"/>
      <c r="R33" s="474">
        <f t="shared" si="5"/>
        <v>3.8594234255306704E-2</v>
      </c>
      <c r="S33" s="461"/>
      <c r="U33" s="478" t="s">
        <v>384</v>
      </c>
      <c r="V33" s="479">
        <v>3.5000000000000003E-2</v>
      </c>
      <c r="W33" s="479">
        <v>0.184</v>
      </c>
      <c r="X33" s="429"/>
    </row>
    <row r="34" spans="1:24" ht="12.75" thickTop="1">
      <c r="A34" s="378"/>
      <c r="B34" s="459" t="s">
        <v>400</v>
      </c>
      <c r="C34" s="460"/>
      <c r="D34" s="408">
        <v>30</v>
      </c>
      <c r="E34" s="409" t="s">
        <v>653</v>
      </c>
      <c r="F34" s="410">
        <f>'T17'!E38/'T17'!$E$25</f>
        <v>4.5404344091299544E-2</v>
      </c>
      <c r="G34" s="468"/>
      <c r="H34" s="467">
        <f t="shared" si="1"/>
        <v>4.5404344091299544E-2</v>
      </c>
      <c r="I34" s="469">
        <f>SUM(H26:H34)</f>
        <v>0.28802344577210026</v>
      </c>
      <c r="J34" s="467">
        <f t="shared" si="6"/>
        <v>4.5404344091299544E-2</v>
      </c>
      <c r="K34" s="469">
        <f>SUM(J26:J34)</f>
        <v>0.18858447948372603</v>
      </c>
      <c r="L34" s="467">
        <f>J34/$K$34</f>
        <v>0.24076394948088889</v>
      </c>
      <c r="M34" s="469">
        <f>SUM(L26:L34)</f>
        <v>1</v>
      </c>
      <c r="N34" s="470">
        <f t="shared" si="3"/>
        <v>1309</v>
      </c>
      <c r="O34" s="471">
        <f>SUM(N26:N34)</f>
        <v>5438</v>
      </c>
      <c r="P34" s="671">
        <f t="shared" si="4"/>
        <v>1309</v>
      </c>
      <c r="Q34" s="473">
        <f>SUM(P26:P34)</f>
        <v>5438</v>
      </c>
      <c r="R34" s="474">
        <f t="shared" si="5"/>
        <v>3.8272615636512484E-2</v>
      </c>
      <c r="S34" s="461"/>
      <c r="U34" s="465" t="s">
        <v>379</v>
      </c>
      <c r="V34" s="466">
        <f>SUM(V23:V32)</f>
        <v>0.96700000000000008</v>
      </c>
      <c r="W34" s="466">
        <f>SUM(W23:W32)</f>
        <v>0.81500000000000006</v>
      </c>
      <c r="X34" s="429"/>
    </row>
    <row r="35" spans="1:24">
      <c r="A35" s="378"/>
      <c r="B35" s="562" t="s">
        <v>400</v>
      </c>
      <c r="C35" s="568" t="s">
        <v>381</v>
      </c>
      <c r="D35" s="455">
        <v>31</v>
      </c>
      <c r="E35" s="601" t="s">
        <v>557</v>
      </c>
      <c r="F35" s="567">
        <f>'T17'!E39/'T17'!$E$25</f>
        <v>0.26023044288298708</v>
      </c>
      <c r="G35" s="672">
        <f>F25*V31</f>
        <v>6.7264932955001439E-2</v>
      </c>
      <c r="H35" s="567">
        <f t="shared" si="1"/>
        <v>0.32749537583798849</v>
      </c>
      <c r="I35" s="665">
        <f>H35</f>
        <v>0.32749537583798849</v>
      </c>
      <c r="J35" s="567">
        <f t="shared" si="6"/>
        <v>0.32749537583798849</v>
      </c>
      <c r="K35" s="665">
        <f>J35</f>
        <v>0.32749537583798849</v>
      </c>
      <c r="L35" s="567">
        <f>H35/I35</f>
        <v>1</v>
      </c>
      <c r="M35" s="665">
        <f>L35</f>
        <v>1</v>
      </c>
      <c r="N35" s="666">
        <f>L35*W5</f>
        <v>15597</v>
      </c>
      <c r="O35" s="667">
        <f>N35</f>
        <v>15597</v>
      </c>
      <c r="P35" s="668">
        <f>IF(O35="",N35,IF($O$35=$W$5,N$35,N$35+$W$7*(-1)))</f>
        <v>15597</v>
      </c>
      <c r="Q35" s="669">
        <f>P35</f>
        <v>15597</v>
      </c>
      <c r="R35" s="670">
        <f t="shared" si="5"/>
        <v>0.45602596339395357</v>
      </c>
      <c r="S35" s="461"/>
      <c r="U35" s="465" t="s">
        <v>379</v>
      </c>
      <c r="V35" s="466">
        <f>SUM(V24:V33)</f>
        <v>1.002</v>
      </c>
      <c r="W35" s="466">
        <f>SUM(W24:W33)</f>
        <v>0.99900000000000011</v>
      </c>
      <c r="X35" s="429"/>
    </row>
    <row r="36" spans="1:24">
      <c r="A36" s="378"/>
      <c r="B36" s="562" t="s">
        <v>406</v>
      </c>
      <c r="C36" s="568" t="s">
        <v>383</v>
      </c>
      <c r="D36" s="455">
        <v>32</v>
      </c>
      <c r="E36" s="601" t="s">
        <v>547</v>
      </c>
      <c r="F36" s="567">
        <f>'T17'!E40/'T17'!$E$25</f>
        <v>0.13292942607390465</v>
      </c>
      <c r="G36" s="664">
        <f>F25*V32</f>
        <v>8.4081166193751798E-3</v>
      </c>
      <c r="H36" s="567">
        <f t="shared" si="1"/>
        <v>0.14133754269327983</v>
      </c>
      <c r="I36" s="665">
        <f>H36</f>
        <v>0.14133754269327983</v>
      </c>
      <c r="J36" s="567">
        <f t="shared" si="6"/>
        <v>0.14133754269327983</v>
      </c>
      <c r="K36" s="665">
        <f>J36</f>
        <v>0.14133754269327983</v>
      </c>
      <c r="L36" s="567">
        <f>H36/I36</f>
        <v>1</v>
      </c>
      <c r="M36" s="665">
        <f>L36</f>
        <v>1</v>
      </c>
      <c r="N36" s="666">
        <f>L36*Y5</f>
        <v>4901</v>
      </c>
      <c r="O36" s="667">
        <f>N36</f>
        <v>4901</v>
      </c>
      <c r="P36" s="668">
        <f>IF(O36="",N36,IF($O$36=$Y$5,N$36,N$36+$Y$7*(-1)))</f>
        <v>4901</v>
      </c>
      <c r="Q36" s="669">
        <f>P36</f>
        <v>4901</v>
      </c>
      <c r="R36" s="670">
        <f t="shared" si="5"/>
        <v>0.14329571370095315</v>
      </c>
      <c r="S36" s="461"/>
      <c r="X36" s="429"/>
    </row>
    <row r="37" spans="1:24">
      <c r="A37" s="378"/>
      <c r="B37" s="459" t="s">
        <v>400</v>
      </c>
      <c r="C37" s="460" t="s">
        <v>382</v>
      </c>
      <c r="D37" s="408">
        <v>33</v>
      </c>
      <c r="E37" s="409" t="s">
        <v>558</v>
      </c>
      <c r="F37" s="467">
        <f>'T17'!E43/'T17'!$E$25</f>
        <v>6.4020157433704351E-3</v>
      </c>
      <c r="G37" s="468"/>
      <c r="H37" s="467">
        <f t="shared" si="1"/>
        <v>6.4020157433704351E-3</v>
      </c>
      <c r="I37" s="469"/>
      <c r="J37" s="467">
        <f t="shared" si="6"/>
        <v>6.4020157433704351E-3</v>
      </c>
      <c r="K37" s="469"/>
      <c r="L37" s="467">
        <f t="shared" ref="L37:L45" si="7">H37/$I$45</f>
        <v>4.5651713760702373E-2</v>
      </c>
      <c r="M37" s="469"/>
      <c r="N37" s="470">
        <f t="shared" ref="N37:N45" si="8">ROUND(L37*$X$5,0)</f>
        <v>219</v>
      </c>
      <c r="O37" s="471"/>
      <c r="P37" s="472">
        <f t="shared" ref="P37:P45" si="9">IF(O37="",N37,IF($O$45=$X$5,N$45,N$45+$X$7*(-1)))</f>
        <v>219</v>
      </c>
      <c r="Q37" s="473"/>
      <c r="R37" s="474">
        <f t="shared" si="5"/>
        <v>6.4031343196304311E-3</v>
      </c>
      <c r="S37" s="461"/>
    </row>
    <row r="38" spans="1:24">
      <c r="A38" s="378"/>
      <c r="B38" s="459" t="s">
        <v>400</v>
      </c>
      <c r="C38" s="460"/>
      <c r="D38" s="408">
        <v>34</v>
      </c>
      <c r="E38" s="409" t="s">
        <v>559</v>
      </c>
      <c r="F38" s="467">
        <f>'T17'!E44/'T17'!$E$25</f>
        <v>7.4500895836947462E-3</v>
      </c>
      <c r="G38" s="468"/>
      <c r="H38" s="467">
        <f t="shared" si="1"/>
        <v>7.4500895836947462E-3</v>
      </c>
      <c r="I38" s="469"/>
      <c r="J38" s="467">
        <f t="shared" si="6"/>
        <v>7.4500895836947462E-3</v>
      </c>
      <c r="K38" s="469"/>
      <c r="L38" s="467">
        <f t="shared" si="7"/>
        <v>5.312535470076294E-2</v>
      </c>
      <c r="M38" s="469"/>
      <c r="N38" s="470">
        <f t="shared" si="8"/>
        <v>255</v>
      </c>
      <c r="O38" s="471"/>
      <c r="P38" s="472">
        <f t="shared" si="9"/>
        <v>255</v>
      </c>
      <c r="Q38" s="473"/>
      <c r="R38" s="474">
        <f t="shared" si="5"/>
        <v>7.4557043447751594E-3</v>
      </c>
      <c r="S38" s="461"/>
    </row>
    <row r="39" spans="1:24">
      <c r="A39" s="378"/>
      <c r="B39" s="459" t="s">
        <v>400</v>
      </c>
      <c r="C39" s="460"/>
      <c r="D39" s="408">
        <v>35</v>
      </c>
      <c r="E39" s="409" t="s">
        <v>539</v>
      </c>
      <c r="F39" s="467">
        <f>'T17'!E42/'T17'!$E$25</f>
        <v>2.6556115400619636E-2</v>
      </c>
      <c r="G39" s="468"/>
      <c r="H39" s="467">
        <f t="shared" si="1"/>
        <v>2.6556115400619636E-2</v>
      </c>
      <c r="I39" s="469"/>
      <c r="J39" s="467">
        <f t="shared" si="6"/>
        <v>2.6556115400619636E-2</v>
      </c>
      <c r="K39" s="469"/>
      <c r="L39" s="467">
        <f t="shared" si="7"/>
        <v>0.18936725985416239</v>
      </c>
      <c r="M39" s="469"/>
      <c r="N39" s="470">
        <f t="shared" si="8"/>
        <v>908</v>
      </c>
      <c r="O39" s="471"/>
      <c r="P39" s="472">
        <f t="shared" si="9"/>
        <v>908</v>
      </c>
      <c r="Q39" s="473"/>
      <c r="R39" s="474">
        <f t="shared" si="5"/>
        <v>2.6548155078650371E-2</v>
      </c>
      <c r="S39" s="461"/>
    </row>
    <row r="40" spans="1:24">
      <c r="A40" s="378"/>
      <c r="B40" s="459" t="s">
        <v>400</v>
      </c>
      <c r="C40" s="460"/>
      <c r="D40" s="408">
        <v>36</v>
      </c>
      <c r="E40" s="409" t="s">
        <v>654</v>
      </c>
      <c r="F40" s="467">
        <f>'T17'!E45/'T17'!$E$25</f>
        <v>1.4138725828292918E-2</v>
      </c>
      <c r="G40" s="468"/>
      <c r="H40" s="467">
        <f t="shared" si="1"/>
        <v>1.4138725828292918E-2</v>
      </c>
      <c r="I40" s="469"/>
      <c r="J40" s="467">
        <f t="shared" si="6"/>
        <v>1.4138725828292918E-2</v>
      </c>
      <c r="K40" s="469"/>
      <c r="L40" s="467">
        <f t="shared" si="7"/>
        <v>0.1008209117765255</v>
      </c>
      <c r="M40" s="469"/>
      <c r="N40" s="470">
        <f t="shared" si="8"/>
        <v>484</v>
      </c>
      <c r="O40" s="471"/>
      <c r="P40" s="472">
        <f t="shared" si="9"/>
        <v>484</v>
      </c>
      <c r="Q40" s="473"/>
      <c r="R40" s="474">
        <f t="shared" si="5"/>
        <v>1.4151219226945793E-2</v>
      </c>
      <c r="S40" s="461"/>
    </row>
    <row r="41" spans="1:24">
      <c r="A41" s="378"/>
      <c r="B41" s="459" t="s">
        <v>400</v>
      </c>
      <c r="C41" s="460"/>
      <c r="D41" s="408">
        <v>37</v>
      </c>
      <c r="E41" s="409" t="s">
        <v>655</v>
      </c>
      <c r="F41" s="467">
        <f>'T17'!E46/'T17'!$E$25</f>
        <v>1.0904485035452214E-2</v>
      </c>
      <c r="G41" s="468"/>
      <c r="H41" s="467">
        <f t="shared" si="1"/>
        <v>1.0904485035452214E-2</v>
      </c>
      <c r="I41" s="469"/>
      <c r="J41" s="467">
        <f t="shared" si="6"/>
        <v>1.0904485035452214E-2</v>
      </c>
      <c r="K41" s="469"/>
      <c r="L41" s="467">
        <f t="shared" si="7"/>
        <v>7.7758076440506918E-2</v>
      </c>
      <c r="M41" s="469"/>
      <c r="N41" s="470">
        <f t="shared" si="8"/>
        <v>373</v>
      </c>
      <c r="O41" s="471"/>
      <c r="P41" s="472">
        <f t="shared" si="9"/>
        <v>373</v>
      </c>
      <c r="Q41" s="473"/>
      <c r="R41" s="474">
        <f t="shared" si="5"/>
        <v>1.0905794982749547E-2</v>
      </c>
      <c r="S41" s="461"/>
    </row>
    <row r="42" spans="1:24">
      <c r="A42" s="378"/>
      <c r="B42" s="459" t="s">
        <v>400</v>
      </c>
      <c r="C42" s="460"/>
      <c r="D42" s="408">
        <v>38</v>
      </c>
      <c r="E42" s="409" t="s">
        <v>656</v>
      </c>
      <c r="F42" s="467">
        <f>'T17'!E47/'T17'!$E$25</f>
        <v>3.2181083068428952E-3</v>
      </c>
      <c r="G42" s="468"/>
      <c r="H42" s="467">
        <f t="shared" si="1"/>
        <v>3.2181083068428952E-3</v>
      </c>
      <c r="I42" s="469"/>
      <c r="J42" s="467">
        <f t="shared" si="6"/>
        <v>3.2181083068428952E-3</v>
      </c>
      <c r="K42" s="469"/>
      <c r="L42" s="467">
        <f t="shared" si="7"/>
        <v>2.2947797250743147E-2</v>
      </c>
      <c r="M42" s="469"/>
      <c r="N42" s="470">
        <f t="shared" si="8"/>
        <v>110</v>
      </c>
      <c r="O42" s="471"/>
      <c r="P42" s="472">
        <f t="shared" si="9"/>
        <v>110</v>
      </c>
      <c r="Q42" s="473"/>
      <c r="R42" s="474">
        <f t="shared" si="5"/>
        <v>3.2161861879422258E-3</v>
      </c>
      <c r="S42" s="461"/>
    </row>
    <row r="43" spans="1:24">
      <c r="A43" s="378"/>
      <c r="B43" s="459" t="s">
        <v>400</v>
      </c>
      <c r="C43" s="460"/>
      <c r="D43" s="408">
        <v>39</v>
      </c>
      <c r="E43" s="409" t="s">
        <v>560</v>
      </c>
      <c r="F43" s="467">
        <f>'T17'!E49/'T17'!$E$25</f>
        <v>1.762527870213935E-3</v>
      </c>
      <c r="G43" s="468"/>
      <c r="H43" s="467">
        <f t="shared" si="1"/>
        <v>1.762527870213935E-3</v>
      </c>
      <c r="I43" s="469"/>
      <c r="J43" s="467">
        <f t="shared" si="6"/>
        <v>1.762527870213935E-3</v>
      </c>
      <c r="K43" s="469"/>
      <c r="L43" s="467">
        <f t="shared" si="7"/>
        <v>1.2568294276625182E-2</v>
      </c>
      <c r="M43" s="469"/>
      <c r="N43" s="470">
        <f t="shared" si="8"/>
        <v>60</v>
      </c>
      <c r="O43" s="471"/>
      <c r="P43" s="472">
        <f t="shared" si="9"/>
        <v>60</v>
      </c>
      <c r="Q43" s="473"/>
      <c r="R43" s="474">
        <f t="shared" si="5"/>
        <v>1.7542833752412139E-3</v>
      </c>
      <c r="S43" s="461"/>
    </row>
    <row r="44" spans="1:24">
      <c r="A44" s="378"/>
      <c r="B44" s="459" t="s">
        <v>400</v>
      </c>
      <c r="C44" s="460"/>
      <c r="D44" s="408">
        <v>40</v>
      </c>
      <c r="E44" s="409" t="s">
        <v>657</v>
      </c>
      <c r="F44" s="467">
        <f>'T17'!E48/'T17'!$E$25</f>
        <v>1.4263268620196001E-3</v>
      </c>
      <c r="G44" s="468"/>
      <c r="H44" s="467">
        <f t="shared" si="1"/>
        <v>1.4263268620196001E-3</v>
      </c>
      <c r="I44" s="469"/>
      <c r="J44" s="467">
        <f t="shared" si="6"/>
        <v>1.4263268620196001E-3</v>
      </c>
      <c r="K44" s="469"/>
      <c r="L44" s="467">
        <f t="shared" si="7"/>
        <v>1.0170900579485182E-2</v>
      </c>
      <c r="M44" s="469"/>
      <c r="N44" s="470">
        <f t="shared" si="8"/>
        <v>49</v>
      </c>
      <c r="O44" s="471"/>
      <c r="P44" s="472">
        <f t="shared" si="9"/>
        <v>49</v>
      </c>
      <c r="Q44" s="473"/>
      <c r="R44" s="474">
        <f t="shared" si="5"/>
        <v>1.4326647564469914E-3</v>
      </c>
      <c r="S44" s="461"/>
    </row>
    <row r="45" spans="1:24">
      <c r="A45" s="378"/>
      <c r="B45" s="454" t="s">
        <v>400</v>
      </c>
      <c r="C45" s="502"/>
      <c r="D45" s="442">
        <v>41</v>
      </c>
      <c r="E45" s="443" t="s">
        <v>561</v>
      </c>
      <c r="F45" s="531">
        <f>'T17'!E50/'T17'!$E$25</f>
        <v>6.8377649451619157E-2</v>
      </c>
      <c r="G45" s="530"/>
      <c r="H45" s="531">
        <f t="shared" si="1"/>
        <v>6.8377649451619157E-2</v>
      </c>
      <c r="I45" s="532">
        <f>SUM(H37:H45)</f>
        <v>0.14023604408212553</v>
      </c>
      <c r="J45" s="531">
        <f t="shared" si="6"/>
        <v>6.8377649451619157E-2</v>
      </c>
      <c r="K45" s="532">
        <f>SUM(J37:J45)</f>
        <v>0.14023604408212553</v>
      </c>
      <c r="L45" s="531">
        <f t="shared" si="7"/>
        <v>0.48758969136048641</v>
      </c>
      <c r="M45" s="532">
        <f>SUM(L37:L45)</f>
        <v>1</v>
      </c>
      <c r="N45" s="533">
        <f t="shared" si="8"/>
        <v>2338</v>
      </c>
      <c r="O45" s="534">
        <f>SUM(N37:N45)</f>
        <v>4796</v>
      </c>
      <c r="P45" s="535">
        <f t="shared" si="9"/>
        <v>2338</v>
      </c>
      <c r="Q45" s="662">
        <f>SUM(P37:P45)</f>
        <v>4796</v>
      </c>
      <c r="R45" s="663">
        <f t="shared" si="5"/>
        <v>6.8358575521899306E-2</v>
      </c>
      <c r="S45" s="461"/>
    </row>
    <row r="46" spans="1:24">
      <c r="A46" s="378"/>
      <c r="B46" s="459" t="s">
        <v>400</v>
      </c>
      <c r="C46" s="460" t="s">
        <v>384</v>
      </c>
      <c r="D46" s="408">
        <v>42</v>
      </c>
      <c r="E46" s="409" t="s">
        <v>658</v>
      </c>
      <c r="F46" s="467">
        <f>'T17'!E52/'T17'!$E$25</f>
        <v>1.1234878348687338E-2</v>
      </c>
      <c r="G46" s="468"/>
      <c r="H46" s="467">
        <f t="shared" si="1"/>
        <v>1.1234878348687338E-2</v>
      </c>
      <c r="I46" s="469"/>
      <c r="J46" s="467">
        <f t="shared" si="6"/>
        <v>1.1234878348687338E-2</v>
      </c>
      <c r="K46" s="469"/>
      <c r="L46" s="467">
        <f t="shared" ref="L46:L53" si="10">H46/$I$53</f>
        <v>0.14090880785465637</v>
      </c>
      <c r="M46" s="469"/>
      <c r="N46" s="470">
        <f t="shared" ref="N46:N53" si="11">ROUND(L46*$Z$5,0)</f>
        <v>280</v>
      </c>
      <c r="O46" s="471"/>
      <c r="P46" s="472">
        <f t="shared" ref="P46:P53" si="12">IF(O46="",N46,IF($O$53=$Z$5,N$53,N$53+$Z$7*(-1)))</f>
        <v>280</v>
      </c>
      <c r="Q46" s="473"/>
      <c r="R46" s="474">
        <f t="shared" si="5"/>
        <v>8.1866557511256644E-3</v>
      </c>
      <c r="S46" s="461"/>
    </row>
    <row r="47" spans="1:24">
      <c r="A47" s="378"/>
      <c r="B47" s="459" t="s">
        <v>400</v>
      </c>
      <c r="C47" s="460"/>
      <c r="D47" s="408">
        <v>43</v>
      </c>
      <c r="E47" s="409" t="s">
        <v>659</v>
      </c>
      <c r="F47" s="467">
        <f>'T17'!E53/'T17'!$E$25</f>
        <v>2.6563966543805238E-2</v>
      </c>
      <c r="G47" s="468">
        <f>F25*V33</f>
        <v>5.2550728871094878E-3</v>
      </c>
      <c r="H47" s="467">
        <f t="shared" si="1"/>
        <v>3.1819039430914728E-2</v>
      </c>
      <c r="I47" s="469"/>
      <c r="J47" s="467">
        <f t="shared" si="6"/>
        <v>3.1819039430914728E-2</v>
      </c>
      <c r="K47" s="469"/>
      <c r="L47" s="467">
        <f t="shared" si="10"/>
        <v>0.39907712163295045</v>
      </c>
      <c r="M47" s="469"/>
      <c r="N47" s="470">
        <f t="shared" si="11"/>
        <v>794</v>
      </c>
      <c r="O47" s="471"/>
      <c r="P47" s="472">
        <f t="shared" si="12"/>
        <v>794</v>
      </c>
      <c r="Q47" s="473"/>
      <c r="R47" s="474">
        <f t="shared" si="5"/>
        <v>2.3215016665692065E-2</v>
      </c>
      <c r="S47" s="461"/>
    </row>
    <row r="48" spans="1:24">
      <c r="A48" s="378"/>
      <c r="B48" s="459" t="s">
        <v>400</v>
      </c>
      <c r="C48" s="460"/>
      <c r="D48" s="408">
        <v>44</v>
      </c>
      <c r="E48" s="409" t="s">
        <v>667</v>
      </c>
      <c r="F48" s="467">
        <f>'T17'!E54/'T17'!$E$25</f>
        <v>9.0767819218071314E-3</v>
      </c>
      <c r="G48" s="468"/>
      <c r="H48" s="467">
        <f t="shared" si="1"/>
        <v>9.0767819218071314E-3</v>
      </c>
      <c r="I48" s="469"/>
      <c r="J48" s="467">
        <f t="shared" si="6"/>
        <v>9.0767819218071314E-3</v>
      </c>
      <c r="K48" s="469"/>
      <c r="L48" s="467">
        <f t="shared" si="10"/>
        <v>0.11384177737073366</v>
      </c>
      <c r="M48" s="469"/>
      <c r="N48" s="470">
        <f t="shared" si="11"/>
        <v>227</v>
      </c>
      <c r="O48" s="471"/>
      <c r="P48" s="472">
        <f t="shared" si="12"/>
        <v>227</v>
      </c>
      <c r="Q48" s="473"/>
      <c r="R48" s="474">
        <f t="shared" si="5"/>
        <v>6.6370387696625928E-3</v>
      </c>
      <c r="S48" s="461"/>
    </row>
    <row r="49" spans="1:19">
      <c r="A49" s="378"/>
      <c r="B49" s="459" t="s">
        <v>400</v>
      </c>
      <c r="C49" s="460"/>
      <c r="D49" s="408">
        <v>45</v>
      </c>
      <c r="E49" s="409" t="s">
        <v>668</v>
      </c>
      <c r="F49" s="467">
        <f>'T17'!E56/'T17'!$E$25</f>
        <v>6.1605662029365644E-3</v>
      </c>
      <c r="G49" s="468"/>
      <c r="H49" s="467">
        <f t="shared" si="1"/>
        <v>6.1605662029365644E-3</v>
      </c>
      <c r="I49" s="469"/>
      <c r="J49" s="467">
        <f t="shared" si="6"/>
        <v>6.1605662029365644E-3</v>
      </c>
      <c r="K49" s="469"/>
      <c r="L49" s="467">
        <f t="shared" si="10"/>
        <v>7.7266349703457443E-2</v>
      </c>
      <c r="M49" s="469"/>
      <c r="N49" s="470">
        <f t="shared" si="11"/>
        <v>154</v>
      </c>
      <c r="O49" s="471"/>
      <c r="P49" s="472">
        <f t="shared" si="12"/>
        <v>154</v>
      </c>
      <c r="Q49" s="473"/>
      <c r="R49" s="474">
        <f t="shared" si="5"/>
        <v>4.5026606631191155E-3</v>
      </c>
      <c r="S49" s="461"/>
    </row>
    <row r="50" spans="1:19">
      <c r="A50" s="378"/>
      <c r="B50" s="459" t="s">
        <v>400</v>
      </c>
      <c r="C50" s="460"/>
      <c r="D50" s="408">
        <v>46</v>
      </c>
      <c r="E50" s="409" t="s">
        <v>562</v>
      </c>
      <c r="F50" s="467">
        <f>'T17'!E55/'T17'!$E$25</f>
        <v>1.9073975944742579E-3</v>
      </c>
      <c r="G50" s="468"/>
      <c r="H50" s="467">
        <f t="shared" si="1"/>
        <v>1.9073975944742579E-3</v>
      </c>
      <c r="I50" s="469"/>
      <c r="J50" s="467">
        <f t="shared" si="6"/>
        <v>1.9073975944742579E-3</v>
      </c>
      <c r="K50" s="469"/>
      <c r="L50" s="467">
        <f t="shared" si="10"/>
        <v>2.3922744225673743E-2</v>
      </c>
      <c r="M50" s="469"/>
      <c r="N50" s="470">
        <f t="shared" si="11"/>
        <v>48</v>
      </c>
      <c r="O50" s="471"/>
      <c r="P50" s="472">
        <f t="shared" si="12"/>
        <v>48</v>
      </c>
      <c r="Q50" s="473"/>
      <c r="R50" s="474">
        <f t="shared" si="5"/>
        <v>1.4034267001929712E-3</v>
      </c>
      <c r="S50" s="461"/>
    </row>
    <row r="51" spans="1:19">
      <c r="A51" s="378"/>
      <c r="B51" s="459" t="s">
        <v>400</v>
      </c>
      <c r="C51" s="460"/>
      <c r="D51" s="408">
        <v>47</v>
      </c>
      <c r="E51" s="409" t="s">
        <v>670</v>
      </c>
      <c r="F51" s="467">
        <f>('T17'!E57+'T17'!E58)/'T17'!$E$25</f>
        <v>1.1137438133260572E-2</v>
      </c>
      <c r="G51" s="468"/>
      <c r="H51" s="467">
        <f t="shared" si="1"/>
        <v>1.1137438133260572E-2</v>
      </c>
      <c r="I51" s="469"/>
      <c r="J51" s="467">
        <f t="shared" si="6"/>
        <v>1.1137438133260572E-2</v>
      </c>
      <c r="K51" s="469"/>
      <c r="L51" s="467">
        <f t="shared" si="10"/>
        <v>0.13968670431541416</v>
      </c>
      <c r="M51" s="469"/>
      <c r="N51" s="470">
        <f t="shared" si="11"/>
        <v>278</v>
      </c>
      <c r="O51" s="471"/>
      <c r="P51" s="472">
        <f t="shared" si="12"/>
        <v>278</v>
      </c>
      <c r="Q51" s="473"/>
      <c r="R51" s="474">
        <f t="shared" si="5"/>
        <v>8.1281796386176251E-3</v>
      </c>
      <c r="S51" s="461"/>
    </row>
    <row r="52" spans="1:19">
      <c r="A52" s="378"/>
      <c r="B52" s="459" t="s">
        <v>400</v>
      </c>
      <c r="C52" s="460"/>
      <c r="D52" s="408">
        <v>48</v>
      </c>
      <c r="E52" s="409" t="s">
        <v>563</v>
      </c>
      <c r="F52" s="467">
        <f>'T17'!E59/'T17'!$E$25</f>
        <v>1.2705945971874194E-3</v>
      </c>
      <c r="G52" s="468"/>
      <c r="H52" s="467">
        <f t="shared" si="1"/>
        <v>1.2705945971874194E-3</v>
      </c>
      <c r="I52" s="469"/>
      <c r="J52" s="467">
        <f t="shared" si="6"/>
        <v>1.2705945971874194E-3</v>
      </c>
      <c r="K52" s="469"/>
      <c r="L52" s="467">
        <f t="shared" si="10"/>
        <v>1.5935906415681399E-2</v>
      </c>
      <c r="M52" s="469"/>
      <c r="N52" s="470">
        <f t="shared" si="11"/>
        <v>32</v>
      </c>
      <c r="O52" s="471"/>
      <c r="P52" s="472">
        <f t="shared" si="12"/>
        <v>32</v>
      </c>
      <c r="Q52" s="473"/>
      <c r="R52" s="474">
        <f t="shared" si="5"/>
        <v>9.356178001286475E-4</v>
      </c>
      <c r="S52" s="461"/>
    </row>
    <row r="53" spans="1:19">
      <c r="A53" s="378"/>
      <c r="B53" s="454" t="s">
        <v>400</v>
      </c>
      <c r="C53" s="502"/>
      <c r="D53" s="442">
        <v>49</v>
      </c>
      <c r="E53" s="443" t="s">
        <v>671</v>
      </c>
      <c r="F53" s="531">
        <f>'T17'!E61/'T17'!$E$25</f>
        <v>7.1248586659789209E-3</v>
      </c>
      <c r="G53" s="530"/>
      <c r="H53" s="531">
        <f t="shared" si="1"/>
        <v>7.1248586659789209E-3</v>
      </c>
      <c r="I53" s="532">
        <f>SUM(H46:H53)</f>
        <v>7.9731554895246942E-2</v>
      </c>
      <c r="J53" s="531">
        <f t="shared" si="6"/>
        <v>7.1248586659789209E-3</v>
      </c>
      <c r="K53" s="532">
        <f>SUM(J46:J53)</f>
        <v>7.9731554895246942E-2</v>
      </c>
      <c r="L53" s="531">
        <f t="shared" si="10"/>
        <v>8.9360588481432676E-2</v>
      </c>
      <c r="M53" s="673">
        <f>SUM(L46:L53)</f>
        <v>1</v>
      </c>
      <c r="N53" s="533">
        <f t="shared" si="11"/>
        <v>178</v>
      </c>
      <c r="O53" s="534">
        <f>SUM(N46:N53)</f>
        <v>1991</v>
      </c>
      <c r="P53" s="671">
        <f t="shared" si="12"/>
        <v>177</v>
      </c>
      <c r="Q53" s="662">
        <f>SUM(P46:P53)</f>
        <v>1990</v>
      </c>
      <c r="R53" s="663">
        <f t="shared" si="5"/>
        <v>5.1751359569615811E-3</v>
      </c>
      <c r="S53" s="461"/>
    </row>
    <row r="54" spans="1:19">
      <c r="A54" s="378"/>
      <c r="B54" s="459" t="s">
        <v>400</v>
      </c>
      <c r="C54" s="460" t="s">
        <v>550</v>
      </c>
      <c r="D54" s="408">
        <v>50</v>
      </c>
      <c r="E54" s="409" t="s">
        <v>544</v>
      </c>
      <c r="F54" s="467">
        <f>'T17'!E60/'T17'!$E$25</f>
        <v>1.9037408976480879E-3</v>
      </c>
      <c r="G54" s="468"/>
      <c r="H54" s="467">
        <f t="shared" si="1"/>
        <v>1.9037408976480879E-3</v>
      </c>
      <c r="I54" s="469"/>
      <c r="J54" s="467">
        <f t="shared" si="6"/>
        <v>1.9037408976480879E-3</v>
      </c>
      <c r="K54" s="469"/>
      <c r="L54" s="467">
        <f>H54/$I$55</f>
        <v>8.1091569767868021E-2</v>
      </c>
      <c r="M54" s="469"/>
      <c r="N54" s="470">
        <f t="shared" ref="N54:N55" si="13">ROUND(L54*$AA$5,0)</f>
        <v>120</v>
      </c>
      <c r="O54" s="471"/>
      <c r="P54" s="472">
        <f>IF(O54="",N54,IF($O$55=$AA$5,N$55,N$55+$AA$7*(-1)))</f>
        <v>120</v>
      </c>
      <c r="Q54" s="473"/>
      <c r="R54" s="474">
        <f t="shared" si="5"/>
        <v>3.5085667504824278E-3</v>
      </c>
      <c r="S54" s="461"/>
    </row>
    <row r="55" spans="1:19">
      <c r="A55" s="378"/>
      <c r="B55" s="454" t="s">
        <v>400</v>
      </c>
      <c r="C55" s="502"/>
      <c r="D55" s="408">
        <v>51</v>
      </c>
      <c r="E55" s="443" t="s">
        <v>672</v>
      </c>
      <c r="F55" s="410">
        <f>'T17'!E62/'T17'!$E$25</f>
        <v>5.9576195290841297E-3</v>
      </c>
      <c r="G55" s="377">
        <f>F25*V24</f>
        <v>1.5615073721696762E-2</v>
      </c>
      <c r="H55" s="410">
        <f t="shared" si="1"/>
        <v>2.1572693250780893E-2</v>
      </c>
      <c r="I55" s="411">
        <f>SUM(H54:H55)</f>
        <v>2.3476434148428982E-2</v>
      </c>
      <c r="J55" s="410">
        <f t="shared" si="6"/>
        <v>2.1572693250780893E-2</v>
      </c>
      <c r="K55" s="411">
        <f>SUM(J54:J55)</f>
        <v>2.3476434148428982E-2</v>
      </c>
      <c r="L55" s="410">
        <f>H55/$I$55</f>
        <v>0.91890843023213198</v>
      </c>
      <c r="M55" s="411">
        <f>SUM(L54:L55)</f>
        <v>1</v>
      </c>
      <c r="N55" s="412">
        <f t="shared" si="13"/>
        <v>1360</v>
      </c>
      <c r="O55" s="413">
        <f>SUM(N54:N55)</f>
        <v>1480</v>
      </c>
      <c r="P55" s="414">
        <f>IF(O55="",N55,IF($O$55=$AA$5,N$55,N$55+$AA$7*(-1)))</f>
        <v>1360</v>
      </c>
      <c r="Q55" s="503">
        <f>SUM(P54:P55)</f>
        <v>1480</v>
      </c>
      <c r="R55" s="504">
        <f t="shared" si="5"/>
        <v>3.9763756505467519E-2</v>
      </c>
      <c r="S55" s="505"/>
    </row>
    <row r="56" spans="1:19">
      <c r="B56" s="506" t="s">
        <v>386</v>
      </c>
      <c r="C56" s="506"/>
      <c r="D56" s="507"/>
      <c r="E56" s="508" t="s">
        <v>407</v>
      </c>
      <c r="F56" s="509"/>
      <c r="G56" s="510"/>
      <c r="H56" s="509"/>
      <c r="I56" s="511"/>
      <c r="J56" s="509"/>
      <c r="K56" s="511"/>
      <c r="L56" s="509"/>
      <c r="M56" s="511"/>
      <c r="N56" s="512"/>
      <c r="O56" s="513"/>
      <c r="P56" s="688"/>
      <c r="Q56" s="514"/>
      <c r="R56" s="515"/>
      <c r="S56" s="516"/>
    </row>
    <row r="57" spans="1:19">
      <c r="B57" s="427" t="s">
        <v>391</v>
      </c>
      <c r="C57" s="427"/>
      <c r="D57" s="517"/>
      <c r="E57" s="518" t="s">
        <v>408</v>
      </c>
      <c r="F57" s="519"/>
      <c r="G57" s="520"/>
      <c r="H57" s="519"/>
      <c r="I57" s="521"/>
      <c r="J57" s="519"/>
      <c r="K57" s="521"/>
      <c r="L57" s="519"/>
      <c r="M57" s="521"/>
      <c r="N57" s="522"/>
      <c r="O57" s="523"/>
      <c r="P57" s="689"/>
      <c r="Q57" s="524"/>
      <c r="R57" s="525"/>
      <c r="S57" s="516"/>
    </row>
    <row r="58" spans="1:19">
      <c r="B58" s="427" t="s">
        <v>409</v>
      </c>
      <c r="C58" s="427"/>
      <c r="D58" s="526"/>
      <c r="E58" s="518" t="s">
        <v>410</v>
      </c>
      <c r="F58" s="519"/>
      <c r="G58" s="520"/>
      <c r="H58" s="519"/>
      <c r="I58" s="521"/>
      <c r="J58" s="519"/>
      <c r="K58" s="521"/>
      <c r="L58" s="519"/>
      <c r="M58" s="521"/>
      <c r="N58" s="522"/>
      <c r="O58" s="523"/>
      <c r="P58" s="689"/>
      <c r="Q58" s="524"/>
      <c r="R58" s="525"/>
      <c r="S58" s="516"/>
    </row>
    <row r="59" spans="1:19">
      <c r="A59" s="378"/>
      <c r="B59" s="801" t="s">
        <v>397</v>
      </c>
      <c r="C59" s="801"/>
      <c r="D59" s="526"/>
      <c r="E59" s="528" t="s">
        <v>478</v>
      </c>
      <c r="F59" s="529">
        <f>F25</f>
        <v>0.15014493963169964</v>
      </c>
      <c r="G59" s="530"/>
      <c r="H59" s="531"/>
      <c r="I59" s="532">
        <v>0</v>
      </c>
      <c r="J59" s="531"/>
      <c r="K59" s="532"/>
      <c r="L59" s="531"/>
      <c r="M59" s="532">
        <v>0</v>
      </c>
      <c r="N59" s="533"/>
      <c r="O59" s="534"/>
      <c r="P59" s="671"/>
      <c r="Q59" s="536"/>
      <c r="R59" s="537"/>
      <c r="S59" s="516"/>
    </row>
    <row r="60" spans="1:19">
      <c r="A60" s="378"/>
      <c r="B60" s="802" t="s">
        <v>397</v>
      </c>
      <c r="C60" s="802"/>
      <c r="D60" s="538"/>
      <c r="E60" s="539" t="s">
        <v>472</v>
      </c>
      <c r="F60" s="540">
        <f>SUM(F26:F34)</f>
        <v>0.23412141244432005</v>
      </c>
      <c r="G60" s="496">
        <f>SUM(G26:G34)</f>
        <v>5.3902033327780173E-2</v>
      </c>
      <c r="H60" s="540"/>
      <c r="I60" s="541">
        <f>SUM(I26:I34)</f>
        <v>0.28802344577210026</v>
      </c>
      <c r="J60" s="540"/>
      <c r="K60" s="541">
        <f>SUM(K26:K34)</f>
        <v>0.18858447948372603</v>
      </c>
      <c r="L60" s="495"/>
      <c r="M60" s="497">
        <f>SUM(M26:M34)</f>
        <v>1</v>
      </c>
      <c r="N60" s="498"/>
      <c r="O60" s="499">
        <f>SUM(O26:O34)</f>
        <v>5438</v>
      </c>
      <c r="P60" s="542"/>
      <c r="Q60" s="500">
        <f>SUM(Q26:Q34)</f>
        <v>5438</v>
      </c>
      <c r="R60" s="501">
        <f>SUM(R26:R34)</f>
        <v>0.15899654990936202</v>
      </c>
      <c r="S60" s="461"/>
    </row>
    <row r="61" spans="1:19">
      <c r="A61" s="378"/>
      <c r="B61" s="803" t="s">
        <v>397</v>
      </c>
      <c r="C61" s="802"/>
      <c r="D61" s="543"/>
      <c r="E61" s="544" t="s">
        <v>473</v>
      </c>
      <c r="F61" s="482">
        <f>SUM(F35)</f>
        <v>0.26023044288298708</v>
      </c>
      <c r="G61" s="481">
        <f>SUM(G35)</f>
        <v>6.7264932955001439E-2</v>
      </c>
      <c r="H61" s="482"/>
      <c r="I61" s="483">
        <f>SUM(I35)</f>
        <v>0.32749537583798849</v>
      </c>
      <c r="J61" s="482"/>
      <c r="K61" s="483">
        <f>SUM(K35)</f>
        <v>0.32749537583798849</v>
      </c>
      <c r="L61" s="482"/>
      <c r="M61" s="483">
        <f>SUM(M35)</f>
        <v>1</v>
      </c>
      <c r="N61" s="486"/>
      <c r="O61" s="487">
        <f>SUM(O35)</f>
        <v>15597</v>
      </c>
      <c r="P61" s="545"/>
      <c r="Q61" s="488">
        <f>SUM(Q35)</f>
        <v>15597</v>
      </c>
      <c r="R61" s="489">
        <f>SUM(R35)</f>
        <v>0.45602596339395357</v>
      </c>
      <c r="S61" s="461"/>
    </row>
    <row r="62" spans="1:19">
      <c r="A62" s="378"/>
      <c r="B62" s="803" t="s">
        <v>397</v>
      </c>
      <c r="C62" s="803"/>
      <c r="D62" s="543"/>
      <c r="E62" s="544" t="s">
        <v>474</v>
      </c>
      <c r="F62" s="482">
        <f>F36</f>
        <v>0.13292942607390465</v>
      </c>
      <c r="G62" s="481">
        <f>SUM(G36)</f>
        <v>8.4081166193751798E-3</v>
      </c>
      <c r="H62" s="482"/>
      <c r="I62" s="483">
        <f>SUM(I36)</f>
        <v>0.14133754269327983</v>
      </c>
      <c r="J62" s="482"/>
      <c r="K62" s="483">
        <f>SUM(K36)</f>
        <v>0.14133754269327983</v>
      </c>
      <c r="L62" s="482"/>
      <c r="M62" s="483">
        <f>SUM(M36)</f>
        <v>1</v>
      </c>
      <c r="N62" s="486"/>
      <c r="O62" s="487">
        <f>SUM(O36)</f>
        <v>4901</v>
      </c>
      <c r="P62" s="545"/>
      <c r="Q62" s="488">
        <f>SUM(Q36)</f>
        <v>4901</v>
      </c>
      <c r="R62" s="489">
        <f>SUM(R36)</f>
        <v>0.14329571370095315</v>
      </c>
      <c r="S62" s="461"/>
    </row>
    <row r="63" spans="1:19">
      <c r="A63" s="378"/>
      <c r="B63" s="804" t="s">
        <v>406</v>
      </c>
      <c r="C63" s="804"/>
      <c r="D63" s="546"/>
      <c r="E63" s="547" t="s">
        <v>475</v>
      </c>
      <c r="F63" s="482">
        <f>SUM(F37:F45)</f>
        <v>0.14023604408212553</v>
      </c>
      <c r="G63" s="484">
        <f>SUM(G37:G45)</f>
        <v>0</v>
      </c>
      <c r="H63" s="485"/>
      <c r="I63" s="490">
        <f>SUM(I37:I45)</f>
        <v>0.14023604408212553</v>
      </c>
      <c r="J63" s="485"/>
      <c r="K63" s="490">
        <f>SUM(K37:K45)</f>
        <v>0.14023604408212553</v>
      </c>
      <c r="L63" s="485"/>
      <c r="M63" s="490">
        <f>SUM(M37:M45)</f>
        <v>1</v>
      </c>
      <c r="N63" s="491"/>
      <c r="O63" s="492">
        <f>SUM(O37:O45)</f>
        <v>4796</v>
      </c>
      <c r="P63" s="548"/>
      <c r="Q63" s="493">
        <f>SUM(Q37:Q45)</f>
        <v>4796</v>
      </c>
      <c r="R63" s="494">
        <f>SUM(R37:R45)</f>
        <v>0.14022571779428106</v>
      </c>
      <c r="S63" s="461"/>
    </row>
    <row r="64" spans="1:19">
      <c r="A64" s="378"/>
      <c r="B64" s="804" t="s">
        <v>406</v>
      </c>
      <c r="C64" s="804"/>
      <c r="D64" s="546"/>
      <c r="E64" s="547" t="s">
        <v>476</v>
      </c>
      <c r="F64" s="482">
        <f>SUM(F46:F53)</f>
        <v>7.4476482008137446E-2</v>
      </c>
      <c r="G64" s="484">
        <f>SUM(G46:G53)</f>
        <v>5.2550728871094878E-3</v>
      </c>
      <c r="H64" s="485"/>
      <c r="I64" s="490">
        <f>SUM(I46:I53)</f>
        <v>7.9731554895246942E-2</v>
      </c>
      <c r="J64" s="485"/>
      <c r="K64" s="490">
        <f>SUM(K46:K53)</f>
        <v>7.9731554895246942E-2</v>
      </c>
      <c r="L64" s="485"/>
      <c r="M64" s="490">
        <f>SUM(M46:M53)</f>
        <v>1</v>
      </c>
      <c r="N64" s="491"/>
      <c r="O64" s="492">
        <f>SUM(O46:O53)</f>
        <v>1991</v>
      </c>
      <c r="P64" s="548"/>
      <c r="Q64" s="493">
        <f>SUM(Q46:Q53)</f>
        <v>1990</v>
      </c>
      <c r="R64" s="494">
        <f>SUM(R46:R53)</f>
        <v>5.8183731945500271E-2</v>
      </c>
      <c r="S64" s="461"/>
    </row>
    <row r="65" spans="1:19">
      <c r="A65" s="378"/>
      <c r="B65" s="805" t="s">
        <v>397</v>
      </c>
      <c r="C65" s="805"/>
      <c r="D65" s="517"/>
      <c r="E65" s="549" t="s">
        <v>477</v>
      </c>
      <c r="F65" s="550">
        <f>SUM(F54:F55)</f>
        <v>7.8613604267322168E-3</v>
      </c>
      <c r="G65" s="551">
        <f>SUM(G54:G55)</f>
        <v>1.5615073721696762E-2</v>
      </c>
      <c r="H65" s="550"/>
      <c r="I65" s="552">
        <f>SUM(I54:I55)</f>
        <v>2.3476434148428982E-2</v>
      </c>
      <c r="J65" s="550"/>
      <c r="K65" s="552">
        <f>SUM(K54:K55)</f>
        <v>2.3476434148428982E-2</v>
      </c>
      <c r="L65" s="550"/>
      <c r="M65" s="552">
        <f>SUM(M54:M55)</f>
        <v>1</v>
      </c>
      <c r="N65" s="553"/>
      <c r="O65" s="554">
        <f>SUM(O54:O55)</f>
        <v>1480</v>
      </c>
      <c r="P65" s="555"/>
      <c r="Q65" s="556">
        <f>SUM(Q54:Q55)</f>
        <v>1480</v>
      </c>
      <c r="R65" s="557">
        <f>SUM(R54:R55)</f>
        <v>4.327232325594995E-2</v>
      </c>
      <c r="S65" s="461"/>
    </row>
    <row r="66" spans="1:19">
      <c r="A66" s="378"/>
      <c r="B66" s="527" t="s">
        <v>397</v>
      </c>
      <c r="C66" s="684"/>
      <c r="D66" s="560"/>
      <c r="E66" s="561" t="s">
        <v>418</v>
      </c>
      <c r="F66" s="567">
        <f>SUM(F59:F65)</f>
        <v>1.0000001075499065</v>
      </c>
      <c r="G66" s="558"/>
      <c r="H66" s="567"/>
      <c r="I66" s="559">
        <f>SUM(I60:I65)</f>
        <v>1.00030039742917</v>
      </c>
      <c r="J66" s="567"/>
      <c r="K66" s="559">
        <f>SUM(K60:K65)</f>
        <v>0.90086143114079587</v>
      </c>
      <c r="L66" s="685"/>
      <c r="M66" s="685">
        <f t="shared" ref="M66" si="14">SUM(M60:M65)</f>
        <v>6</v>
      </c>
      <c r="N66" s="470"/>
      <c r="O66" s="471">
        <f>SUM(O60:O65)</f>
        <v>34203</v>
      </c>
      <c r="P66" s="682"/>
      <c r="Q66" s="681">
        <f>SUM(Q60:Q65)</f>
        <v>34202</v>
      </c>
      <c r="R66" s="670">
        <f>SUM(R60:R65)</f>
        <v>1</v>
      </c>
      <c r="S66" s="461"/>
    </row>
    <row r="67" spans="1:19">
      <c r="A67" s="378"/>
      <c r="F67" s="461"/>
      <c r="N67" s="686"/>
      <c r="O67" s="686"/>
      <c r="Q67" s="687"/>
      <c r="S67" s="516"/>
    </row>
    <row r="68" spans="1:19">
      <c r="A68" s="378"/>
      <c r="B68" s="563"/>
      <c r="C68" s="563"/>
      <c r="F68" s="378"/>
    </row>
    <row r="69" spans="1:19" ht="18" customHeight="1">
      <c r="A69" s="378"/>
      <c r="F69" s="378"/>
    </row>
    <row r="846" spans="13:17">
      <c r="M846" s="564"/>
      <c r="N846" s="564"/>
      <c r="O846" s="564"/>
      <c r="P846" s="565"/>
      <c r="Q846" s="565"/>
    </row>
  </sheetData>
  <mergeCells count="5">
    <mergeCell ref="V22:W22"/>
    <mergeCell ref="J3:K3"/>
    <mergeCell ref="L3:M3"/>
    <mergeCell ref="U22:U23"/>
    <mergeCell ref="N3:Q3"/>
  </mergeCells>
  <phoneticPr fontId="4"/>
  <pageMargins left="0.59055118110236227" right="0.59055118110236227" top="0.59055118110236227" bottom="0.59055118110236227" header="0.51181102362204722" footer="0.51181102362204722"/>
  <pageSetup paperSize="8" scale="6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pageSetUpPr fitToPage="1"/>
  </sheetPr>
  <dimension ref="A1:AA846"/>
  <sheetViews>
    <sheetView zoomScaleNormal="100" zoomScaleSheetLayoutView="100" workbookViewId="0">
      <pane xSplit="5" ySplit="4" topLeftCell="F8" activePane="bottomRight" state="frozen"/>
      <selection activeCell="AE26" sqref="AE26"/>
      <selection pane="topRight" activeCell="AE26" sqref="AE26"/>
      <selection pane="bottomLeft" activeCell="AE26" sqref="AE26"/>
      <selection pane="bottomRight"/>
    </sheetView>
  </sheetViews>
  <sheetFormatPr defaultColWidth="12.28515625" defaultRowHeight="12"/>
  <cols>
    <col min="1" max="1" width="3.7109375" style="374" customWidth="1"/>
    <col min="2" max="2" width="4.7109375" style="374" customWidth="1"/>
    <col min="3" max="3" width="12" style="374" customWidth="1"/>
    <col min="4" max="4" width="3.7109375" style="374" customWidth="1"/>
    <col min="5" max="5" width="40.7109375" style="382" customWidth="1"/>
    <col min="6" max="6" width="12.7109375" style="566" customWidth="1"/>
    <col min="7" max="7" width="10.28515625" style="378" customWidth="1"/>
    <col min="8" max="15" width="11.7109375" style="378" customWidth="1"/>
    <col min="16" max="17" width="10.7109375" style="379" customWidth="1"/>
    <col min="18" max="18" width="11.7109375" style="378" customWidth="1"/>
    <col min="19" max="19" width="5.85546875" style="380" customWidth="1"/>
    <col min="20" max="16384" width="12.28515625" style="378"/>
  </cols>
  <sheetData>
    <row r="1" spans="1:27" ht="18.75" customHeight="1">
      <c r="B1" s="375" t="s">
        <v>480</v>
      </c>
      <c r="C1" s="375"/>
      <c r="D1" s="375"/>
      <c r="E1" s="376"/>
      <c r="F1" s="377"/>
    </row>
    <row r="2" spans="1:27" ht="18.75" customHeight="1" thickBot="1">
      <c r="B2" s="381"/>
      <c r="C2" s="382"/>
      <c r="D2" s="375"/>
      <c r="E2" s="376"/>
      <c r="F2" s="383" t="s">
        <v>583</v>
      </c>
      <c r="N2" s="382" t="s">
        <v>362</v>
      </c>
      <c r="P2" s="384"/>
      <c r="Q2" s="384"/>
      <c r="R2" s="382"/>
    </row>
    <row r="3" spans="1:27" s="392" customFormat="1" ht="24.95" customHeight="1">
      <c r="A3" s="385"/>
      <c r="B3" s="386" t="s">
        <v>363</v>
      </c>
      <c r="C3" s="387"/>
      <c r="D3" s="387"/>
      <c r="E3" s="388" t="s">
        <v>364</v>
      </c>
      <c r="F3" s="727" t="s">
        <v>365</v>
      </c>
      <c r="G3" s="389" t="s">
        <v>366</v>
      </c>
      <c r="H3" s="727" t="s">
        <v>367</v>
      </c>
      <c r="I3" s="726"/>
      <c r="J3" s="1190" t="s">
        <v>423</v>
      </c>
      <c r="K3" s="1191"/>
      <c r="L3" s="1190" t="s">
        <v>368</v>
      </c>
      <c r="M3" s="1191"/>
      <c r="N3" s="1190" t="s">
        <v>369</v>
      </c>
      <c r="O3" s="1194"/>
      <c r="P3" s="1194"/>
      <c r="Q3" s="1195"/>
      <c r="R3" s="390" t="s">
        <v>370</v>
      </c>
      <c r="S3" s="391"/>
    </row>
    <row r="4" spans="1:27" s="392" customFormat="1" ht="15" customHeight="1">
      <c r="A4" s="385"/>
      <c r="B4" s="393" t="s">
        <v>371</v>
      </c>
      <c r="C4" s="394"/>
      <c r="D4" s="395"/>
      <c r="E4" s="396"/>
      <c r="F4" s="727" t="s">
        <v>372</v>
      </c>
      <c r="G4" s="397" t="s">
        <v>373</v>
      </c>
      <c r="H4" s="725" t="s">
        <v>374</v>
      </c>
      <c r="I4" s="398" t="s">
        <v>375</v>
      </c>
      <c r="J4" s="727" t="s">
        <v>424</v>
      </c>
      <c r="K4" s="726" t="s">
        <v>425</v>
      </c>
      <c r="L4" s="727" t="s">
        <v>376</v>
      </c>
      <c r="M4" s="398" t="s">
        <v>375</v>
      </c>
      <c r="N4" s="1196" t="s">
        <v>377</v>
      </c>
      <c r="O4" s="1197"/>
      <c r="P4" s="1198" t="s">
        <v>378</v>
      </c>
      <c r="Q4" s="1199"/>
      <c r="R4" s="403"/>
      <c r="S4" s="404"/>
      <c r="T4" s="405"/>
      <c r="U4" s="406" t="s">
        <v>379</v>
      </c>
      <c r="V4" s="406" t="s">
        <v>380</v>
      </c>
      <c r="W4" s="659" t="s">
        <v>381</v>
      </c>
      <c r="X4" s="659" t="s">
        <v>382</v>
      </c>
      <c r="Y4" s="659" t="s">
        <v>383</v>
      </c>
      <c r="Z4" s="659" t="s">
        <v>384</v>
      </c>
      <c r="AA4" s="659" t="s">
        <v>385</v>
      </c>
    </row>
    <row r="5" spans="1:27">
      <c r="A5" s="378"/>
      <c r="B5" s="407" t="s">
        <v>386</v>
      </c>
      <c r="C5" s="407"/>
      <c r="D5" s="408">
        <v>1</v>
      </c>
      <c r="E5" s="409" t="s">
        <v>535</v>
      </c>
      <c r="F5" s="410"/>
      <c r="G5" s="377"/>
      <c r="H5" s="410"/>
      <c r="I5" s="411"/>
      <c r="J5" s="433"/>
      <c r="K5" s="377"/>
      <c r="L5" s="410"/>
      <c r="M5" s="411"/>
      <c r="N5" s="412"/>
      <c r="O5" s="413"/>
      <c r="P5" s="414"/>
      <c r="Q5" s="415"/>
      <c r="R5" s="416"/>
      <c r="S5" s="417"/>
      <c r="T5" s="418" t="s">
        <v>387</v>
      </c>
      <c r="U5" s="419">
        <f>SUM(V5:AA5)</f>
        <v>7609</v>
      </c>
      <c r="V5" s="419">
        <v>1751</v>
      </c>
      <c r="W5" s="405">
        <v>0</v>
      </c>
      <c r="X5" s="405">
        <v>2268</v>
      </c>
      <c r="Y5" s="405">
        <v>1620</v>
      </c>
      <c r="Z5" s="405">
        <v>1066</v>
      </c>
      <c r="AA5" s="405">
        <v>904</v>
      </c>
    </row>
    <row r="6" spans="1:27">
      <c r="A6" s="378"/>
      <c r="B6" s="407" t="s">
        <v>388</v>
      </c>
      <c r="C6" s="407"/>
      <c r="D6" s="408">
        <v>2</v>
      </c>
      <c r="E6" s="409" t="s">
        <v>536</v>
      </c>
      <c r="F6" s="410"/>
      <c r="G6" s="377"/>
      <c r="H6" s="410"/>
      <c r="I6" s="411"/>
      <c r="J6" s="410"/>
      <c r="K6" s="377"/>
      <c r="L6" s="410"/>
      <c r="M6" s="411"/>
      <c r="N6" s="412"/>
      <c r="O6" s="413"/>
      <c r="P6" s="414"/>
      <c r="Q6" s="415"/>
      <c r="R6" s="416"/>
      <c r="S6" s="417"/>
      <c r="T6" s="418" t="s">
        <v>370</v>
      </c>
      <c r="U6" s="420">
        <f>U5/$U$5</f>
        <v>1</v>
      </c>
      <c r="V6" s="420">
        <f>V5/$U$5</f>
        <v>0.23012222368248128</v>
      </c>
      <c r="W6" s="420">
        <f>W5/$U$5</f>
        <v>0</v>
      </c>
      <c r="X6" s="420">
        <f>X5/$U$5</f>
        <v>0.29806807727690893</v>
      </c>
      <c r="Y6" s="420">
        <f>Y5/$U$5</f>
        <v>0.21290576948350637</v>
      </c>
      <c r="Z6" s="420">
        <f t="shared" ref="Z6" si="0">Z5/$U$5</f>
        <v>0.14009725325272704</v>
      </c>
      <c r="AA6" s="420">
        <f>AA5/$U$5</f>
        <v>0.1188066763043764</v>
      </c>
    </row>
    <row r="7" spans="1:27">
      <c r="A7" s="378"/>
      <c r="B7" s="407" t="s">
        <v>388</v>
      </c>
      <c r="C7" s="407"/>
      <c r="D7" s="408">
        <v>3</v>
      </c>
      <c r="E7" s="409" t="s">
        <v>168</v>
      </c>
      <c r="F7" s="410"/>
      <c r="G7" s="377"/>
      <c r="H7" s="410"/>
      <c r="I7" s="411"/>
      <c r="J7" s="410"/>
      <c r="K7" s="377"/>
      <c r="L7" s="410"/>
      <c r="M7" s="411"/>
      <c r="N7" s="412"/>
      <c r="O7" s="413"/>
      <c r="P7" s="414"/>
      <c r="Q7" s="415"/>
      <c r="R7" s="416"/>
      <c r="S7" s="417"/>
      <c r="T7" s="421" t="s">
        <v>389</v>
      </c>
      <c r="U7" s="422">
        <f>SUM(V7:AA7)</f>
        <v>0</v>
      </c>
      <c r="V7" s="423">
        <f>O34-V5</f>
        <v>-1</v>
      </c>
      <c r="W7" s="423">
        <f>O35-W5</f>
        <v>0</v>
      </c>
      <c r="X7" s="423">
        <f>O45-X5</f>
        <v>1</v>
      </c>
      <c r="Y7" s="423">
        <f>O36-Y5</f>
        <v>0</v>
      </c>
      <c r="Z7" s="423">
        <f>O53-Z5</f>
        <v>0</v>
      </c>
      <c r="AA7" s="423">
        <f>O55-AA5</f>
        <v>0</v>
      </c>
    </row>
    <row r="8" spans="1:27">
      <c r="A8" s="378"/>
      <c r="B8" s="407" t="s">
        <v>388</v>
      </c>
      <c r="C8" s="407"/>
      <c r="D8" s="408">
        <v>4</v>
      </c>
      <c r="E8" s="409" t="s">
        <v>537</v>
      </c>
      <c r="F8" s="410"/>
      <c r="G8" s="377"/>
      <c r="H8" s="410"/>
      <c r="I8" s="411"/>
      <c r="J8" s="410"/>
      <c r="K8" s="377"/>
      <c r="L8" s="410"/>
      <c r="M8" s="411"/>
      <c r="N8" s="412"/>
      <c r="O8" s="413"/>
      <c r="P8" s="414"/>
      <c r="Q8" s="415"/>
      <c r="R8" s="416"/>
      <c r="S8" s="417"/>
      <c r="T8" s="421" t="s">
        <v>389</v>
      </c>
      <c r="U8" s="422">
        <f>SUM(V8:AA8)</f>
        <v>0</v>
      </c>
      <c r="V8" s="423">
        <f>Q34-V5</f>
        <v>0</v>
      </c>
      <c r="W8" s="423">
        <f>Q35-W5</f>
        <v>0</v>
      </c>
      <c r="X8" s="423">
        <f>Q45-X5</f>
        <v>0</v>
      </c>
      <c r="Y8" s="423">
        <f>Q36-Y5</f>
        <v>0</v>
      </c>
      <c r="Z8" s="423">
        <f>Q53-Z5</f>
        <v>0</v>
      </c>
      <c r="AA8" s="423">
        <f>Q55-AA5</f>
        <v>0</v>
      </c>
    </row>
    <row r="9" spans="1:27">
      <c r="A9" s="378"/>
      <c r="B9" s="407" t="s">
        <v>388</v>
      </c>
      <c r="C9" s="407"/>
      <c r="D9" s="408">
        <v>5</v>
      </c>
      <c r="E9" s="409" t="s">
        <v>538</v>
      </c>
      <c r="F9" s="410"/>
      <c r="G9" s="377"/>
      <c r="H9" s="410"/>
      <c r="I9" s="411"/>
      <c r="J9" s="410"/>
      <c r="K9" s="377"/>
      <c r="L9" s="410"/>
      <c r="M9" s="411"/>
      <c r="N9" s="412"/>
      <c r="O9" s="413"/>
      <c r="P9" s="414"/>
      <c r="Q9" s="415"/>
      <c r="R9" s="416"/>
      <c r="S9" s="417"/>
      <c r="T9" s="424"/>
      <c r="U9" s="425"/>
      <c r="V9" s="426"/>
      <c r="W9" s="382" t="s">
        <v>682</v>
      </c>
      <c r="X9" s="426"/>
      <c r="Y9" s="426"/>
      <c r="Z9" s="426"/>
      <c r="AA9" s="426"/>
    </row>
    <row r="10" spans="1:27">
      <c r="A10" s="378"/>
      <c r="B10" s="407" t="s">
        <v>388</v>
      </c>
      <c r="C10" s="407"/>
      <c r="D10" s="408">
        <v>6</v>
      </c>
      <c r="E10" s="409" t="s">
        <v>539</v>
      </c>
      <c r="F10" s="410"/>
      <c r="G10" s="377"/>
      <c r="H10" s="410"/>
      <c r="I10" s="411"/>
      <c r="J10" s="410"/>
      <c r="K10" s="377"/>
      <c r="L10" s="410"/>
      <c r="M10" s="411"/>
      <c r="N10" s="412"/>
      <c r="O10" s="413"/>
      <c r="P10" s="414"/>
      <c r="Q10" s="415"/>
      <c r="R10" s="416"/>
      <c r="S10" s="417"/>
    </row>
    <row r="11" spans="1:27">
      <c r="A11" s="378"/>
      <c r="B11" s="407" t="s">
        <v>388</v>
      </c>
      <c r="C11" s="407"/>
      <c r="D11" s="408">
        <v>7</v>
      </c>
      <c r="E11" s="409" t="s">
        <v>540</v>
      </c>
      <c r="F11" s="410"/>
      <c r="G11" s="377"/>
      <c r="H11" s="410"/>
      <c r="I11" s="411"/>
      <c r="J11" s="410"/>
      <c r="K11" s="377"/>
      <c r="L11" s="410"/>
      <c r="M11" s="411"/>
      <c r="N11" s="412"/>
      <c r="O11" s="413"/>
      <c r="P11" s="414"/>
      <c r="Q11" s="415"/>
      <c r="R11" s="416"/>
      <c r="S11" s="417"/>
    </row>
    <row r="12" spans="1:27">
      <c r="A12" s="378"/>
      <c r="B12" s="407" t="s">
        <v>388</v>
      </c>
      <c r="C12" s="407"/>
      <c r="D12" s="408">
        <v>8</v>
      </c>
      <c r="E12" s="409" t="s">
        <v>541</v>
      </c>
      <c r="F12" s="410"/>
      <c r="G12" s="377"/>
      <c r="H12" s="410"/>
      <c r="I12" s="411"/>
      <c r="J12" s="410"/>
      <c r="K12" s="377"/>
      <c r="L12" s="410"/>
      <c r="M12" s="411"/>
      <c r="N12" s="412"/>
      <c r="O12" s="413"/>
      <c r="P12" s="414"/>
      <c r="Q12" s="415"/>
      <c r="R12" s="416"/>
      <c r="S12" s="417"/>
    </row>
    <row r="13" spans="1:27">
      <c r="A13" s="378"/>
      <c r="B13" s="407" t="s">
        <v>388</v>
      </c>
      <c r="C13" s="407"/>
      <c r="D13" s="408">
        <v>9</v>
      </c>
      <c r="E13" s="409" t="s">
        <v>542</v>
      </c>
      <c r="F13" s="410"/>
      <c r="G13" s="377"/>
      <c r="H13" s="410"/>
      <c r="I13" s="411"/>
      <c r="J13" s="410"/>
      <c r="K13" s="377"/>
      <c r="L13" s="410"/>
      <c r="M13" s="411"/>
      <c r="N13" s="412"/>
      <c r="O13" s="413"/>
      <c r="P13" s="414"/>
      <c r="Q13" s="415"/>
      <c r="R13" s="416"/>
      <c r="S13" s="417"/>
    </row>
    <row r="14" spans="1:27">
      <c r="A14" s="378"/>
      <c r="B14" s="407" t="s">
        <v>388</v>
      </c>
      <c r="C14" s="407"/>
      <c r="D14" s="408">
        <v>10</v>
      </c>
      <c r="E14" s="409" t="s">
        <v>543</v>
      </c>
      <c r="F14" s="410"/>
      <c r="G14" s="377"/>
      <c r="H14" s="410"/>
      <c r="I14" s="411"/>
      <c r="J14" s="410"/>
      <c r="K14" s="377"/>
      <c r="L14" s="410"/>
      <c r="M14" s="411"/>
      <c r="N14" s="412"/>
      <c r="O14" s="413"/>
      <c r="P14" s="414"/>
      <c r="Q14" s="415"/>
      <c r="R14" s="416"/>
      <c r="S14" s="417"/>
    </row>
    <row r="15" spans="1:27">
      <c r="A15" s="378"/>
      <c r="B15" s="407" t="s">
        <v>388</v>
      </c>
      <c r="C15" s="407"/>
      <c r="D15" s="408">
        <v>11</v>
      </c>
      <c r="E15" s="409" t="s">
        <v>544</v>
      </c>
      <c r="F15" s="410"/>
      <c r="G15" s="377"/>
      <c r="H15" s="410"/>
      <c r="I15" s="411"/>
      <c r="J15" s="410"/>
      <c r="K15" s="377"/>
      <c r="L15" s="410"/>
      <c r="M15" s="411"/>
      <c r="N15" s="412"/>
      <c r="O15" s="413"/>
      <c r="P15" s="414"/>
      <c r="Q15" s="415"/>
      <c r="R15" s="416"/>
      <c r="S15" s="417"/>
    </row>
    <row r="16" spans="1:27">
      <c r="A16" s="378"/>
      <c r="B16" s="407" t="s">
        <v>388</v>
      </c>
      <c r="C16" s="407"/>
      <c r="D16" s="408">
        <v>12</v>
      </c>
      <c r="E16" s="409" t="s">
        <v>545</v>
      </c>
      <c r="F16" s="410"/>
      <c r="G16" s="377"/>
      <c r="H16" s="410"/>
      <c r="I16" s="411"/>
      <c r="J16" s="410"/>
      <c r="K16" s="377"/>
      <c r="L16" s="410"/>
      <c r="M16" s="411"/>
      <c r="N16" s="412"/>
      <c r="O16" s="413"/>
      <c r="P16" s="414"/>
      <c r="Q16" s="415"/>
      <c r="R16" s="416"/>
      <c r="S16" s="417"/>
    </row>
    <row r="17" spans="1:24">
      <c r="A17" s="378"/>
      <c r="B17" s="407" t="s">
        <v>388</v>
      </c>
      <c r="C17" s="407"/>
      <c r="D17" s="408">
        <v>13</v>
      </c>
      <c r="E17" s="409" t="s">
        <v>546</v>
      </c>
      <c r="F17" s="410"/>
      <c r="G17" s="377"/>
      <c r="H17" s="410"/>
      <c r="I17" s="411"/>
      <c r="J17" s="410"/>
      <c r="K17" s="377"/>
      <c r="L17" s="410"/>
      <c r="M17" s="411"/>
      <c r="N17" s="412"/>
      <c r="O17" s="413"/>
      <c r="P17" s="414"/>
      <c r="Q17" s="415"/>
      <c r="R17" s="416"/>
      <c r="S17" s="417"/>
    </row>
    <row r="18" spans="1:24">
      <c r="A18" s="378"/>
      <c r="B18" s="407" t="s">
        <v>388</v>
      </c>
      <c r="C18" s="407"/>
      <c r="D18" s="408">
        <v>14</v>
      </c>
      <c r="E18" s="409" t="s">
        <v>547</v>
      </c>
      <c r="F18" s="410"/>
      <c r="G18" s="377"/>
      <c r="H18" s="410"/>
      <c r="I18" s="411"/>
      <c r="J18" s="410"/>
      <c r="K18" s="377"/>
      <c r="L18" s="410"/>
      <c r="M18" s="411"/>
      <c r="N18" s="412"/>
      <c r="O18" s="413"/>
      <c r="P18" s="414"/>
      <c r="Q18" s="415"/>
      <c r="R18" s="416"/>
      <c r="S18" s="417"/>
    </row>
    <row r="19" spans="1:24">
      <c r="A19" s="378"/>
      <c r="B19" s="407" t="s">
        <v>388</v>
      </c>
      <c r="C19" s="407"/>
      <c r="D19" s="408">
        <v>15</v>
      </c>
      <c r="E19" s="409" t="s">
        <v>548</v>
      </c>
      <c r="F19" s="410"/>
      <c r="G19" s="377"/>
      <c r="H19" s="410"/>
      <c r="I19" s="411"/>
      <c r="J19" s="410"/>
      <c r="K19" s="377"/>
      <c r="L19" s="410"/>
      <c r="M19" s="411"/>
      <c r="N19" s="412"/>
      <c r="O19" s="413"/>
      <c r="P19" s="414"/>
      <c r="Q19" s="415"/>
      <c r="R19" s="416"/>
      <c r="S19" s="417"/>
    </row>
    <row r="20" spans="1:24">
      <c r="A20" s="378"/>
      <c r="B20" s="407" t="s">
        <v>388</v>
      </c>
      <c r="C20" s="407"/>
      <c r="D20" s="408">
        <v>16</v>
      </c>
      <c r="E20" s="409" t="s">
        <v>549</v>
      </c>
      <c r="F20" s="410"/>
      <c r="G20" s="377"/>
      <c r="H20" s="410"/>
      <c r="I20" s="411"/>
      <c r="J20" s="410"/>
      <c r="K20" s="377"/>
      <c r="L20" s="410"/>
      <c r="M20" s="411"/>
      <c r="N20" s="412"/>
      <c r="O20" s="413"/>
      <c r="P20" s="414"/>
      <c r="Q20" s="415"/>
      <c r="R20" s="416"/>
      <c r="S20" s="417"/>
    </row>
    <row r="21" spans="1:24">
      <c r="A21" s="378"/>
      <c r="B21" s="427" t="s">
        <v>388</v>
      </c>
      <c r="C21" s="407"/>
      <c r="D21" s="408">
        <v>17</v>
      </c>
      <c r="E21" s="409" t="s">
        <v>550</v>
      </c>
      <c r="F21" s="410"/>
      <c r="G21" s="377"/>
      <c r="H21" s="410"/>
      <c r="I21" s="411"/>
      <c r="J21" s="410"/>
      <c r="K21" s="377"/>
      <c r="L21" s="410"/>
      <c r="M21" s="411"/>
      <c r="N21" s="412"/>
      <c r="O21" s="413"/>
      <c r="P21" s="414"/>
      <c r="Q21" s="415"/>
      <c r="R21" s="416"/>
      <c r="S21" s="417"/>
      <c r="U21" s="428" t="s">
        <v>390</v>
      </c>
      <c r="V21" s="428"/>
      <c r="W21" s="428"/>
      <c r="X21" s="429"/>
    </row>
    <row r="22" spans="1:24" ht="12" customHeight="1">
      <c r="A22" s="378"/>
      <c r="B22" s="430" t="s">
        <v>391</v>
      </c>
      <c r="C22" s="430"/>
      <c r="D22" s="431">
        <v>18</v>
      </c>
      <c r="E22" s="432" t="s">
        <v>551</v>
      </c>
      <c r="F22" s="433"/>
      <c r="G22" s="434"/>
      <c r="H22" s="433"/>
      <c r="I22" s="435"/>
      <c r="J22" s="433"/>
      <c r="K22" s="434"/>
      <c r="L22" s="433"/>
      <c r="M22" s="435"/>
      <c r="N22" s="436"/>
      <c r="O22" s="437"/>
      <c r="P22" s="438"/>
      <c r="Q22" s="439"/>
      <c r="R22" s="440"/>
      <c r="S22" s="417"/>
      <c r="U22" s="1192" t="s">
        <v>392</v>
      </c>
      <c r="V22" s="1188" t="s">
        <v>393</v>
      </c>
      <c r="W22" s="1189"/>
      <c r="X22" s="429"/>
    </row>
    <row r="23" spans="1:24">
      <c r="A23" s="378"/>
      <c r="B23" s="407" t="s">
        <v>391</v>
      </c>
      <c r="C23" s="407"/>
      <c r="D23" s="408">
        <v>19</v>
      </c>
      <c r="E23" s="409" t="s">
        <v>552</v>
      </c>
      <c r="F23" s="410"/>
      <c r="G23" s="377"/>
      <c r="H23" s="410"/>
      <c r="I23" s="411"/>
      <c r="J23" s="410"/>
      <c r="K23" s="377"/>
      <c r="L23" s="410"/>
      <c r="M23" s="411"/>
      <c r="N23" s="412"/>
      <c r="O23" s="413"/>
      <c r="P23" s="414"/>
      <c r="Q23" s="415"/>
      <c r="R23" s="416"/>
      <c r="S23" s="417"/>
      <c r="U23" s="1193"/>
      <c r="V23" s="441" t="s">
        <v>394</v>
      </c>
      <c r="W23" s="441" t="s">
        <v>395</v>
      </c>
      <c r="X23" s="429"/>
    </row>
    <row r="24" spans="1:24" ht="12.75" thickBot="1">
      <c r="A24" s="378"/>
      <c r="B24" s="427" t="s">
        <v>391</v>
      </c>
      <c r="C24" s="427"/>
      <c r="D24" s="442">
        <v>20</v>
      </c>
      <c r="E24" s="443" t="s">
        <v>550</v>
      </c>
      <c r="F24" s="444"/>
      <c r="G24" s="445"/>
      <c r="H24" s="444"/>
      <c r="I24" s="446"/>
      <c r="J24" s="444"/>
      <c r="K24" s="445"/>
      <c r="L24" s="444"/>
      <c r="M24" s="446"/>
      <c r="N24" s="447"/>
      <c r="O24" s="448"/>
      <c r="P24" s="449"/>
      <c r="Q24" s="450"/>
      <c r="R24" s="451"/>
      <c r="S24" s="417"/>
      <c r="U24" s="452" t="s">
        <v>396</v>
      </c>
      <c r="V24" s="453">
        <v>0.104</v>
      </c>
      <c r="W24" s="453">
        <v>0.104</v>
      </c>
      <c r="X24" s="429"/>
    </row>
    <row r="25" spans="1:24">
      <c r="A25" s="378"/>
      <c r="B25" s="454" t="s">
        <v>397</v>
      </c>
      <c r="C25" s="454"/>
      <c r="D25" s="455">
        <v>21</v>
      </c>
      <c r="E25" s="443" t="s">
        <v>553</v>
      </c>
      <c r="F25" s="410">
        <f>'T17'!Q26/'T17'!$Q$25</f>
        <v>8.183469170014504E-2</v>
      </c>
      <c r="G25" s="377"/>
      <c r="H25" s="410"/>
      <c r="I25" s="411"/>
      <c r="J25" s="410"/>
      <c r="K25" s="377"/>
      <c r="L25" s="410"/>
      <c r="M25" s="411"/>
      <c r="N25" s="412"/>
      <c r="O25" s="413"/>
      <c r="P25" s="414"/>
      <c r="Q25" s="415"/>
      <c r="R25" s="416"/>
      <c r="S25" s="417"/>
      <c r="U25" s="456" t="s">
        <v>398</v>
      </c>
      <c r="V25" s="457">
        <v>0.161</v>
      </c>
      <c r="W25" s="458">
        <v>2.5000000000000001E-2</v>
      </c>
      <c r="X25" s="429"/>
    </row>
    <row r="26" spans="1:24" ht="12.75" thickBot="1">
      <c r="A26" s="378"/>
      <c r="B26" s="459" t="s">
        <v>397</v>
      </c>
      <c r="C26" s="460" t="s">
        <v>380</v>
      </c>
      <c r="D26" s="408">
        <v>22</v>
      </c>
      <c r="E26" s="717" t="s">
        <v>662</v>
      </c>
      <c r="F26" s="718">
        <f>('T17'!Q28+'T17'!Q31)/'T17'!$Q$25</f>
        <v>8.6305851776765086E-3</v>
      </c>
      <c r="G26" s="719">
        <f>$F$25*W25</f>
        <v>2.0458672925036262E-3</v>
      </c>
      <c r="H26" s="718">
        <f t="shared" ref="H26:H55" si="1">SUM(F26:G26)</f>
        <v>1.0676452470180134E-2</v>
      </c>
      <c r="I26" s="720"/>
      <c r="J26" s="718">
        <f>H26/2</f>
        <v>5.3382262350900669E-3</v>
      </c>
      <c r="K26" s="720"/>
      <c r="L26" s="718">
        <f t="shared" ref="L26:L34" si="2">J26/$K$34</f>
        <v>1.7623921960799351E-2</v>
      </c>
      <c r="M26" s="720"/>
      <c r="N26" s="721">
        <f>ROUND(L26*$V$5,0)</f>
        <v>31</v>
      </c>
      <c r="O26" s="722"/>
      <c r="P26" s="729">
        <f t="shared" ref="P26:P34" si="3">IF(O26="",N26,IF($O$34=$V$5,N$34,N$34+$V$7*(-1)))</f>
        <v>31</v>
      </c>
      <c r="Q26" s="723"/>
      <c r="R26" s="724">
        <f>P26/$U$5</f>
        <v>4.0741227493757389E-3</v>
      </c>
      <c r="S26" s="461"/>
      <c r="U26" s="462" t="s">
        <v>399</v>
      </c>
      <c r="V26" s="463">
        <v>9.0999999999999998E-2</v>
      </c>
      <c r="W26" s="464">
        <v>7.5999999999999998E-2</v>
      </c>
      <c r="X26" s="429"/>
    </row>
    <row r="27" spans="1:24">
      <c r="A27" s="378"/>
      <c r="B27" s="459" t="s">
        <v>400</v>
      </c>
      <c r="C27" s="460"/>
      <c r="D27" s="408">
        <v>23</v>
      </c>
      <c r="E27" s="683" t="s">
        <v>660</v>
      </c>
      <c r="F27" s="674">
        <f>'T17'!Q29/'T17'!$Q$25</f>
        <v>5.0935293689497049E-2</v>
      </c>
      <c r="G27" s="461">
        <f t="shared" ref="G27:G29" si="4">$F$25*W26</f>
        <v>6.219436569211023E-3</v>
      </c>
      <c r="H27" s="674">
        <f t="shared" si="1"/>
        <v>5.715473025870807E-2</v>
      </c>
      <c r="I27" s="675"/>
      <c r="J27" s="674">
        <v>0</v>
      </c>
      <c r="K27" s="675"/>
      <c r="L27" s="674">
        <f t="shared" si="2"/>
        <v>0</v>
      </c>
      <c r="M27" s="675"/>
      <c r="N27" s="676">
        <f t="shared" ref="N27:N34" si="5">ROUND(L27*$V$5,0)</f>
        <v>0</v>
      </c>
      <c r="O27" s="677"/>
      <c r="P27" s="678">
        <f t="shared" si="3"/>
        <v>0</v>
      </c>
      <c r="Q27" s="679"/>
      <c r="R27" s="680">
        <f t="shared" ref="R27:R55" si="6">P27/$U$5</f>
        <v>0</v>
      </c>
      <c r="S27" s="461"/>
      <c r="U27" s="465" t="s">
        <v>401</v>
      </c>
      <c r="V27" s="466">
        <v>3.3000000000000002E-2</v>
      </c>
      <c r="W27" s="466">
        <v>5.8000000000000003E-2</v>
      </c>
      <c r="X27" s="429"/>
    </row>
    <row r="28" spans="1:24">
      <c r="A28" s="378"/>
      <c r="B28" s="459" t="s">
        <v>402</v>
      </c>
      <c r="C28" s="460"/>
      <c r="D28" s="408">
        <v>24</v>
      </c>
      <c r="E28" s="409" t="s">
        <v>663</v>
      </c>
      <c r="F28" s="467">
        <f>'T17'!Q32/'T17'!$Q$25</f>
        <v>2.6186448049792383E-2</v>
      </c>
      <c r="G28" s="468">
        <f t="shared" si="4"/>
        <v>4.7464121186084124E-3</v>
      </c>
      <c r="H28" s="467">
        <f t="shared" si="1"/>
        <v>3.0932860168400796E-2</v>
      </c>
      <c r="I28" s="469"/>
      <c r="J28" s="467">
        <f t="shared" ref="J28:J55" si="7">H28</f>
        <v>3.0932860168400796E-2</v>
      </c>
      <c r="K28" s="469"/>
      <c r="L28" s="467">
        <f t="shared" si="2"/>
        <v>0.10212349376440699</v>
      </c>
      <c r="M28" s="469"/>
      <c r="N28" s="470">
        <f t="shared" si="5"/>
        <v>179</v>
      </c>
      <c r="O28" s="471"/>
      <c r="P28" s="472">
        <f t="shared" si="3"/>
        <v>179</v>
      </c>
      <c r="Q28" s="473"/>
      <c r="R28" s="474">
        <f t="shared" si="6"/>
        <v>2.3524773294782496E-2</v>
      </c>
      <c r="S28" s="461"/>
      <c r="U28" s="475" t="s">
        <v>411</v>
      </c>
      <c r="V28" s="476">
        <v>3.2000000000000001E-2</v>
      </c>
      <c r="W28" s="476">
        <v>0.27700000000000002</v>
      </c>
      <c r="X28" s="429"/>
    </row>
    <row r="29" spans="1:24">
      <c r="A29" s="378"/>
      <c r="B29" s="459" t="s">
        <v>400</v>
      </c>
      <c r="C29" s="460"/>
      <c r="D29" s="408">
        <v>25</v>
      </c>
      <c r="E29" s="409" t="s">
        <v>664</v>
      </c>
      <c r="F29" s="674">
        <f>('T17'!Q30+'T17'!Q33)/'T17'!$Q$25</f>
        <v>1.8608589754286801E-2</v>
      </c>
      <c r="G29" s="468">
        <f t="shared" si="4"/>
        <v>2.2668209600940178E-2</v>
      </c>
      <c r="H29" s="467">
        <f t="shared" si="1"/>
        <v>4.1276799355226976E-2</v>
      </c>
      <c r="I29" s="469"/>
      <c r="J29" s="467">
        <f t="shared" si="7"/>
        <v>4.1276799355226976E-2</v>
      </c>
      <c r="K29" s="469"/>
      <c r="L29" s="467">
        <f t="shared" si="2"/>
        <v>0.13627355952923928</v>
      </c>
      <c r="M29" s="469"/>
      <c r="N29" s="470">
        <f t="shared" si="5"/>
        <v>239</v>
      </c>
      <c r="O29" s="471"/>
      <c r="P29" s="472">
        <f t="shared" si="3"/>
        <v>239</v>
      </c>
      <c r="Q29" s="473"/>
      <c r="R29" s="474">
        <f t="shared" si="6"/>
        <v>3.1410172164541991E-2</v>
      </c>
      <c r="S29" s="461"/>
      <c r="U29" s="475" t="s">
        <v>403</v>
      </c>
      <c r="V29" s="476">
        <v>1.2999999999999999E-2</v>
      </c>
      <c r="W29" s="476">
        <v>1.2E-2</v>
      </c>
      <c r="X29" s="429"/>
    </row>
    <row r="30" spans="1:24">
      <c r="A30" s="378"/>
      <c r="B30" s="459" t="s">
        <v>400</v>
      </c>
      <c r="C30" s="460"/>
      <c r="D30" s="408">
        <v>26</v>
      </c>
      <c r="E30" s="409" t="s">
        <v>554</v>
      </c>
      <c r="F30" s="467">
        <f>'T17'!Q34/'T17'!$Q$25</f>
        <v>3.3488431543460934E-3</v>
      </c>
      <c r="G30" s="468"/>
      <c r="H30" s="467">
        <f t="shared" si="1"/>
        <v>3.3488431543460934E-3</v>
      </c>
      <c r="I30" s="469"/>
      <c r="J30" s="467">
        <f t="shared" si="7"/>
        <v>3.3488431543460934E-3</v>
      </c>
      <c r="K30" s="469"/>
      <c r="L30" s="467">
        <f t="shared" si="2"/>
        <v>1.105606016155606E-2</v>
      </c>
      <c r="M30" s="469"/>
      <c r="N30" s="470">
        <f t="shared" si="5"/>
        <v>19</v>
      </c>
      <c r="O30" s="471"/>
      <c r="P30" s="472">
        <f t="shared" si="3"/>
        <v>19</v>
      </c>
      <c r="Q30" s="473"/>
      <c r="R30" s="474">
        <f t="shared" si="6"/>
        <v>2.4970429754238403E-3</v>
      </c>
      <c r="S30" s="461"/>
      <c r="U30" s="475" t="s">
        <v>404</v>
      </c>
      <c r="V30" s="476">
        <v>2.9000000000000001E-2</v>
      </c>
      <c r="W30" s="476">
        <v>2.1999999999999999E-2</v>
      </c>
      <c r="X30" s="429"/>
    </row>
    <row r="31" spans="1:24">
      <c r="A31" s="378"/>
      <c r="B31" s="459" t="s">
        <v>400</v>
      </c>
      <c r="C31" s="460"/>
      <c r="D31" s="408">
        <v>27</v>
      </c>
      <c r="E31" s="409" t="s">
        <v>666</v>
      </c>
      <c r="F31" s="467">
        <f>'T17'!Q35/'T17'!$Q$25</f>
        <v>1.5075475014157667E-3</v>
      </c>
      <c r="G31" s="468">
        <f>F25*W29</f>
        <v>9.8201630040174043E-4</v>
      </c>
      <c r="H31" s="467">
        <f t="shared" si="1"/>
        <v>2.4895638018175071E-3</v>
      </c>
      <c r="I31" s="469"/>
      <c r="J31" s="467">
        <f t="shared" si="7"/>
        <v>2.4895638018175071E-3</v>
      </c>
      <c r="K31" s="469"/>
      <c r="L31" s="467">
        <f t="shared" si="2"/>
        <v>8.2191867162262379E-3</v>
      </c>
      <c r="M31" s="469"/>
      <c r="N31" s="470">
        <f t="shared" si="5"/>
        <v>14</v>
      </c>
      <c r="O31" s="471"/>
      <c r="P31" s="472">
        <f t="shared" si="3"/>
        <v>14</v>
      </c>
      <c r="Q31" s="473"/>
      <c r="R31" s="474">
        <f t="shared" si="6"/>
        <v>1.8399264029438822E-3</v>
      </c>
      <c r="S31" s="461"/>
      <c r="U31" s="475" t="s">
        <v>381</v>
      </c>
      <c r="V31" s="476">
        <v>0.44800000000000001</v>
      </c>
      <c r="W31" s="477"/>
      <c r="X31" s="429"/>
    </row>
    <row r="32" spans="1:24">
      <c r="A32" s="378"/>
      <c r="B32" s="459" t="s">
        <v>400</v>
      </c>
      <c r="C32" s="460"/>
      <c r="D32" s="408">
        <v>28</v>
      </c>
      <c r="E32" s="409" t="s">
        <v>555</v>
      </c>
      <c r="F32" s="467">
        <f>'T17'!Q36/'T17'!$Q$25</f>
        <v>8.9451605630402331E-3</v>
      </c>
      <c r="G32" s="468">
        <f>F25*W30</f>
        <v>1.8003632174031909E-3</v>
      </c>
      <c r="H32" s="467">
        <f t="shared" si="1"/>
        <v>1.0745523780443423E-2</v>
      </c>
      <c r="I32" s="469"/>
      <c r="J32" s="467">
        <f t="shared" si="7"/>
        <v>1.0745523780443423E-2</v>
      </c>
      <c r="K32" s="469"/>
      <c r="L32" s="467">
        <f t="shared" si="2"/>
        <v>3.5475879851175562E-2</v>
      </c>
      <c r="M32" s="469"/>
      <c r="N32" s="470">
        <f t="shared" si="5"/>
        <v>62</v>
      </c>
      <c r="O32" s="471"/>
      <c r="P32" s="472">
        <f t="shared" si="3"/>
        <v>62</v>
      </c>
      <c r="Q32" s="473"/>
      <c r="R32" s="474">
        <f t="shared" si="6"/>
        <v>8.1482454987514778E-3</v>
      </c>
      <c r="S32" s="461"/>
      <c r="U32" s="475" t="s">
        <v>405</v>
      </c>
      <c r="V32" s="476">
        <v>5.6000000000000001E-2</v>
      </c>
      <c r="W32" s="476">
        <v>0.24099999999999999</v>
      </c>
      <c r="X32" s="429"/>
    </row>
    <row r="33" spans="1:24" ht="12.75" thickBot="1">
      <c r="A33" s="378"/>
      <c r="B33" s="459" t="s">
        <v>400</v>
      </c>
      <c r="C33" s="460"/>
      <c r="D33" s="408">
        <v>29</v>
      </c>
      <c r="E33" s="409" t="s">
        <v>556</v>
      </c>
      <c r="F33" s="467">
        <f>'T17'!Q37/'T17'!$Q$25</f>
        <v>0.11060023184844993</v>
      </c>
      <c r="G33" s="468"/>
      <c r="H33" s="467">
        <f t="shared" si="1"/>
        <v>0.11060023184844993</v>
      </c>
      <c r="I33" s="469"/>
      <c r="J33" s="468">
        <f t="shared" si="7"/>
        <v>0.11060023184844993</v>
      </c>
      <c r="K33" s="728"/>
      <c r="L33" s="467">
        <f t="shared" si="2"/>
        <v>0.3651418596931213</v>
      </c>
      <c r="M33" s="469"/>
      <c r="N33" s="470">
        <f t="shared" si="5"/>
        <v>639</v>
      </c>
      <c r="O33" s="471"/>
      <c r="P33" s="472">
        <f t="shared" si="3"/>
        <v>639</v>
      </c>
      <c r="Q33" s="473"/>
      <c r="R33" s="474">
        <f t="shared" si="6"/>
        <v>8.3979497962938632E-2</v>
      </c>
      <c r="S33" s="461"/>
      <c r="U33" s="478" t="s">
        <v>384</v>
      </c>
      <c r="V33" s="479">
        <v>3.5000000000000003E-2</v>
      </c>
      <c r="W33" s="479">
        <v>0.184</v>
      </c>
      <c r="X33" s="429"/>
    </row>
    <row r="34" spans="1:24" ht="12.75" thickTop="1">
      <c r="A34" s="378"/>
      <c r="B34" s="459" t="s">
        <v>400</v>
      </c>
      <c r="C34" s="460"/>
      <c r="D34" s="408">
        <v>30</v>
      </c>
      <c r="E34" s="409" t="s">
        <v>653</v>
      </c>
      <c r="F34" s="531">
        <f>'T17'!Q38/'T17'!$Q$25</f>
        <v>9.8164562692282423E-2</v>
      </c>
      <c r="G34" s="530"/>
      <c r="H34" s="531">
        <f t="shared" si="1"/>
        <v>9.8164562692282423E-2</v>
      </c>
      <c r="I34" s="532">
        <f>SUM(H26:H34)</f>
        <v>0.3653895675298553</v>
      </c>
      <c r="J34" s="531">
        <f t="shared" si="7"/>
        <v>9.8164562692282423E-2</v>
      </c>
      <c r="K34" s="532">
        <f>SUM(J26:J34)</f>
        <v>0.3028966110360572</v>
      </c>
      <c r="L34" s="531">
        <f t="shared" si="2"/>
        <v>0.32408603832347532</v>
      </c>
      <c r="M34" s="532">
        <f>SUM(L26:L34)</f>
        <v>1.0000000000000002</v>
      </c>
      <c r="N34" s="533">
        <f t="shared" si="5"/>
        <v>567</v>
      </c>
      <c r="O34" s="534">
        <f>SUM(N26:N34)</f>
        <v>1750</v>
      </c>
      <c r="P34" s="535">
        <f t="shared" si="3"/>
        <v>568</v>
      </c>
      <c r="Q34" s="662">
        <f>SUM(P26:P34)</f>
        <v>1751</v>
      </c>
      <c r="R34" s="663">
        <f t="shared" si="6"/>
        <v>7.4648442633723222E-2</v>
      </c>
      <c r="S34" s="461"/>
      <c r="U34" s="465" t="s">
        <v>379</v>
      </c>
      <c r="V34" s="466">
        <f>SUM(V23:V32)</f>
        <v>0.96700000000000008</v>
      </c>
      <c r="W34" s="466">
        <f>SUM(W23:W32)</f>
        <v>0.81500000000000006</v>
      </c>
      <c r="X34" s="429"/>
    </row>
    <row r="35" spans="1:24">
      <c r="A35" s="378"/>
      <c r="B35" s="562" t="s">
        <v>400</v>
      </c>
      <c r="C35" s="568" t="s">
        <v>381</v>
      </c>
      <c r="D35" s="455">
        <v>31</v>
      </c>
      <c r="E35" s="601" t="s">
        <v>557</v>
      </c>
      <c r="F35" s="730"/>
      <c r="G35" s="731"/>
      <c r="H35" s="730"/>
      <c r="I35" s="732"/>
      <c r="J35" s="730"/>
      <c r="K35" s="732"/>
      <c r="L35" s="730"/>
      <c r="M35" s="732"/>
      <c r="N35" s="733"/>
      <c r="O35" s="734"/>
      <c r="P35" s="735"/>
      <c r="Q35" s="736"/>
      <c r="R35" s="737"/>
      <c r="S35" s="461"/>
      <c r="U35" s="465" t="s">
        <v>379</v>
      </c>
      <c r="V35" s="466">
        <f>SUM(V24:V33)</f>
        <v>1.002</v>
      </c>
      <c r="W35" s="466">
        <f>SUM(W24:W33)</f>
        <v>0.99900000000000011</v>
      </c>
      <c r="X35" s="429"/>
    </row>
    <row r="36" spans="1:24">
      <c r="A36" s="378"/>
      <c r="B36" s="562" t="s">
        <v>406</v>
      </c>
      <c r="C36" s="568" t="s">
        <v>383</v>
      </c>
      <c r="D36" s="455">
        <v>32</v>
      </c>
      <c r="E36" s="601" t="s">
        <v>547</v>
      </c>
      <c r="F36" s="567">
        <f>'T17'!Q40/'T17'!$Q$25</f>
        <v>0.14465852060806073</v>
      </c>
      <c r="G36" s="664">
        <f>F25*W32</f>
        <v>1.9722160699734953E-2</v>
      </c>
      <c r="H36" s="567">
        <f t="shared" si="1"/>
        <v>0.16438068130779568</v>
      </c>
      <c r="I36" s="665">
        <f>H36</f>
        <v>0.16438068130779568</v>
      </c>
      <c r="J36" s="567">
        <f t="shared" si="7"/>
        <v>0.16438068130779568</v>
      </c>
      <c r="K36" s="665">
        <f>J36</f>
        <v>0.16438068130779568</v>
      </c>
      <c r="L36" s="567">
        <f>H36/I36</f>
        <v>1</v>
      </c>
      <c r="M36" s="665">
        <f>L36</f>
        <v>1</v>
      </c>
      <c r="N36" s="666">
        <f>L36*Y5</f>
        <v>1620</v>
      </c>
      <c r="O36" s="667">
        <f>N36</f>
        <v>1620</v>
      </c>
      <c r="P36" s="668">
        <f>IF(O36="",N36,IF($O$36=$Y$5,N$36,N$36+$Y$7*(-1)))</f>
        <v>1620</v>
      </c>
      <c r="Q36" s="669">
        <f>P36</f>
        <v>1620</v>
      </c>
      <c r="R36" s="670">
        <f t="shared" si="6"/>
        <v>0.21290576948350637</v>
      </c>
      <c r="S36" s="461"/>
      <c r="X36" s="429"/>
    </row>
    <row r="37" spans="1:24">
      <c r="A37" s="378"/>
      <c r="B37" s="459" t="s">
        <v>400</v>
      </c>
      <c r="C37" s="460" t="s">
        <v>382</v>
      </c>
      <c r="D37" s="408">
        <v>33</v>
      </c>
      <c r="E37" s="409" t="s">
        <v>558</v>
      </c>
      <c r="F37" s="467">
        <f>'T17'!Q43/'T17'!$Q$25</f>
        <v>2.360593574637981E-2</v>
      </c>
      <c r="G37" s="468"/>
      <c r="H37" s="467">
        <f t="shared" si="1"/>
        <v>2.360593574637981E-2</v>
      </c>
      <c r="I37" s="469"/>
      <c r="J37" s="467">
        <f t="shared" si="7"/>
        <v>2.360593574637981E-2</v>
      </c>
      <c r="K37" s="469"/>
      <c r="L37" s="467">
        <f t="shared" ref="L37:L45" si="8">H37/$I$45</f>
        <v>8.6426942805814311E-2</v>
      </c>
      <c r="M37" s="469"/>
      <c r="N37" s="470">
        <f t="shared" ref="N37:N45" si="9">ROUND(L37*$X$5,0)</f>
        <v>196</v>
      </c>
      <c r="O37" s="471"/>
      <c r="P37" s="472">
        <f t="shared" ref="P37:P45" si="10">IF(O37="",N37,IF($O$45=$X$5,N$45,N$45+$X$7*(-1)))</f>
        <v>196</v>
      </c>
      <c r="Q37" s="473"/>
      <c r="R37" s="474">
        <f t="shared" si="6"/>
        <v>2.5758969641214352E-2</v>
      </c>
      <c r="S37" s="461"/>
    </row>
    <row r="38" spans="1:24">
      <c r="A38" s="378"/>
      <c r="B38" s="459" t="s">
        <v>400</v>
      </c>
      <c r="C38" s="460"/>
      <c r="D38" s="408">
        <v>34</v>
      </c>
      <c r="E38" s="409" t="s">
        <v>559</v>
      </c>
      <c r="F38" s="467">
        <f>'T17'!Q44/'T17'!$Q$25</f>
        <v>1.6362180653613799E-2</v>
      </c>
      <c r="G38" s="468"/>
      <c r="H38" s="467">
        <f t="shared" si="1"/>
        <v>1.6362180653613799E-2</v>
      </c>
      <c r="I38" s="469"/>
      <c r="J38" s="467">
        <f t="shared" si="7"/>
        <v>1.6362180653613799E-2</v>
      </c>
      <c r="K38" s="469"/>
      <c r="L38" s="467">
        <f t="shared" si="8"/>
        <v>5.9905833292168975E-2</v>
      </c>
      <c r="M38" s="469"/>
      <c r="N38" s="470">
        <f t="shared" si="9"/>
        <v>136</v>
      </c>
      <c r="O38" s="471"/>
      <c r="P38" s="472">
        <f t="shared" si="10"/>
        <v>136</v>
      </c>
      <c r="Q38" s="473"/>
      <c r="R38" s="474">
        <f t="shared" si="6"/>
        <v>1.7873570771454857E-2</v>
      </c>
      <c r="S38" s="461"/>
    </row>
    <row r="39" spans="1:24">
      <c r="A39" s="378"/>
      <c r="B39" s="459" t="s">
        <v>400</v>
      </c>
      <c r="C39" s="460"/>
      <c r="D39" s="408">
        <v>35</v>
      </c>
      <c r="E39" s="409" t="s">
        <v>539</v>
      </c>
      <c r="F39" s="467">
        <f>'T17'!Q42/'T17'!$Q$25</f>
        <v>4.1911666805728394E-2</v>
      </c>
      <c r="G39" s="468"/>
      <c r="H39" s="467">
        <f t="shared" si="1"/>
        <v>4.1911666805728394E-2</v>
      </c>
      <c r="I39" s="469"/>
      <c r="J39" s="467">
        <f t="shared" si="7"/>
        <v>4.1911666805728394E-2</v>
      </c>
      <c r="K39" s="469"/>
      <c r="L39" s="467">
        <f t="shared" si="8"/>
        <v>0.15344857619001809</v>
      </c>
      <c r="M39" s="469"/>
      <c r="N39" s="470">
        <f t="shared" si="9"/>
        <v>348</v>
      </c>
      <c r="O39" s="471"/>
      <c r="P39" s="472">
        <f t="shared" si="10"/>
        <v>348</v>
      </c>
      <c r="Q39" s="473"/>
      <c r="R39" s="474">
        <f t="shared" si="6"/>
        <v>4.5735313444605075E-2</v>
      </c>
      <c r="S39" s="461"/>
    </row>
    <row r="40" spans="1:24">
      <c r="A40" s="378"/>
      <c r="B40" s="459" t="s">
        <v>400</v>
      </c>
      <c r="C40" s="460"/>
      <c r="D40" s="408">
        <v>36</v>
      </c>
      <c r="E40" s="409" t="s">
        <v>654</v>
      </c>
      <c r="F40" s="467">
        <f>'T17'!Q45/'T17'!$Q$25</f>
        <v>3.0814185716644269E-2</v>
      </c>
      <c r="G40" s="468"/>
      <c r="H40" s="467">
        <f t="shared" si="1"/>
        <v>3.0814185716644269E-2</v>
      </c>
      <c r="I40" s="469"/>
      <c r="J40" s="467">
        <f t="shared" si="7"/>
        <v>3.0814185716644269E-2</v>
      </c>
      <c r="K40" s="469"/>
      <c r="L40" s="467">
        <f t="shared" si="8"/>
        <v>0.11281805962504907</v>
      </c>
      <c r="M40" s="469"/>
      <c r="N40" s="470">
        <f t="shared" si="9"/>
        <v>256</v>
      </c>
      <c r="O40" s="471"/>
      <c r="P40" s="472">
        <f t="shared" si="10"/>
        <v>256</v>
      </c>
      <c r="Q40" s="473"/>
      <c r="R40" s="474">
        <f t="shared" si="6"/>
        <v>3.3644368510973847E-2</v>
      </c>
      <c r="S40" s="461"/>
    </row>
    <row r="41" spans="1:24">
      <c r="A41" s="378"/>
      <c r="B41" s="459" t="s">
        <v>400</v>
      </c>
      <c r="C41" s="460"/>
      <c r="D41" s="408">
        <v>37</v>
      </c>
      <c r="E41" s="409" t="s">
        <v>655</v>
      </c>
      <c r="F41" s="467">
        <f>'T17'!Q46/'T17'!$Q$25</f>
        <v>3.2464818861741275E-2</v>
      </c>
      <c r="G41" s="468"/>
      <c r="H41" s="467">
        <f t="shared" si="1"/>
        <v>3.2464818861741275E-2</v>
      </c>
      <c r="I41" s="469"/>
      <c r="J41" s="467">
        <f t="shared" si="7"/>
        <v>3.2464818861741275E-2</v>
      </c>
      <c r="K41" s="469"/>
      <c r="L41" s="467">
        <f t="shared" si="8"/>
        <v>0.11886141998819665</v>
      </c>
      <c r="M41" s="469"/>
      <c r="N41" s="470">
        <f t="shared" si="9"/>
        <v>270</v>
      </c>
      <c r="O41" s="471"/>
      <c r="P41" s="472">
        <f t="shared" si="10"/>
        <v>270</v>
      </c>
      <c r="Q41" s="473"/>
      <c r="R41" s="474">
        <f t="shared" si="6"/>
        <v>3.5484294913917726E-2</v>
      </c>
      <c r="S41" s="461"/>
    </row>
    <row r="42" spans="1:24">
      <c r="A42" s="378"/>
      <c r="B42" s="459" t="s">
        <v>400</v>
      </c>
      <c r="C42" s="460"/>
      <c r="D42" s="408">
        <v>38</v>
      </c>
      <c r="E42" s="409" t="s">
        <v>656</v>
      </c>
      <c r="F42" s="467">
        <f>'T17'!Q47/'T17'!$Q$25</f>
        <v>1.2651540300976923E-2</v>
      </c>
      <c r="G42" s="468"/>
      <c r="H42" s="467">
        <f t="shared" si="1"/>
        <v>1.2651540300976923E-2</v>
      </c>
      <c r="I42" s="469"/>
      <c r="J42" s="467">
        <f t="shared" si="7"/>
        <v>1.2651540300976923E-2</v>
      </c>
      <c r="K42" s="469"/>
      <c r="L42" s="467">
        <f t="shared" si="8"/>
        <v>4.6320296799319871E-2</v>
      </c>
      <c r="M42" s="469"/>
      <c r="N42" s="470">
        <f t="shared" si="9"/>
        <v>105</v>
      </c>
      <c r="O42" s="471"/>
      <c r="P42" s="472">
        <f t="shared" si="10"/>
        <v>105</v>
      </c>
      <c r="Q42" s="473"/>
      <c r="R42" s="474">
        <f t="shared" si="6"/>
        <v>1.3799448022079117E-2</v>
      </c>
      <c r="S42" s="461"/>
    </row>
    <row r="43" spans="1:24">
      <c r="A43" s="378"/>
      <c r="B43" s="459" t="s">
        <v>400</v>
      </c>
      <c r="C43" s="460"/>
      <c r="D43" s="408">
        <v>39</v>
      </c>
      <c r="E43" s="409" t="s">
        <v>560</v>
      </c>
      <c r="F43" s="467">
        <f>'T17'!Q48/'T17'!$Q$25</f>
        <v>2.7622985306205053E-3</v>
      </c>
      <c r="G43" s="468"/>
      <c r="H43" s="467">
        <f t="shared" si="1"/>
        <v>2.7622985306205053E-3</v>
      </c>
      <c r="I43" s="469"/>
      <c r="J43" s="467">
        <f t="shared" si="7"/>
        <v>2.7622985306205053E-3</v>
      </c>
      <c r="K43" s="469"/>
      <c r="L43" s="467">
        <f t="shared" si="8"/>
        <v>1.0113431625142666E-2</v>
      </c>
      <c r="M43" s="469"/>
      <c r="N43" s="470">
        <f t="shared" si="9"/>
        <v>23</v>
      </c>
      <c r="O43" s="471"/>
      <c r="P43" s="472">
        <f t="shared" si="10"/>
        <v>23</v>
      </c>
      <c r="Q43" s="473"/>
      <c r="R43" s="474">
        <f t="shared" si="6"/>
        <v>3.0227362334078064E-3</v>
      </c>
      <c r="S43" s="461"/>
    </row>
    <row r="44" spans="1:24">
      <c r="A44" s="378"/>
      <c r="B44" s="459" t="s">
        <v>400</v>
      </c>
      <c r="C44" s="460"/>
      <c r="D44" s="408">
        <v>40</v>
      </c>
      <c r="E44" s="409" t="s">
        <v>657</v>
      </c>
      <c r="F44" s="467">
        <f>'T17'!Q49/'T17'!$Q$25</f>
        <v>3.5047106421278928E-3</v>
      </c>
      <c r="G44" s="468"/>
      <c r="H44" s="467">
        <f t="shared" si="1"/>
        <v>3.5047106421278928E-3</v>
      </c>
      <c r="I44" s="469"/>
      <c r="J44" s="467">
        <f t="shared" si="7"/>
        <v>3.5047106421278928E-3</v>
      </c>
      <c r="K44" s="469"/>
      <c r="L44" s="467">
        <f t="shared" si="8"/>
        <v>1.283157886526777E-2</v>
      </c>
      <c r="M44" s="469"/>
      <c r="N44" s="470">
        <f t="shared" si="9"/>
        <v>29</v>
      </c>
      <c r="O44" s="471"/>
      <c r="P44" s="472">
        <f t="shared" si="10"/>
        <v>29</v>
      </c>
      <c r="Q44" s="473"/>
      <c r="R44" s="474">
        <f t="shared" si="6"/>
        <v>3.8112761203837561E-3</v>
      </c>
      <c r="S44" s="461"/>
    </row>
    <row r="45" spans="1:24">
      <c r="A45" s="378"/>
      <c r="B45" s="454" t="s">
        <v>400</v>
      </c>
      <c r="C45" s="502"/>
      <c r="D45" s="442">
        <v>41</v>
      </c>
      <c r="E45" s="443" t="s">
        <v>561</v>
      </c>
      <c r="F45" s="531">
        <f>'T17'!Q50/'T17'!$Q$25</f>
        <v>0.10905433881473249</v>
      </c>
      <c r="G45" s="530"/>
      <c r="H45" s="531">
        <f t="shared" si="1"/>
        <v>0.10905433881473249</v>
      </c>
      <c r="I45" s="532">
        <f>SUM(H37:H45)</f>
        <v>0.27313167607256539</v>
      </c>
      <c r="J45" s="531">
        <f t="shared" si="7"/>
        <v>0.10905433881473249</v>
      </c>
      <c r="K45" s="532">
        <f>SUM(J37:J45)</f>
        <v>0.27313167607256539</v>
      </c>
      <c r="L45" s="531">
        <f t="shared" si="8"/>
        <v>0.3992738608090225</v>
      </c>
      <c r="M45" s="532">
        <f>SUM(L37:L45)</f>
        <v>0.99999999999999989</v>
      </c>
      <c r="N45" s="533">
        <f t="shared" si="9"/>
        <v>906</v>
      </c>
      <c r="O45" s="534">
        <f>SUM(N37:N45)</f>
        <v>2269</v>
      </c>
      <c r="P45" s="535">
        <f t="shared" si="10"/>
        <v>905</v>
      </c>
      <c r="Q45" s="662">
        <f>SUM(P37:P45)</f>
        <v>2268</v>
      </c>
      <c r="R45" s="663">
        <f t="shared" si="6"/>
        <v>0.11893809961887239</v>
      </c>
      <c r="S45" s="461"/>
    </row>
    <row r="46" spans="1:24">
      <c r="A46" s="378"/>
      <c r="B46" s="459" t="s">
        <v>400</v>
      </c>
      <c r="C46" s="460" t="s">
        <v>384</v>
      </c>
      <c r="D46" s="408">
        <v>42</v>
      </c>
      <c r="E46" s="409" t="s">
        <v>658</v>
      </c>
      <c r="F46" s="467">
        <f>'T17'!Q52/'T17'!$Q$25</f>
        <v>1.5497985971926099E-2</v>
      </c>
      <c r="G46" s="468"/>
      <c r="H46" s="467">
        <f t="shared" si="1"/>
        <v>1.5497985971926099E-2</v>
      </c>
      <c r="I46" s="469"/>
      <c r="J46" s="467">
        <f t="shared" si="7"/>
        <v>1.5497985971926099E-2</v>
      </c>
      <c r="K46" s="469"/>
      <c r="L46" s="467">
        <f t="shared" ref="L46:L53" si="11">H46/$I$53</f>
        <v>8.6581270174725264E-2</v>
      </c>
      <c r="M46" s="469"/>
      <c r="N46" s="470">
        <f t="shared" ref="N46:N53" si="12">ROUND(L46*$Z$5,0)</f>
        <v>92</v>
      </c>
      <c r="O46" s="471"/>
      <c r="P46" s="472">
        <f t="shared" ref="P46:P53" si="13">IF(O46="",N46,IF($O$53=$Z$5,N$53,N$53+$Z$7*(-1)))</f>
        <v>92</v>
      </c>
      <c r="Q46" s="473"/>
      <c r="R46" s="474">
        <f t="shared" si="6"/>
        <v>1.2090944933631225E-2</v>
      </c>
      <c r="S46" s="461"/>
    </row>
    <row r="47" spans="1:24">
      <c r="A47" s="378"/>
      <c r="B47" s="459" t="s">
        <v>400</v>
      </c>
      <c r="C47" s="460"/>
      <c r="D47" s="408">
        <v>43</v>
      </c>
      <c r="E47" s="409" t="s">
        <v>659</v>
      </c>
      <c r="F47" s="467">
        <f>'T17'!Q53/'T17'!$Q$25</f>
        <v>5.7419239160729912E-2</v>
      </c>
      <c r="G47" s="468">
        <f>F25*W33</f>
        <v>1.5057583272826688E-2</v>
      </c>
      <c r="H47" s="467">
        <f t="shared" si="1"/>
        <v>7.2476822433556604E-2</v>
      </c>
      <c r="I47" s="469"/>
      <c r="J47" s="467">
        <f t="shared" si="7"/>
        <v>7.2476822433556604E-2</v>
      </c>
      <c r="K47" s="469"/>
      <c r="L47" s="467">
        <f t="shared" si="11"/>
        <v>0.40490005319997557</v>
      </c>
      <c r="M47" s="469"/>
      <c r="N47" s="470">
        <f t="shared" si="12"/>
        <v>432</v>
      </c>
      <c r="O47" s="471"/>
      <c r="P47" s="472">
        <f t="shared" si="13"/>
        <v>432</v>
      </c>
      <c r="Q47" s="473"/>
      <c r="R47" s="474">
        <f t="shared" si="6"/>
        <v>5.6774871862268365E-2</v>
      </c>
      <c r="S47" s="461"/>
    </row>
    <row r="48" spans="1:24">
      <c r="A48" s="378"/>
      <c r="B48" s="459" t="s">
        <v>400</v>
      </c>
      <c r="C48" s="460"/>
      <c r="D48" s="408">
        <v>44</v>
      </c>
      <c r="E48" s="409" t="s">
        <v>667</v>
      </c>
      <c r="F48" s="467">
        <f>'T17'!Q54/'T17'!$Q$25</f>
        <v>1.4393776662127929E-2</v>
      </c>
      <c r="G48" s="468"/>
      <c r="H48" s="467">
        <f t="shared" si="1"/>
        <v>1.4393776662127929E-2</v>
      </c>
      <c r="I48" s="469"/>
      <c r="J48" s="467">
        <f t="shared" si="7"/>
        <v>1.4393776662127929E-2</v>
      </c>
      <c r="K48" s="469"/>
      <c r="L48" s="467">
        <f t="shared" si="11"/>
        <v>8.0412478645666946E-2</v>
      </c>
      <c r="M48" s="469"/>
      <c r="N48" s="470">
        <f t="shared" si="12"/>
        <v>86</v>
      </c>
      <c r="O48" s="471"/>
      <c r="P48" s="472">
        <f t="shared" si="13"/>
        <v>86</v>
      </c>
      <c r="Q48" s="473"/>
      <c r="R48" s="474">
        <f t="shared" si="6"/>
        <v>1.1302405046655277E-2</v>
      </c>
      <c r="S48" s="461"/>
    </row>
    <row r="49" spans="1:19">
      <c r="A49" s="378"/>
      <c r="B49" s="459" t="s">
        <v>400</v>
      </c>
      <c r="C49" s="460"/>
      <c r="D49" s="408">
        <v>45</v>
      </c>
      <c r="E49" s="409" t="s">
        <v>668</v>
      </c>
      <c r="F49" s="467">
        <f>'T17'!Q56/'T17'!$Q$25</f>
        <v>2.4344087243187009E-2</v>
      </c>
      <c r="G49" s="468"/>
      <c r="H49" s="467">
        <f t="shared" si="1"/>
        <v>2.4344087243187009E-2</v>
      </c>
      <c r="I49" s="469"/>
      <c r="J49" s="467">
        <f t="shared" si="7"/>
        <v>2.4344087243187009E-2</v>
      </c>
      <c r="K49" s="469"/>
      <c r="L49" s="467">
        <f t="shared" si="11"/>
        <v>0.13600102610607187</v>
      </c>
      <c r="M49" s="469"/>
      <c r="N49" s="470">
        <f t="shared" si="12"/>
        <v>145</v>
      </c>
      <c r="O49" s="471"/>
      <c r="P49" s="472">
        <f t="shared" si="13"/>
        <v>145</v>
      </c>
      <c r="Q49" s="473"/>
      <c r="R49" s="474">
        <f t="shared" si="6"/>
        <v>1.905638060191878E-2</v>
      </c>
      <c r="S49" s="461"/>
    </row>
    <row r="50" spans="1:19">
      <c r="A50" s="378"/>
      <c r="B50" s="459" t="s">
        <v>400</v>
      </c>
      <c r="C50" s="460"/>
      <c r="D50" s="408">
        <v>46</v>
      </c>
      <c r="E50" s="409" t="s">
        <v>562</v>
      </c>
      <c r="F50" s="467">
        <f>'T17'!Q55/'T17'!$Q$25</f>
        <v>3.0935613235599565E-3</v>
      </c>
      <c r="G50" s="468"/>
      <c r="H50" s="467">
        <f t="shared" si="1"/>
        <v>3.0935613235599565E-3</v>
      </c>
      <c r="I50" s="469"/>
      <c r="J50" s="467">
        <f t="shared" si="7"/>
        <v>3.0935613235599565E-3</v>
      </c>
      <c r="K50" s="469"/>
      <c r="L50" s="467">
        <f t="shared" si="11"/>
        <v>1.7282533952631872E-2</v>
      </c>
      <c r="M50" s="469"/>
      <c r="N50" s="470">
        <f t="shared" si="12"/>
        <v>18</v>
      </c>
      <c r="O50" s="471"/>
      <c r="P50" s="472">
        <f t="shared" si="13"/>
        <v>18</v>
      </c>
      <c r="Q50" s="473"/>
      <c r="R50" s="474">
        <f t="shared" si="6"/>
        <v>2.3656196609278487E-3</v>
      </c>
      <c r="S50" s="461"/>
    </row>
    <row r="51" spans="1:19">
      <c r="A51" s="378"/>
      <c r="B51" s="459" t="s">
        <v>400</v>
      </c>
      <c r="C51" s="460"/>
      <c r="D51" s="408">
        <v>47</v>
      </c>
      <c r="E51" s="409" t="s">
        <v>670</v>
      </c>
      <c r="F51" s="674">
        <f>('T17'!Q57+'T17'!Q58)/'T17'!$Q$25</f>
        <v>3.6417249098613699E-2</v>
      </c>
      <c r="G51" s="468"/>
      <c r="H51" s="467">
        <f t="shared" si="1"/>
        <v>3.6417249098613699E-2</v>
      </c>
      <c r="I51" s="469"/>
      <c r="J51" s="467">
        <f t="shared" si="7"/>
        <v>3.6417249098613699E-2</v>
      </c>
      <c r="K51" s="469"/>
      <c r="L51" s="467">
        <f t="shared" si="11"/>
        <v>0.20344912486944774</v>
      </c>
      <c r="M51" s="469"/>
      <c r="N51" s="470">
        <f t="shared" si="12"/>
        <v>217</v>
      </c>
      <c r="O51" s="471"/>
      <c r="P51" s="472">
        <f t="shared" si="13"/>
        <v>217</v>
      </c>
      <c r="Q51" s="473"/>
      <c r="R51" s="474">
        <f t="shared" si="6"/>
        <v>2.8518859245630176E-2</v>
      </c>
      <c r="S51" s="461"/>
    </row>
    <row r="52" spans="1:19">
      <c r="A52" s="378"/>
      <c r="B52" s="459" t="s">
        <v>400</v>
      </c>
      <c r="C52" s="460"/>
      <c r="D52" s="408">
        <v>48</v>
      </c>
      <c r="E52" s="409" t="s">
        <v>563</v>
      </c>
      <c r="F52" s="467">
        <f>'T17'!Q59/'T17'!$Q$25</f>
        <v>1.9964530382620953E-3</v>
      </c>
      <c r="G52" s="468"/>
      <c r="H52" s="467">
        <f t="shared" si="1"/>
        <v>1.9964530382620953E-3</v>
      </c>
      <c r="I52" s="469"/>
      <c r="J52" s="467">
        <f t="shared" si="7"/>
        <v>1.9964530382620953E-3</v>
      </c>
      <c r="K52" s="469"/>
      <c r="L52" s="467">
        <f t="shared" si="11"/>
        <v>1.1153413108647885E-2</v>
      </c>
      <c r="M52" s="469"/>
      <c r="N52" s="470">
        <f t="shared" si="12"/>
        <v>12</v>
      </c>
      <c r="O52" s="471"/>
      <c r="P52" s="472">
        <f t="shared" si="13"/>
        <v>12</v>
      </c>
      <c r="Q52" s="473"/>
      <c r="R52" s="474">
        <f t="shared" si="6"/>
        <v>1.577079773951899E-3</v>
      </c>
      <c r="S52" s="461"/>
    </row>
    <row r="53" spans="1:19">
      <c r="A53" s="378"/>
      <c r="B53" s="454" t="s">
        <v>400</v>
      </c>
      <c r="C53" s="502"/>
      <c r="D53" s="442">
        <v>49</v>
      </c>
      <c r="E53" s="443" t="s">
        <v>671</v>
      </c>
      <c r="F53" s="531">
        <f>'T17'!Q61/'T17'!$Q$25</f>
        <v>1.0779355191470249E-2</v>
      </c>
      <c r="G53" s="530"/>
      <c r="H53" s="531">
        <f t="shared" si="1"/>
        <v>1.0779355191470249E-2</v>
      </c>
      <c r="I53" s="532">
        <f>SUM(H46:H53)</f>
        <v>0.17899929096270362</v>
      </c>
      <c r="J53" s="531">
        <f t="shared" si="7"/>
        <v>1.0779355191470249E-2</v>
      </c>
      <c r="K53" s="532">
        <f>SUM(J46:J53)</f>
        <v>0.17899929096270362</v>
      </c>
      <c r="L53" s="531">
        <f t="shared" si="11"/>
        <v>6.0220099942832964E-2</v>
      </c>
      <c r="M53" s="673">
        <f>SUM(L46:L53)</f>
        <v>1.0000000000000002</v>
      </c>
      <c r="N53" s="533">
        <f t="shared" si="12"/>
        <v>64</v>
      </c>
      <c r="O53" s="534">
        <f>SUM(N46:N53)</f>
        <v>1066</v>
      </c>
      <c r="P53" s="671">
        <f t="shared" si="13"/>
        <v>64</v>
      </c>
      <c r="Q53" s="662">
        <f>SUM(P46:P53)</f>
        <v>1066</v>
      </c>
      <c r="R53" s="663">
        <f t="shared" si="6"/>
        <v>8.4110921277434619E-3</v>
      </c>
      <c r="S53" s="461"/>
    </row>
    <row r="54" spans="1:19">
      <c r="A54" s="378"/>
      <c r="B54" s="459" t="s">
        <v>400</v>
      </c>
      <c r="C54" s="460" t="s">
        <v>550</v>
      </c>
      <c r="D54" s="408">
        <v>50</v>
      </c>
      <c r="E54" s="409" t="s">
        <v>544</v>
      </c>
      <c r="F54" s="467">
        <f>'T17'!Q60/'T17'!$Q$25</f>
        <v>2.7949632433219304E-3</v>
      </c>
      <c r="G54" s="468"/>
      <c r="H54" s="467">
        <f t="shared" si="1"/>
        <v>2.7949632433219304E-3</v>
      </c>
      <c r="I54" s="469"/>
      <c r="J54" s="467">
        <f t="shared" si="7"/>
        <v>2.7949632433219304E-3</v>
      </c>
      <c r="K54" s="469"/>
      <c r="L54" s="467">
        <f>H54/$I$55</f>
        <v>0.15512354628821987</v>
      </c>
      <c r="M54" s="469"/>
      <c r="N54" s="470">
        <f t="shared" ref="N54:N55" si="14">ROUND(L54*$AA$5,0)</f>
        <v>140</v>
      </c>
      <c r="O54" s="471"/>
      <c r="P54" s="472">
        <f>IF(O54="",N54,IF($O$55=$AA$5,N$55,N$55+$AA$7*(-1)))</f>
        <v>140</v>
      </c>
      <c r="Q54" s="473"/>
      <c r="R54" s="474">
        <f t="shared" si="6"/>
        <v>1.8399264029438821E-2</v>
      </c>
      <c r="S54" s="461"/>
    </row>
    <row r="55" spans="1:19">
      <c r="A55" s="378"/>
      <c r="B55" s="454" t="s">
        <v>400</v>
      </c>
      <c r="C55" s="502"/>
      <c r="D55" s="408">
        <v>51</v>
      </c>
      <c r="E55" s="443" t="s">
        <v>672</v>
      </c>
      <c r="F55" s="410">
        <f>'T17'!Q62/'T17'!$Q$25</f>
        <v>6.711888357692806E-3</v>
      </c>
      <c r="G55" s="377">
        <f>F25*W24</f>
        <v>8.5108079368150843E-3</v>
      </c>
      <c r="H55" s="410">
        <f t="shared" si="1"/>
        <v>1.5222696294507891E-2</v>
      </c>
      <c r="I55" s="411">
        <f>SUM(H54:H55)</f>
        <v>1.8017659537829821E-2</v>
      </c>
      <c r="J55" s="410">
        <f t="shared" si="7"/>
        <v>1.5222696294507891E-2</v>
      </c>
      <c r="K55" s="411">
        <f>SUM(J54:J55)</f>
        <v>1.8017659537829821E-2</v>
      </c>
      <c r="L55" s="467">
        <f>H55/$I$55</f>
        <v>0.84487645371178022</v>
      </c>
      <c r="M55" s="411">
        <f>SUM(L54:L55)</f>
        <v>1</v>
      </c>
      <c r="N55" s="412">
        <f t="shared" si="14"/>
        <v>764</v>
      </c>
      <c r="O55" s="413">
        <f>SUM(N54:N55)</f>
        <v>904</v>
      </c>
      <c r="P55" s="414">
        <f>IF(O55="",N55,IF($O$55=$AA$5,N$55,N$55+$AA$7*(-1)))</f>
        <v>764</v>
      </c>
      <c r="Q55" s="503">
        <f>SUM(P54:P55)</f>
        <v>904</v>
      </c>
      <c r="R55" s="504">
        <f t="shared" si="6"/>
        <v>0.10040741227493757</v>
      </c>
      <c r="S55" s="505"/>
    </row>
    <row r="56" spans="1:19">
      <c r="B56" s="506" t="s">
        <v>386</v>
      </c>
      <c r="C56" s="506"/>
      <c r="D56" s="507"/>
      <c r="E56" s="508" t="s">
        <v>407</v>
      </c>
      <c r="F56" s="509"/>
      <c r="G56" s="510"/>
      <c r="H56" s="509"/>
      <c r="I56" s="511"/>
      <c r="J56" s="509"/>
      <c r="K56" s="511"/>
      <c r="L56" s="509"/>
      <c r="M56" s="511"/>
      <c r="N56" s="512"/>
      <c r="O56" s="513"/>
      <c r="P56" s="688"/>
      <c r="Q56" s="514"/>
      <c r="R56" s="515"/>
      <c r="S56" s="516"/>
    </row>
    <row r="57" spans="1:19">
      <c r="B57" s="427" t="s">
        <v>391</v>
      </c>
      <c r="C57" s="427"/>
      <c r="D57" s="517"/>
      <c r="E57" s="518" t="s">
        <v>408</v>
      </c>
      <c r="F57" s="519"/>
      <c r="G57" s="520"/>
      <c r="H57" s="519"/>
      <c r="I57" s="521"/>
      <c r="J57" s="519"/>
      <c r="K57" s="521"/>
      <c r="L57" s="519"/>
      <c r="M57" s="521"/>
      <c r="N57" s="522"/>
      <c r="O57" s="523"/>
      <c r="P57" s="689"/>
      <c r="Q57" s="524"/>
      <c r="R57" s="525"/>
      <c r="S57" s="516"/>
    </row>
    <row r="58" spans="1:19">
      <c r="B58" s="427" t="s">
        <v>409</v>
      </c>
      <c r="C58" s="427"/>
      <c r="D58" s="526"/>
      <c r="E58" s="518" t="s">
        <v>410</v>
      </c>
      <c r="F58" s="519"/>
      <c r="G58" s="520"/>
      <c r="H58" s="519"/>
      <c r="I58" s="521"/>
      <c r="J58" s="519"/>
      <c r="K58" s="521"/>
      <c r="L58" s="519"/>
      <c r="M58" s="521"/>
      <c r="N58" s="522"/>
      <c r="O58" s="523"/>
      <c r="P58" s="689"/>
      <c r="Q58" s="524"/>
      <c r="R58" s="525"/>
      <c r="S58" s="516"/>
    </row>
    <row r="59" spans="1:19">
      <c r="A59" s="378"/>
      <c r="B59" s="801" t="s">
        <v>397</v>
      </c>
      <c r="C59" s="801"/>
      <c r="D59" s="526"/>
      <c r="E59" s="528" t="s">
        <v>481</v>
      </c>
      <c r="F59" s="529">
        <f>F25</f>
        <v>8.183469170014504E-2</v>
      </c>
      <c r="G59" s="530"/>
      <c r="H59" s="531"/>
      <c r="I59" s="532">
        <v>0</v>
      </c>
      <c r="J59" s="531"/>
      <c r="K59" s="532"/>
      <c r="L59" s="531"/>
      <c r="M59" s="532">
        <v>0</v>
      </c>
      <c r="N59" s="533"/>
      <c r="O59" s="534"/>
      <c r="P59" s="671"/>
      <c r="Q59" s="536"/>
      <c r="R59" s="537"/>
      <c r="S59" s="516"/>
    </row>
    <row r="60" spans="1:19">
      <c r="A60" s="378"/>
      <c r="B60" s="802" t="s">
        <v>397</v>
      </c>
      <c r="C60" s="802"/>
      <c r="D60" s="538"/>
      <c r="E60" s="539" t="s">
        <v>482</v>
      </c>
      <c r="F60" s="540">
        <f>SUM(F26:F34)</f>
        <v>0.32692726243078718</v>
      </c>
      <c r="G60" s="496">
        <f>SUM(G26:G34)</f>
        <v>3.8462305099068173E-2</v>
      </c>
      <c r="H60" s="540"/>
      <c r="I60" s="541">
        <f>SUM(I26:I34)</f>
        <v>0.3653895675298553</v>
      </c>
      <c r="J60" s="540"/>
      <c r="K60" s="541">
        <f>SUM(K26:K34)</f>
        <v>0.3028966110360572</v>
      </c>
      <c r="L60" s="495"/>
      <c r="M60" s="497">
        <f>SUM(M26:M34)</f>
        <v>1.0000000000000002</v>
      </c>
      <c r="N60" s="498"/>
      <c r="O60" s="499">
        <f>SUM(O26:O34)</f>
        <v>1750</v>
      </c>
      <c r="P60" s="542"/>
      <c r="Q60" s="500">
        <f>SUM(Q26:Q34)</f>
        <v>1751</v>
      </c>
      <c r="R60" s="501">
        <f>SUM(R26:R34)</f>
        <v>0.23012222368248128</v>
      </c>
      <c r="S60" s="461"/>
    </row>
    <row r="61" spans="1:19">
      <c r="A61" s="378"/>
      <c r="B61" s="803" t="s">
        <v>397</v>
      </c>
      <c r="C61" s="802"/>
      <c r="D61" s="543"/>
      <c r="E61" s="544" t="s">
        <v>473</v>
      </c>
      <c r="F61" s="738"/>
      <c r="G61" s="739"/>
      <c r="H61" s="738"/>
      <c r="I61" s="740"/>
      <c r="J61" s="738"/>
      <c r="K61" s="740"/>
      <c r="L61" s="738"/>
      <c r="M61" s="740"/>
      <c r="N61" s="741"/>
      <c r="O61" s="742"/>
      <c r="P61" s="743"/>
      <c r="Q61" s="744"/>
      <c r="R61" s="745"/>
      <c r="S61" s="461"/>
    </row>
    <row r="62" spans="1:19">
      <c r="A62" s="378"/>
      <c r="B62" s="803" t="s">
        <v>397</v>
      </c>
      <c r="C62" s="803"/>
      <c r="D62" s="543"/>
      <c r="E62" s="544" t="s">
        <v>474</v>
      </c>
      <c r="F62" s="482">
        <f>F36</f>
        <v>0.14465852060806073</v>
      </c>
      <c r="G62" s="481">
        <f>SUM(G36)</f>
        <v>1.9722160699734953E-2</v>
      </c>
      <c r="H62" s="482"/>
      <c r="I62" s="483">
        <f>SUM(I36)</f>
        <v>0.16438068130779568</v>
      </c>
      <c r="J62" s="482"/>
      <c r="K62" s="483">
        <f>SUM(K36)</f>
        <v>0.16438068130779568</v>
      </c>
      <c r="L62" s="482"/>
      <c r="M62" s="483">
        <f>SUM(M36)</f>
        <v>1</v>
      </c>
      <c r="N62" s="486"/>
      <c r="O62" s="487">
        <f>SUM(O36)</f>
        <v>1620</v>
      </c>
      <c r="P62" s="545"/>
      <c r="Q62" s="488">
        <f>SUM(Q36)</f>
        <v>1620</v>
      </c>
      <c r="R62" s="489">
        <f>SUM(R36)</f>
        <v>0.21290576948350637</v>
      </c>
      <c r="S62" s="461"/>
    </row>
    <row r="63" spans="1:19">
      <c r="A63" s="378"/>
      <c r="B63" s="804" t="s">
        <v>406</v>
      </c>
      <c r="C63" s="804"/>
      <c r="D63" s="546"/>
      <c r="E63" s="547" t="s">
        <v>475</v>
      </c>
      <c r="F63" s="482">
        <f>SUM(F37:F45)</f>
        <v>0.27313167607256539</v>
      </c>
      <c r="G63" s="484">
        <f>SUM(G37:G45)</f>
        <v>0</v>
      </c>
      <c r="H63" s="485"/>
      <c r="I63" s="490">
        <f>SUM(I37:I45)</f>
        <v>0.27313167607256539</v>
      </c>
      <c r="J63" s="485"/>
      <c r="K63" s="490">
        <f>SUM(K37:K45)</f>
        <v>0.27313167607256539</v>
      </c>
      <c r="L63" s="485"/>
      <c r="M63" s="490">
        <f>SUM(M37:M45)</f>
        <v>0.99999999999999989</v>
      </c>
      <c r="N63" s="491"/>
      <c r="O63" s="492">
        <f>SUM(O37:O45)</f>
        <v>2269</v>
      </c>
      <c r="P63" s="548"/>
      <c r="Q63" s="493">
        <f>SUM(Q37:Q45)</f>
        <v>2268</v>
      </c>
      <c r="R63" s="494">
        <f>SUM(R37:R45)</f>
        <v>0.29806807727690893</v>
      </c>
      <c r="S63" s="461"/>
    </row>
    <row r="64" spans="1:19">
      <c r="A64" s="378"/>
      <c r="B64" s="804" t="s">
        <v>406</v>
      </c>
      <c r="C64" s="804"/>
      <c r="D64" s="546"/>
      <c r="E64" s="547" t="s">
        <v>476</v>
      </c>
      <c r="F64" s="482">
        <f>SUM(F46:F53)</f>
        <v>0.16394170768987695</v>
      </c>
      <c r="G64" s="484">
        <f>SUM(G46:G53)</f>
        <v>1.5057583272826688E-2</v>
      </c>
      <c r="H64" s="485"/>
      <c r="I64" s="490">
        <f>SUM(I46:I53)</f>
        <v>0.17899929096270362</v>
      </c>
      <c r="J64" s="485"/>
      <c r="K64" s="490">
        <f>SUM(K46:K53)</f>
        <v>0.17899929096270362</v>
      </c>
      <c r="L64" s="485"/>
      <c r="M64" s="490">
        <f>SUM(M46:M53)</f>
        <v>1.0000000000000002</v>
      </c>
      <c r="N64" s="491"/>
      <c r="O64" s="492">
        <f>SUM(O46:O53)</f>
        <v>1066</v>
      </c>
      <c r="P64" s="548"/>
      <c r="Q64" s="493">
        <f>SUM(Q46:Q53)</f>
        <v>1066</v>
      </c>
      <c r="R64" s="494">
        <f>SUM(R46:R53)</f>
        <v>0.14009725325272704</v>
      </c>
      <c r="S64" s="461"/>
    </row>
    <row r="65" spans="1:19">
      <c r="A65" s="378"/>
      <c r="B65" s="805" t="s">
        <v>397</v>
      </c>
      <c r="C65" s="805"/>
      <c r="D65" s="517"/>
      <c r="E65" s="549" t="s">
        <v>477</v>
      </c>
      <c r="F65" s="550">
        <f>SUM(F54:F55)</f>
        <v>9.5068516010147364E-3</v>
      </c>
      <c r="G65" s="551">
        <f>SUM(G54:G55)</f>
        <v>8.5108079368150843E-3</v>
      </c>
      <c r="H65" s="550"/>
      <c r="I65" s="552">
        <f>SUM(I54:I55)</f>
        <v>1.8017659537829821E-2</v>
      </c>
      <c r="J65" s="550"/>
      <c r="K65" s="552">
        <f>SUM(K54:K55)</f>
        <v>1.8017659537829821E-2</v>
      </c>
      <c r="L65" s="550"/>
      <c r="M65" s="552">
        <f>SUM(M54:M55)</f>
        <v>1</v>
      </c>
      <c r="N65" s="553"/>
      <c r="O65" s="554">
        <f>SUM(O54:O55)</f>
        <v>904</v>
      </c>
      <c r="P65" s="555"/>
      <c r="Q65" s="556">
        <f>SUM(Q54:Q55)</f>
        <v>904</v>
      </c>
      <c r="R65" s="557">
        <f>SUM(R54:R55)</f>
        <v>0.1188066763043764</v>
      </c>
      <c r="S65" s="461"/>
    </row>
    <row r="66" spans="1:19">
      <c r="A66" s="378"/>
      <c r="B66" s="527" t="s">
        <v>397</v>
      </c>
      <c r="C66" s="684"/>
      <c r="D66" s="560"/>
      <c r="E66" s="561" t="s">
        <v>418</v>
      </c>
      <c r="F66" s="567">
        <f>SUM(F59:F65)</f>
        <v>1.00000071010245</v>
      </c>
      <c r="G66" s="558"/>
      <c r="H66" s="567"/>
      <c r="I66" s="559">
        <f>SUM(I60:I65)</f>
        <v>0.99991887541074986</v>
      </c>
      <c r="J66" s="567"/>
      <c r="K66" s="559">
        <f>SUM(K60:K65)</f>
        <v>0.93742591891695171</v>
      </c>
      <c r="L66" s="685"/>
      <c r="M66" s="685">
        <f t="shared" ref="M66" si="15">SUM(M60:M65)</f>
        <v>5</v>
      </c>
      <c r="N66" s="470"/>
      <c r="O66" s="471">
        <f>SUM(O60:O65)</f>
        <v>7609</v>
      </c>
      <c r="P66" s="682"/>
      <c r="Q66" s="681">
        <f>SUM(Q60:Q65)</f>
        <v>7609</v>
      </c>
      <c r="R66" s="670">
        <f>SUM(R60:R65)</f>
        <v>1</v>
      </c>
      <c r="S66" s="461"/>
    </row>
    <row r="67" spans="1:19">
      <c r="A67" s="378"/>
      <c r="F67" s="461"/>
      <c r="N67" s="686"/>
      <c r="O67" s="686"/>
      <c r="Q67" s="687"/>
      <c r="S67" s="516"/>
    </row>
    <row r="68" spans="1:19">
      <c r="A68" s="378"/>
      <c r="B68" s="563"/>
      <c r="C68" s="563"/>
      <c r="F68" s="378"/>
    </row>
    <row r="69" spans="1:19" ht="18" customHeight="1">
      <c r="A69" s="378"/>
      <c r="F69" s="378"/>
    </row>
    <row r="846" spans="13:17">
      <c r="M846" s="564"/>
      <c r="N846" s="564"/>
      <c r="O846" s="564"/>
      <c r="P846" s="565"/>
      <c r="Q846" s="565"/>
    </row>
  </sheetData>
  <mergeCells count="7">
    <mergeCell ref="V22:W22"/>
    <mergeCell ref="J3:K3"/>
    <mergeCell ref="L3:M3"/>
    <mergeCell ref="U22:U23"/>
    <mergeCell ref="N3:Q3"/>
    <mergeCell ref="N4:O4"/>
    <mergeCell ref="P4:Q4"/>
  </mergeCells>
  <phoneticPr fontId="4"/>
  <pageMargins left="0.59055118110236227" right="0.59055118110236227" top="0.59055118110236227" bottom="0.59055118110236227" header="0.51181102362204722" footer="0.51181102362204722"/>
  <pageSetup paperSize="8" scale="6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AE71"/>
  <sheetViews>
    <sheetView showGridLines="0" zoomScale="160" zoomScaleNormal="160" zoomScaleSheetLayoutView="100" workbookViewId="0">
      <pane xSplit="1" ySplit="5" topLeftCell="B6" activePane="bottomRight" state="frozen"/>
      <selection activeCell="AE26" sqref="AE26"/>
      <selection pane="topRight" activeCell="AE26" sqref="AE26"/>
      <selection pane="bottomLeft" activeCell="AE26" sqref="AE26"/>
      <selection pane="bottomRight"/>
    </sheetView>
  </sheetViews>
  <sheetFormatPr defaultColWidth="9.140625" defaultRowHeight="15"/>
  <cols>
    <col min="1" max="1" width="38.140625" style="1001" customWidth="1"/>
    <col min="2" max="25" width="8.7109375" style="976" customWidth="1"/>
    <col min="26" max="16384" width="9.140625" style="976"/>
  </cols>
  <sheetData>
    <row r="1" spans="1:25" s="972" customFormat="1" ht="29.45" customHeight="1">
      <c r="A1" s="971" t="s">
        <v>598</v>
      </c>
      <c r="B1" s="1200" t="s">
        <v>346</v>
      </c>
      <c r="C1" s="1200"/>
      <c r="D1" s="1200"/>
      <c r="E1" s="1200"/>
      <c r="F1" s="1200"/>
      <c r="G1" s="1200"/>
      <c r="H1" s="1200"/>
      <c r="I1" s="1200"/>
      <c r="J1" s="1200"/>
      <c r="K1" s="1200"/>
      <c r="L1" s="1200"/>
      <c r="M1" s="1200"/>
      <c r="N1" s="1200" t="s">
        <v>346</v>
      </c>
      <c r="O1" s="1200"/>
      <c r="P1" s="1200"/>
      <c r="Q1" s="1200"/>
      <c r="R1" s="1200"/>
      <c r="S1" s="1200"/>
      <c r="T1" s="1200"/>
      <c r="U1" s="1200"/>
      <c r="V1" s="1200"/>
      <c r="W1" s="1200"/>
      <c r="X1" s="1200"/>
      <c r="Y1" s="1200"/>
    </row>
    <row r="2" spans="1:25" ht="13.5" customHeight="1">
      <c r="A2" s="973"/>
      <c r="B2" s="974"/>
      <c r="C2" s="974"/>
      <c r="D2" s="974"/>
      <c r="E2" s="974"/>
      <c r="F2" s="974"/>
      <c r="G2" s="974"/>
      <c r="H2" s="974"/>
      <c r="I2" s="974"/>
      <c r="J2" s="974"/>
      <c r="K2" s="974"/>
      <c r="L2" s="974"/>
      <c r="M2" s="975" t="s">
        <v>599</v>
      </c>
      <c r="N2" s="974"/>
      <c r="O2" s="974"/>
      <c r="P2" s="974"/>
      <c r="Q2" s="974"/>
      <c r="R2" s="974"/>
      <c r="S2" s="974"/>
      <c r="T2" s="974"/>
      <c r="U2" s="974"/>
      <c r="V2" s="974"/>
      <c r="W2" s="974"/>
      <c r="X2" s="974"/>
      <c r="Y2" s="975" t="s">
        <v>599</v>
      </c>
    </row>
    <row r="3" spans="1:25" s="980" customFormat="1" ht="12.75" customHeight="1">
      <c r="A3" s="977"/>
      <c r="B3" s="978" t="s">
        <v>347</v>
      </c>
      <c r="C3" s="979"/>
      <c r="D3" s="979"/>
      <c r="E3" s="979"/>
      <c r="F3" s="979"/>
      <c r="G3" s="979"/>
      <c r="H3" s="979"/>
      <c r="I3" s="979"/>
      <c r="J3" s="979"/>
      <c r="K3" s="979"/>
      <c r="L3" s="979"/>
      <c r="M3" s="979"/>
      <c r="N3" s="978" t="s">
        <v>348</v>
      </c>
      <c r="O3" s="979"/>
      <c r="P3" s="979"/>
      <c r="Q3" s="979"/>
      <c r="R3" s="979"/>
      <c r="S3" s="979"/>
      <c r="T3" s="979"/>
      <c r="U3" s="979"/>
      <c r="V3" s="979"/>
      <c r="W3" s="979"/>
      <c r="X3" s="979"/>
      <c r="Y3" s="979"/>
    </row>
    <row r="4" spans="1:25" s="980" customFormat="1" ht="12.75" customHeight="1">
      <c r="A4" s="981"/>
      <c r="B4" s="982"/>
      <c r="C4" s="983"/>
      <c r="D4" s="983"/>
      <c r="E4" s="1201" t="s">
        <v>349</v>
      </c>
      <c r="F4" s="979"/>
      <c r="G4" s="979"/>
      <c r="H4" s="1201" t="s">
        <v>350</v>
      </c>
      <c r="I4" s="984"/>
      <c r="J4" s="984"/>
      <c r="K4" s="978" t="s">
        <v>351</v>
      </c>
      <c r="L4" s="979"/>
      <c r="M4" s="979"/>
      <c r="N4" s="982"/>
      <c r="O4" s="983"/>
      <c r="P4" s="983"/>
      <c r="Q4" s="1201" t="s">
        <v>349</v>
      </c>
      <c r="R4" s="979"/>
      <c r="S4" s="979"/>
      <c r="T4" s="1201" t="s">
        <v>350</v>
      </c>
      <c r="U4" s="984"/>
      <c r="V4" s="984"/>
      <c r="W4" s="978" t="s">
        <v>351</v>
      </c>
      <c r="X4" s="979"/>
      <c r="Y4" s="979"/>
    </row>
    <row r="5" spans="1:25" s="980" customFormat="1" ht="24" customHeight="1">
      <c r="A5" s="985"/>
      <c r="B5" s="986"/>
      <c r="C5" s="987" t="s">
        <v>352</v>
      </c>
      <c r="D5" s="988" t="s">
        <v>353</v>
      </c>
      <c r="E5" s="1202"/>
      <c r="F5" s="987" t="s">
        <v>352</v>
      </c>
      <c r="G5" s="988" t="s">
        <v>353</v>
      </c>
      <c r="H5" s="1202"/>
      <c r="I5" s="987" t="s">
        <v>352</v>
      </c>
      <c r="J5" s="988" t="s">
        <v>353</v>
      </c>
      <c r="K5" s="986"/>
      <c r="L5" s="987" t="s">
        <v>352</v>
      </c>
      <c r="M5" s="988" t="s">
        <v>353</v>
      </c>
      <c r="N5" s="986"/>
      <c r="O5" s="987" t="s">
        <v>352</v>
      </c>
      <c r="P5" s="988" t="s">
        <v>353</v>
      </c>
      <c r="Q5" s="1202"/>
      <c r="R5" s="987" t="s">
        <v>352</v>
      </c>
      <c r="S5" s="988" t="s">
        <v>353</v>
      </c>
      <c r="T5" s="1202"/>
      <c r="U5" s="987" t="s">
        <v>352</v>
      </c>
      <c r="V5" s="988" t="s">
        <v>353</v>
      </c>
      <c r="W5" s="986"/>
      <c r="X5" s="987" t="s">
        <v>352</v>
      </c>
      <c r="Y5" s="988" t="s">
        <v>353</v>
      </c>
    </row>
    <row r="6" spans="1:25" ht="10.5" customHeight="1">
      <c r="A6" s="989" t="s">
        <v>354</v>
      </c>
      <c r="B6" s="990">
        <v>17156043</v>
      </c>
      <c r="C6" s="991">
        <v>14105784</v>
      </c>
      <c r="D6" s="991">
        <v>3050260</v>
      </c>
      <c r="E6" s="991">
        <v>10474460</v>
      </c>
      <c r="F6" s="991">
        <v>7938234</v>
      </c>
      <c r="G6" s="991">
        <v>2536226</v>
      </c>
      <c r="H6" s="991">
        <v>3632622</v>
      </c>
      <c r="I6" s="991">
        <v>3492012</v>
      </c>
      <c r="J6" s="991">
        <v>140611</v>
      </c>
      <c r="K6" s="991">
        <v>3048961</v>
      </c>
      <c r="L6" s="991">
        <v>2675538</v>
      </c>
      <c r="M6" s="991">
        <v>373423</v>
      </c>
      <c r="N6" s="992">
        <v>4775152</v>
      </c>
      <c r="O6" s="992">
        <v>4238948</v>
      </c>
      <c r="P6" s="992">
        <v>536204</v>
      </c>
      <c r="Q6" s="992">
        <v>3312457</v>
      </c>
      <c r="R6" s="992">
        <v>2812532</v>
      </c>
      <c r="S6" s="992">
        <v>499925</v>
      </c>
      <c r="T6" s="992">
        <v>748280</v>
      </c>
      <c r="U6" s="992">
        <v>746832</v>
      </c>
      <c r="V6" s="992">
        <v>1448</v>
      </c>
      <c r="W6" s="992">
        <v>714414</v>
      </c>
      <c r="X6" s="992">
        <v>679583</v>
      </c>
      <c r="Y6" s="992">
        <v>34831</v>
      </c>
    </row>
    <row r="7" spans="1:25" ht="10.5" customHeight="1">
      <c r="A7" s="993" t="s">
        <v>355</v>
      </c>
      <c r="B7" s="994">
        <v>1966598</v>
      </c>
      <c r="C7" s="992">
        <v>1670092</v>
      </c>
      <c r="D7" s="992">
        <v>296505</v>
      </c>
      <c r="E7" s="992">
        <v>1104859</v>
      </c>
      <c r="F7" s="992">
        <v>846051</v>
      </c>
      <c r="G7" s="992">
        <v>258808</v>
      </c>
      <c r="H7" s="992">
        <v>618503</v>
      </c>
      <c r="I7" s="992">
        <v>597772</v>
      </c>
      <c r="J7" s="992">
        <v>20731</v>
      </c>
      <c r="K7" s="992">
        <v>243236</v>
      </c>
      <c r="L7" s="992">
        <v>226269</v>
      </c>
      <c r="M7" s="992">
        <v>16967</v>
      </c>
      <c r="N7" s="992">
        <v>722561</v>
      </c>
      <c r="O7" s="992">
        <v>650069</v>
      </c>
      <c r="P7" s="992">
        <v>72491</v>
      </c>
      <c r="Q7" s="992">
        <v>455169</v>
      </c>
      <c r="R7" s="992">
        <v>388333</v>
      </c>
      <c r="S7" s="992">
        <v>66835</v>
      </c>
      <c r="T7" s="992">
        <v>209542</v>
      </c>
      <c r="U7" s="992">
        <v>209326</v>
      </c>
      <c r="V7" s="992">
        <v>217</v>
      </c>
      <c r="W7" s="992">
        <v>57850</v>
      </c>
      <c r="X7" s="992">
        <v>52410</v>
      </c>
      <c r="Y7" s="992">
        <v>5440</v>
      </c>
    </row>
    <row r="8" spans="1:25" ht="10.5" customHeight="1">
      <c r="A8" s="993" t="s">
        <v>600</v>
      </c>
      <c r="B8" s="994">
        <v>303476</v>
      </c>
      <c r="C8" s="992">
        <v>270664</v>
      </c>
      <c r="D8" s="992">
        <v>32812</v>
      </c>
      <c r="E8" s="992">
        <v>130067</v>
      </c>
      <c r="F8" s="992">
        <v>105608</v>
      </c>
      <c r="G8" s="992">
        <v>24459</v>
      </c>
      <c r="H8" s="992">
        <v>150194</v>
      </c>
      <c r="I8" s="992">
        <v>144003</v>
      </c>
      <c r="J8" s="992">
        <v>6191</v>
      </c>
      <c r="K8" s="992">
        <v>23216</v>
      </c>
      <c r="L8" s="992">
        <v>21054</v>
      </c>
      <c r="M8" s="992">
        <v>2162</v>
      </c>
      <c r="N8" s="992">
        <v>137834</v>
      </c>
      <c r="O8" s="992">
        <v>123753</v>
      </c>
      <c r="P8" s="992">
        <v>14081</v>
      </c>
      <c r="Q8" s="992">
        <v>81142</v>
      </c>
      <c r="R8" s="992">
        <v>68575</v>
      </c>
      <c r="S8" s="992">
        <v>12568</v>
      </c>
      <c r="T8" s="992">
        <v>45176</v>
      </c>
      <c r="U8" s="992">
        <v>44995</v>
      </c>
      <c r="V8" s="992">
        <v>181</v>
      </c>
      <c r="W8" s="992">
        <v>11515</v>
      </c>
      <c r="X8" s="992">
        <v>10182</v>
      </c>
      <c r="Y8" s="992">
        <v>1333</v>
      </c>
    </row>
    <row r="9" spans="1:25" ht="10.5" customHeight="1">
      <c r="A9" s="993" t="s">
        <v>601</v>
      </c>
      <c r="B9" s="994">
        <v>333500</v>
      </c>
      <c r="C9" s="992">
        <v>306192</v>
      </c>
      <c r="D9" s="992">
        <v>27308</v>
      </c>
      <c r="E9" s="992">
        <v>176828</v>
      </c>
      <c r="F9" s="992">
        <v>153279</v>
      </c>
      <c r="G9" s="992">
        <v>23548</v>
      </c>
      <c r="H9" s="992">
        <v>114219</v>
      </c>
      <c r="I9" s="992">
        <v>112382</v>
      </c>
      <c r="J9" s="992">
        <v>1837</v>
      </c>
      <c r="K9" s="992">
        <v>42454</v>
      </c>
      <c r="L9" s="992">
        <v>40531</v>
      </c>
      <c r="M9" s="992">
        <v>1923</v>
      </c>
      <c r="N9" s="992">
        <v>156851</v>
      </c>
      <c r="O9" s="992">
        <v>146909</v>
      </c>
      <c r="P9" s="992">
        <v>9942</v>
      </c>
      <c r="Q9" s="992">
        <v>104839</v>
      </c>
      <c r="R9" s="992">
        <v>96416</v>
      </c>
      <c r="S9" s="992">
        <v>8423</v>
      </c>
      <c r="T9" s="992">
        <v>37277</v>
      </c>
      <c r="U9" s="992">
        <v>37241</v>
      </c>
      <c r="V9" s="992">
        <v>36</v>
      </c>
      <c r="W9" s="992">
        <v>14736</v>
      </c>
      <c r="X9" s="992">
        <v>13252</v>
      </c>
      <c r="Y9" s="992">
        <v>1484</v>
      </c>
    </row>
    <row r="10" spans="1:25" ht="10.5" customHeight="1">
      <c r="A10" s="993" t="s">
        <v>602</v>
      </c>
      <c r="B10" s="994">
        <v>392721</v>
      </c>
      <c r="C10" s="992">
        <v>312114</v>
      </c>
      <c r="D10" s="992">
        <v>80608</v>
      </c>
      <c r="E10" s="992">
        <v>241531</v>
      </c>
      <c r="F10" s="992">
        <v>170517</v>
      </c>
      <c r="G10" s="992">
        <v>71014</v>
      </c>
      <c r="H10" s="992">
        <v>117898</v>
      </c>
      <c r="I10" s="992">
        <v>113311</v>
      </c>
      <c r="J10" s="992">
        <v>4587</v>
      </c>
      <c r="K10" s="992">
        <v>33292</v>
      </c>
      <c r="L10" s="992">
        <v>28286</v>
      </c>
      <c r="M10" s="992">
        <v>5006</v>
      </c>
      <c r="N10" s="992">
        <v>121871</v>
      </c>
      <c r="O10" s="992">
        <v>110342</v>
      </c>
      <c r="P10" s="992">
        <v>11529</v>
      </c>
      <c r="Q10" s="992">
        <v>76368</v>
      </c>
      <c r="R10" s="992">
        <v>64876</v>
      </c>
      <c r="S10" s="992">
        <v>11492</v>
      </c>
      <c r="T10" s="992">
        <v>36958</v>
      </c>
      <c r="U10" s="992">
        <v>36958</v>
      </c>
      <c r="V10" s="992" t="s">
        <v>603</v>
      </c>
      <c r="W10" s="992">
        <v>8544</v>
      </c>
      <c r="X10" s="992">
        <v>8508</v>
      </c>
      <c r="Y10" s="992">
        <v>36</v>
      </c>
    </row>
    <row r="11" spans="1:25" ht="10.5" customHeight="1">
      <c r="A11" s="993" t="s">
        <v>604</v>
      </c>
      <c r="B11" s="994">
        <v>144303</v>
      </c>
      <c r="C11" s="992">
        <v>110870</v>
      </c>
      <c r="D11" s="992">
        <v>33433</v>
      </c>
      <c r="E11" s="992">
        <v>91494</v>
      </c>
      <c r="F11" s="992">
        <v>60958</v>
      </c>
      <c r="G11" s="992">
        <v>30536</v>
      </c>
      <c r="H11" s="992">
        <v>30225</v>
      </c>
      <c r="I11" s="992">
        <v>28791</v>
      </c>
      <c r="J11" s="992">
        <v>1434</v>
      </c>
      <c r="K11" s="992">
        <v>22585</v>
      </c>
      <c r="L11" s="992">
        <v>21121</v>
      </c>
      <c r="M11" s="992">
        <v>1463</v>
      </c>
      <c r="N11" s="992">
        <v>35883</v>
      </c>
      <c r="O11" s="992">
        <v>29319</v>
      </c>
      <c r="P11" s="992">
        <v>6565</v>
      </c>
      <c r="Q11" s="992">
        <v>23118</v>
      </c>
      <c r="R11" s="992">
        <v>17441</v>
      </c>
      <c r="S11" s="992">
        <v>5676</v>
      </c>
      <c r="T11" s="992">
        <v>9672</v>
      </c>
      <c r="U11" s="992">
        <v>9672</v>
      </c>
      <c r="V11" s="992" t="s">
        <v>603</v>
      </c>
      <c r="W11" s="992">
        <v>3094</v>
      </c>
      <c r="X11" s="992">
        <v>2205</v>
      </c>
      <c r="Y11" s="992">
        <v>888</v>
      </c>
    </row>
    <row r="12" spans="1:25" ht="10.5" customHeight="1">
      <c r="A12" s="993" t="s">
        <v>605</v>
      </c>
      <c r="B12" s="994">
        <v>47348</v>
      </c>
      <c r="C12" s="992">
        <v>40602</v>
      </c>
      <c r="D12" s="992">
        <v>6746</v>
      </c>
      <c r="E12" s="992">
        <v>28889</v>
      </c>
      <c r="F12" s="992">
        <v>22819</v>
      </c>
      <c r="G12" s="992">
        <v>6071</v>
      </c>
      <c r="H12" s="992">
        <v>11417</v>
      </c>
      <c r="I12" s="992">
        <v>11114</v>
      </c>
      <c r="J12" s="992">
        <v>303</v>
      </c>
      <c r="K12" s="992">
        <v>7042</v>
      </c>
      <c r="L12" s="992">
        <v>6669</v>
      </c>
      <c r="M12" s="992">
        <v>372</v>
      </c>
      <c r="N12" s="992">
        <v>10349</v>
      </c>
      <c r="O12" s="992">
        <v>9749</v>
      </c>
      <c r="P12" s="992">
        <v>599</v>
      </c>
      <c r="Q12" s="992">
        <v>6330</v>
      </c>
      <c r="R12" s="992">
        <v>5779</v>
      </c>
      <c r="S12" s="992">
        <v>552</v>
      </c>
      <c r="T12" s="992">
        <v>3019</v>
      </c>
      <c r="U12" s="992">
        <v>3019</v>
      </c>
      <c r="V12" s="992" t="s">
        <v>603</v>
      </c>
      <c r="W12" s="992">
        <v>999</v>
      </c>
      <c r="X12" s="992">
        <v>952</v>
      </c>
      <c r="Y12" s="992">
        <v>47</v>
      </c>
    </row>
    <row r="13" spans="1:25" ht="10.5" customHeight="1">
      <c r="A13" s="993" t="s">
        <v>606</v>
      </c>
      <c r="B13" s="994">
        <v>27984</v>
      </c>
      <c r="C13" s="992">
        <v>22245</v>
      </c>
      <c r="D13" s="992">
        <v>5739</v>
      </c>
      <c r="E13" s="992">
        <v>21276</v>
      </c>
      <c r="F13" s="992">
        <v>15998</v>
      </c>
      <c r="G13" s="992">
        <v>5279</v>
      </c>
      <c r="H13" s="992">
        <v>4091</v>
      </c>
      <c r="I13" s="992">
        <v>3913</v>
      </c>
      <c r="J13" s="992">
        <v>177</v>
      </c>
      <c r="K13" s="992">
        <v>2617</v>
      </c>
      <c r="L13" s="992">
        <v>2334</v>
      </c>
      <c r="M13" s="992">
        <v>283</v>
      </c>
      <c r="N13" s="992">
        <v>7403</v>
      </c>
      <c r="O13" s="992">
        <v>6497</v>
      </c>
      <c r="P13" s="992">
        <v>906</v>
      </c>
      <c r="Q13" s="992">
        <v>6404</v>
      </c>
      <c r="R13" s="992">
        <v>5516</v>
      </c>
      <c r="S13" s="992">
        <v>888</v>
      </c>
      <c r="T13" s="992">
        <v>454</v>
      </c>
      <c r="U13" s="992">
        <v>454</v>
      </c>
      <c r="V13" s="992" t="s">
        <v>603</v>
      </c>
      <c r="W13" s="992">
        <v>545</v>
      </c>
      <c r="X13" s="992">
        <v>527</v>
      </c>
      <c r="Y13" s="992">
        <v>18</v>
      </c>
    </row>
    <row r="14" spans="1:25" ht="10.5" customHeight="1">
      <c r="A14" s="993" t="s">
        <v>607</v>
      </c>
      <c r="B14" s="994">
        <v>64357</v>
      </c>
      <c r="C14" s="992">
        <v>53305</v>
      </c>
      <c r="D14" s="992">
        <v>11052</v>
      </c>
      <c r="E14" s="992">
        <v>41793</v>
      </c>
      <c r="F14" s="992">
        <v>31116</v>
      </c>
      <c r="G14" s="992">
        <v>10677</v>
      </c>
      <c r="H14" s="992">
        <v>10171</v>
      </c>
      <c r="I14" s="992">
        <v>10009</v>
      </c>
      <c r="J14" s="992">
        <v>162</v>
      </c>
      <c r="K14" s="992">
        <v>12392</v>
      </c>
      <c r="L14" s="992">
        <v>12180</v>
      </c>
      <c r="M14" s="992">
        <v>213</v>
      </c>
      <c r="N14" s="992">
        <v>6152</v>
      </c>
      <c r="O14" s="992">
        <v>5918</v>
      </c>
      <c r="P14" s="992">
        <v>235</v>
      </c>
      <c r="Q14" s="992">
        <v>5230</v>
      </c>
      <c r="R14" s="992">
        <v>4995</v>
      </c>
      <c r="S14" s="992">
        <v>235</v>
      </c>
      <c r="T14" s="992">
        <v>20</v>
      </c>
      <c r="U14" s="992">
        <v>20</v>
      </c>
      <c r="V14" s="992" t="s">
        <v>603</v>
      </c>
      <c r="W14" s="992">
        <v>902</v>
      </c>
      <c r="X14" s="992">
        <v>902</v>
      </c>
      <c r="Y14" s="992" t="s">
        <v>603</v>
      </c>
    </row>
    <row r="15" spans="1:25" ht="10.5" customHeight="1">
      <c r="A15" s="993" t="s">
        <v>608</v>
      </c>
      <c r="B15" s="994">
        <v>248126</v>
      </c>
      <c r="C15" s="992">
        <v>211098</v>
      </c>
      <c r="D15" s="992">
        <v>37029</v>
      </c>
      <c r="E15" s="992">
        <v>140064</v>
      </c>
      <c r="F15" s="992">
        <v>108374</v>
      </c>
      <c r="G15" s="992">
        <v>31690</v>
      </c>
      <c r="H15" s="992">
        <v>83875</v>
      </c>
      <c r="I15" s="992">
        <v>80469</v>
      </c>
      <c r="J15" s="992">
        <v>3406</v>
      </c>
      <c r="K15" s="992">
        <v>24188</v>
      </c>
      <c r="L15" s="992">
        <v>22255</v>
      </c>
      <c r="M15" s="992">
        <v>1933</v>
      </c>
      <c r="N15" s="992">
        <v>115424</v>
      </c>
      <c r="O15" s="992">
        <v>102462</v>
      </c>
      <c r="P15" s="992">
        <v>12961</v>
      </c>
      <c r="Q15" s="992">
        <v>78285</v>
      </c>
      <c r="R15" s="992">
        <v>65993</v>
      </c>
      <c r="S15" s="992">
        <v>12291</v>
      </c>
      <c r="T15" s="992">
        <v>32577</v>
      </c>
      <c r="U15" s="992">
        <v>32577</v>
      </c>
      <c r="V15" s="992" t="s">
        <v>603</v>
      </c>
      <c r="W15" s="992">
        <v>4562</v>
      </c>
      <c r="X15" s="992">
        <v>3892</v>
      </c>
      <c r="Y15" s="992">
        <v>670</v>
      </c>
    </row>
    <row r="16" spans="1:25" ht="10.5" customHeight="1">
      <c r="A16" s="993" t="s">
        <v>609</v>
      </c>
      <c r="B16" s="994">
        <v>43921</v>
      </c>
      <c r="C16" s="992">
        <v>37889</v>
      </c>
      <c r="D16" s="992">
        <v>6032</v>
      </c>
      <c r="E16" s="992">
        <v>25997</v>
      </c>
      <c r="F16" s="992">
        <v>20482</v>
      </c>
      <c r="G16" s="992">
        <v>5515</v>
      </c>
      <c r="H16" s="992">
        <v>7242</v>
      </c>
      <c r="I16" s="992">
        <v>7242</v>
      </c>
      <c r="J16" s="992" t="s">
        <v>603</v>
      </c>
      <c r="K16" s="992">
        <v>10683</v>
      </c>
      <c r="L16" s="992">
        <v>10165</v>
      </c>
      <c r="M16" s="992">
        <v>517</v>
      </c>
      <c r="N16" s="992">
        <v>9761</v>
      </c>
      <c r="O16" s="992">
        <v>8683</v>
      </c>
      <c r="P16" s="992">
        <v>1078</v>
      </c>
      <c r="Q16" s="992">
        <v>6324</v>
      </c>
      <c r="R16" s="992">
        <v>5255</v>
      </c>
      <c r="S16" s="992">
        <v>1069</v>
      </c>
      <c r="T16" s="992">
        <v>1033</v>
      </c>
      <c r="U16" s="992">
        <v>1033</v>
      </c>
      <c r="V16" s="992" t="s">
        <v>603</v>
      </c>
      <c r="W16" s="992">
        <v>2403</v>
      </c>
      <c r="X16" s="992">
        <v>2394</v>
      </c>
      <c r="Y16" s="992">
        <v>10</v>
      </c>
    </row>
    <row r="17" spans="1:31" ht="10.5" customHeight="1">
      <c r="A17" s="993" t="s">
        <v>610</v>
      </c>
      <c r="B17" s="994">
        <v>31353</v>
      </c>
      <c r="C17" s="992">
        <v>18652</v>
      </c>
      <c r="D17" s="992">
        <v>12700</v>
      </c>
      <c r="E17" s="992">
        <v>29534</v>
      </c>
      <c r="F17" s="992">
        <v>16915</v>
      </c>
      <c r="G17" s="992">
        <v>12618</v>
      </c>
      <c r="H17" s="992">
        <v>1403</v>
      </c>
      <c r="I17" s="992">
        <v>1384</v>
      </c>
      <c r="J17" s="992">
        <v>19</v>
      </c>
      <c r="K17" s="992">
        <v>416</v>
      </c>
      <c r="L17" s="992">
        <v>353</v>
      </c>
      <c r="M17" s="992">
        <v>63</v>
      </c>
      <c r="N17" s="992">
        <v>2056</v>
      </c>
      <c r="O17" s="992">
        <v>1040</v>
      </c>
      <c r="P17" s="992">
        <v>1016</v>
      </c>
      <c r="Q17" s="992">
        <v>2021</v>
      </c>
      <c r="R17" s="992">
        <v>1005</v>
      </c>
      <c r="S17" s="992">
        <v>1016</v>
      </c>
      <c r="T17" s="992">
        <v>33</v>
      </c>
      <c r="U17" s="992">
        <v>33</v>
      </c>
      <c r="V17" s="992" t="s">
        <v>603</v>
      </c>
      <c r="W17" s="992">
        <v>1</v>
      </c>
      <c r="X17" s="992">
        <v>1</v>
      </c>
      <c r="Y17" s="992" t="s">
        <v>603</v>
      </c>
    </row>
    <row r="18" spans="1:31" ht="10.5" customHeight="1">
      <c r="A18" s="993" t="s">
        <v>611</v>
      </c>
      <c r="B18" s="994">
        <v>134681</v>
      </c>
      <c r="C18" s="992">
        <v>109447</v>
      </c>
      <c r="D18" s="992">
        <v>25234</v>
      </c>
      <c r="E18" s="992">
        <v>81465</v>
      </c>
      <c r="F18" s="992">
        <v>58192</v>
      </c>
      <c r="G18" s="992">
        <v>23273</v>
      </c>
      <c r="H18" s="992">
        <v>46641</v>
      </c>
      <c r="I18" s="992">
        <v>45013</v>
      </c>
      <c r="J18" s="992">
        <v>1628</v>
      </c>
      <c r="K18" s="992">
        <v>6575</v>
      </c>
      <c r="L18" s="992">
        <v>6242</v>
      </c>
      <c r="M18" s="992">
        <v>333</v>
      </c>
      <c r="N18" s="992">
        <v>55327</v>
      </c>
      <c r="O18" s="992">
        <v>45130</v>
      </c>
      <c r="P18" s="992">
        <v>10197</v>
      </c>
      <c r="Q18" s="992">
        <v>35096</v>
      </c>
      <c r="R18" s="992">
        <v>25780</v>
      </c>
      <c r="S18" s="992">
        <v>9316</v>
      </c>
      <c r="T18" s="992">
        <v>16874</v>
      </c>
      <c r="U18" s="992">
        <v>16874</v>
      </c>
      <c r="V18" s="992" t="s">
        <v>603</v>
      </c>
      <c r="W18" s="992">
        <v>3357</v>
      </c>
      <c r="X18" s="992">
        <v>2476</v>
      </c>
      <c r="Y18" s="992">
        <v>881</v>
      </c>
    </row>
    <row r="19" spans="1:31" ht="10.5" customHeight="1">
      <c r="A19" s="993" t="s">
        <v>612</v>
      </c>
      <c r="B19" s="994">
        <v>101697</v>
      </c>
      <c r="C19" s="992">
        <v>92092</v>
      </c>
      <c r="D19" s="992">
        <v>9605</v>
      </c>
      <c r="E19" s="992">
        <v>39555</v>
      </c>
      <c r="F19" s="992">
        <v>32058</v>
      </c>
      <c r="G19" s="992">
        <v>7498</v>
      </c>
      <c r="H19" s="992">
        <v>12002</v>
      </c>
      <c r="I19" s="992">
        <v>11562</v>
      </c>
      <c r="J19" s="992">
        <v>440</v>
      </c>
      <c r="K19" s="992">
        <v>50139</v>
      </c>
      <c r="L19" s="992">
        <v>48472</v>
      </c>
      <c r="M19" s="992">
        <v>1667</v>
      </c>
      <c r="N19" s="992">
        <v>26974</v>
      </c>
      <c r="O19" s="992">
        <v>24721</v>
      </c>
      <c r="P19" s="992">
        <v>2253</v>
      </c>
      <c r="Q19" s="992">
        <v>11848</v>
      </c>
      <c r="R19" s="992">
        <v>9655</v>
      </c>
      <c r="S19" s="992">
        <v>2193</v>
      </c>
      <c r="T19" s="992">
        <v>8850</v>
      </c>
      <c r="U19" s="992">
        <v>8850</v>
      </c>
      <c r="V19" s="992" t="s">
        <v>603</v>
      </c>
      <c r="W19" s="992">
        <v>6276</v>
      </c>
      <c r="X19" s="992">
        <v>6216</v>
      </c>
      <c r="Y19" s="992">
        <v>60</v>
      </c>
    </row>
    <row r="20" spans="1:31" ht="10.5" customHeight="1">
      <c r="A20" s="993" t="s">
        <v>613</v>
      </c>
      <c r="B20" s="994">
        <v>93130</v>
      </c>
      <c r="C20" s="992">
        <v>84922</v>
      </c>
      <c r="D20" s="992">
        <v>8208</v>
      </c>
      <c r="E20" s="992">
        <v>56367</v>
      </c>
      <c r="F20" s="992">
        <v>49737</v>
      </c>
      <c r="G20" s="992">
        <v>6630</v>
      </c>
      <c r="H20" s="992">
        <v>29125</v>
      </c>
      <c r="I20" s="992">
        <v>28578</v>
      </c>
      <c r="J20" s="992">
        <v>547</v>
      </c>
      <c r="K20" s="992">
        <v>7638</v>
      </c>
      <c r="L20" s="992">
        <v>6607</v>
      </c>
      <c r="M20" s="992">
        <v>1031</v>
      </c>
      <c r="N20" s="992">
        <v>36676</v>
      </c>
      <c r="O20" s="992">
        <v>35547</v>
      </c>
      <c r="P20" s="992">
        <v>1129</v>
      </c>
      <c r="Q20" s="992">
        <v>18164</v>
      </c>
      <c r="R20" s="992">
        <v>17047</v>
      </c>
      <c r="S20" s="992">
        <v>1117</v>
      </c>
      <c r="T20" s="992">
        <v>17597</v>
      </c>
      <c r="U20" s="992">
        <v>17597</v>
      </c>
      <c r="V20" s="992" t="s">
        <v>603</v>
      </c>
      <c r="W20" s="992">
        <v>914</v>
      </c>
      <c r="X20" s="992">
        <v>902</v>
      </c>
      <c r="Y20" s="992">
        <v>12</v>
      </c>
    </row>
    <row r="21" spans="1:31" ht="10.5" customHeight="1">
      <c r="A21" s="993" t="s">
        <v>356</v>
      </c>
      <c r="B21" s="995">
        <v>130123</v>
      </c>
      <c r="C21" s="996">
        <v>114450</v>
      </c>
      <c r="D21" s="996">
        <v>15674</v>
      </c>
      <c r="E21" s="996">
        <v>71592</v>
      </c>
      <c r="F21" s="996">
        <v>58166</v>
      </c>
      <c r="G21" s="996">
        <v>13425</v>
      </c>
      <c r="H21" s="996">
        <v>43129</v>
      </c>
      <c r="I21" s="996">
        <v>42567</v>
      </c>
      <c r="J21" s="996">
        <v>562</v>
      </c>
      <c r="K21" s="996">
        <v>15402</v>
      </c>
      <c r="L21" s="996">
        <v>13716</v>
      </c>
      <c r="M21" s="996">
        <v>1686</v>
      </c>
      <c r="N21" s="996">
        <v>54682</v>
      </c>
      <c r="O21" s="996">
        <v>51316</v>
      </c>
      <c r="P21" s="996">
        <v>3366</v>
      </c>
      <c r="Q21" s="996">
        <v>40793</v>
      </c>
      <c r="R21" s="996">
        <v>37578</v>
      </c>
      <c r="S21" s="996">
        <v>3215</v>
      </c>
      <c r="T21" s="996">
        <v>11392</v>
      </c>
      <c r="U21" s="996">
        <v>11392</v>
      </c>
      <c r="V21" s="996" t="s">
        <v>603</v>
      </c>
      <c r="W21" s="996">
        <v>2496</v>
      </c>
      <c r="X21" s="996">
        <v>2345</v>
      </c>
      <c r="Y21" s="996">
        <v>151</v>
      </c>
    </row>
    <row r="22" spans="1:31" ht="10.5" customHeight="1">
      <c r="A22" s="993" t="s">
        <v>614</v>
      </c>
      <c r="B22" s="994">
        <v>24021</v>
      </c>
      <c r="C22" s="992">
        <v>18608</v>
      </c>
      <c r="D22" s="992">
        <v>5413</v>
      </c>
      <c r="E22" s="992">
        <v>15482</v>
      </c>
      <c r="F22" s="992">
        <v>10355</v>
      </c>
      <c r="G22" s="992">
        <v>5127</v>
      </c>
      <c r="H22" s="992">
        <v>7560</v>
      </c>
      <c r="I22" s="992">
        <v>7442</v>
      </c>
      <c r="J22" s="992">
        <v>118</v>
      </c>
      <c r="K22" s="992">
        <v>978</v>
      </c>
      <c r="L22" s="992">
        <v>811</v>
      </c>
      <c r="M22" s="992">
        <v>167</v>
      </c>
      <c r="N22" s="992">
        <v>8052</v>
      </c>
      <c r="O22" s="992">
        <v>6309</v>
      </c>
      <c r="P22" s="992">
        <v>1744</v>
      </c>
      <c r="Q22" s="992">
        <v>6589</v>
      </c>
      <c r="R22" s="992">
        <v>4855</v>
      </c>
      <c r="S22" s="992">
        <v>1733</v>
      </c>
      <c r="T22" s="992">
        <v>1443</v>
      </c>
      <c r="U22" s="992">
        <v>1443</v>
      </c>
      <c r="V22" s="992" t="s">
        <v>603</v>
      </c>
      <c r="W22" s="992">
        <v>21</v>
      </c>
      <c r="X22" s="992">
        <v>11</v>
      </c>
      <c r="Y22" s="992">
        <v>10</v>
      </c>
    </row>
    <row r="23" spans="1:31" ht="10.5" customHeight="1">
      <c r="A23" s="993" t="s">
        <v>615</v>
      </c>
      <c r="B23" s="994">
        <v>23273</v>
      </c>
      <c r="C23" s="992">
        <v>20677</v>
      </c>
      <c r="D23" s="992">
        <v>2597</v>
      </c>
      <c r="E23" s="992">
        <v>6951</v>
      </c>
      <c r="F23" s="992">
        <v>5066</v>
      </c>
      <c r="G23" s="992">
        <v>1885</v>
      </c>
      <c r="H23" s="992">
        <v>9557</v>
      </c>
      <c r="I23" s="992">
        <v>9291</v>
      </c>
      <c r="J23" s="992">
        <v>267</v>
      </c>
      <c r="K23" s="992">
        <v>6765</v>
      </c>
      <c r="L23" s="992">
        <v>6320</v>
      </c>
      <c r="M23" s="992">
        <v>445</v>
      </c>
      <c r="N23" s="992">
        <v>8906</v>
      </c>
      <c r="O23" s="992">
        <v>8286</v>
      </c>
      <c r="P23" s="992">
        <v>620</v>
      </c>
      <c r="Q23" s="992">
        <v>3278</v>
      </c>
      <c r="R23" s="992">
        <v>2659</v>
      </c>
      <c r="S23" s="992">
        <v>619</v>
      </c>
      <c r="T23" s="992">
        <v>5067</v>
      </c>
      <c r="U23" s="992">
        <v>5067</v>
      </c>
      <c r="V23" s="992" t="s">
        <v>603</v>
      </c>
      <c r="W23" s="992">
        <v>560</v>
      </c>
      <c r="X23" s="992">
        <v>560</v>
      </c>
      <c r="Y23" s="992">
        <v>1</v>
      </c>
    </row>
    <row r="24" spans="1:31" ht="10.5" customHeight="1">
      <c r="A24" s="993" t="s">
        <v>616</v>
      </c>
      <c r="B24" s="997">
        <v>82829</v>
      </c>
      <c r="C24" s="998">
        <v>75165</v>
      </c>
      <c r="D24" s="998">
        <v>7664</v>
      </c>
      <c r="E24" s="998">
        <v>49159</v>
      </c>
      <c r="F24" s="998">
        <v>42746</v>
      </c>
      <c r="G24" s="998">
        <v>6414</v>
      </c>
      <c r="H24" s="998">
        <v>26011</v>
      </c>
      <c r="I24" s="998">
        <v>25834</v>
      </c>
      <c r="J24" s="998">
        <v>177</v>
      </c>
      <c r="K24" s="998">
        <v>7659</v>
      </c>
      <c r="L24" s="998">
        <v>6585</v>
      </c>
      <c r="M24" s="998">
        <v>1074</v>
      </c>
      <c r="N24" s="998">
        <v>37724</v>
      </c>
      <c r="O24" s="998">
        <v>36721</v>
      </c>
      <c r="P24" s="998">
        <v>1002</v>
      </c>
      <c r="Q24" s="998">
        <v>30927</v>
      </c>
      <c r="R24" s="998">
        <v>30064</v>
      </c>
      <c r="S24" s="998">
        <v>862</v>
      </c>
      <c r="T24" s="998">
        <v>4882</v>
      </c>
      <c r="U24" s="998">
        <v>4882</v>
      </c>
      <c r="V24" s="998" t="s">
        <v>603</v>
      </c>
      <c r="W24" s="998">
        <v>1915</v>
      </c>
      <c r="X24" s="998">
        <v>1775</v>
      </c>
      <c r="Y24" s="998">
        <v>140</v>
      </c>
    </row>
    <row r="25" spans="1:31" ht="10.5" customHeight="1">
      <c r="A25" s="993" t="s">
        <v>357</v>
      </c>
      <c r="B25" s="999">
        <v>15059323</v>
      </c>
      <c r="C25" s="1000">
        <v>12321242</v>
      </c>
      <c r="D25" s="1000">
        <v>2738081</v>
      </c>
      <c r="E25" s="1000">
        <v>9298009</v>
      </c>
      <c r="F25" s="1000">
        <v>7034017</v>
      </c>
      <c r="G25" s="1000">
        <v>2263993</v>
      </c>
      <c r="H25" s="1000">
        <v>2970991</v>
      </c>
      <c r="I25" s="1000">
        <v>2851672</v>
      </c>
      <c r="J25" s="1000">
        <v>119318</v>
      </c>
      <c r="K25" s="1000">
        <v>2790323</v>
      </c>
      <c r="L25" s="1000">
        <v>2435553</v>
      </c>
      <c r="M25" s="1000">
        <v>354770</v>
      </c>
      <c r="N25" s="1000">
        <v>3997909</v>
      </c>
      <c r="O25" s="1000">
        <v>3537563</v>
      </c>
      <c r="P25" s="1000">
        <v>460346</v>
      </c>
      <c r="Q25" s="1000">
        <v>2816495</v>
      </c>
      <c r="R25" s="1000">
        <v>2386621</v>
      </c>
      <c r="S25" s="1000">
        <v>429875</v>
      </c>
      <c r="T25" s="1000">
        <v>527345</v>
      </c>
      <c r="U25" s="1000">
        <v>526114</v>
      </c>
      <c r="V25" s="1000">
        <v>1231</v>
      </c>
      <c r="W25" s="1000">
        <v>654068</v>
      </c>
      <c r="X25" s="1000">
        <v>624828</v>
      </c>
      <c r="Y25" s="1000">
        <v>29240</v>
      </c>
    </row>
    <row r="26" spans="1:31" ht="10.5" customHeight="1">
      <c r="A26" s="993" t="s">
        <v>617</v>
      </c>
      <c r="B26" s="999">
        <v>1694143</v>
      </c>
      <c r="C26" s="1000" t="s">
        <v>618</v>
      </c>
      <c r="D26" s="1000">
        <v>1694143</v>
      </c>
      <c r="E26" s="1000">
        <v>1396049</v>
      </c>
      <c r="F26" s="1000" t="s">
        <v>618</v>
      </c>
      <c r="G26" s="1000">
        <v>1396049</v>
      </c>
      <c r="H26" s="1000">
        <v>64702</v>
      </c>
      <c r="I26" s="1000" t="s">
        <v>618</v>
      </c>
      <c r="J26" s="1000">
        <v>64702</v>
      </c>
      <c r="K26" s="1000">
        <v>233392</v>
      </c>
      <c r="L26" s="1000" t="s">
        <v>618</v>
      </c>
      <c r="M26" s="1000">
        <v>233392</v>
      </c>
      <c r="N26" s="1000">
        <v>251400</v>
      </c>
      <c r="O26" s="1000" t="s">
        <v>618</v>
      </c>
      <c r="P26" s="1000">
        <v>251400</v>
      </c>
      <c r="Q26" s="1000">
        <v>230487</v>
      </c>
      <c r="R26" s="1000" t="s">
        <v>618</v>
      </c>
      <c r="S26" s="1000">
        <v>230487</v>
      </c>
      <c r="T26" s="1000">
        <v>974</v>
      </c>
      <c r="U26" s="1000" t="s">
        <v>618</v>
      </c>
      <c r="V26" s="1000">
        <v>974</v>
      </c>
      <c r="W26" s="1000">
        <v>19939</v>
      </c>
      <c r="X26" s="1000" t="s">
        <v>618</v>
      </c>
      <c r="Y26" s="1000">
        <v>19939</v>
      </c>
      <c r="AE26" s="1001"/>
    </row>
    <row r="27" spans="1:31" ht="10.5" customHeight="1">
      <c r="A27" s="993" t="s">
        <v>358</v>
      </c>
      <c r="B27" s="995">
        <v>4835590</v>
      </c>
      <c r="C27" s="996">
        <v>4623284</v>
      </c>
      <c r="D27" s="996">
        <v>212306</v>
      </c>
      <c r="E27" s="996">
        <v>2176861</v>
      </c>
      <c r="F27" s="996">
        <v>2010228</v>
      </c>
      <c r="G27" s="996">
        <v>166633</v>
      </c>
      <c r="H27" s="996">
        <v>1393769</v>
      </c>
      <c r="I27" s="996">
        <v>1380457</v>
      </c>
      <c r="J27" s="996">
        <v>13312</v>
      </c>
      <c r="K27" s="996">
        <v>1264960</v>
      </c>
      <c r="L27" s="996">
        <v>1232600</v>
      </c>
      <c r="M27" s="996">
        <v>32360</v>
      </c>
      <c r="N27" s="996">
        <v>1706401</v>
      </c>
      <c r="O27" s="996">
        <v>1664700</v>
      </c>
      <c r="P27" s="996">
        <v>41702</v>
      </c>
      <c r="Q27" s="996">
        <v>920788</v>
      </c>
      <c r="R27" s="996">
        <v>882419</v>
      </c>
      <c r="S27" s="996">
        <v>38370</v>
      </c>
      <c r="T27" s="996">
        <v>278770</v>
      </c>
      <c r="U27" s="996">
        <v>278742</v>
      </c>
      <c r="V27" s="996">
        <v>27</v>
      </c>
      <c r="W27" s="996">
        <v>506843</v>
      </c>
      <c r="X27" s="996">
        <v>503539</v>
      </c>
      <c r="Y27" s="996">
        <v>3305</v>
      </c>
      <c r="AE27" s="1001"/>
    </row>
    <row r="28" spans="1:31" ht="10.5" customHeight="1">
      <c r="A28" s="993" t="s">
        <v>619</v>
      </c>
      <c r="B28" s="994">
        <v>971498</v>
      </c>
      <c r="C28" s="992">
        <v>971498</v>
      </c>
      <c r="D28" s="992" t="s">
        <v>603</v>
      </c>
      <c r="E28" s="992">
        <v>287205</v>
      </c>
      <c r="F28" s="992">
        <v>287205</v>
      </c>
      <c r="G28" s="992" t="s">
        <v>603</v>
      </c>
      <c r="H28" s="992">
        <v>294740</v>
      </c>
      <c r="I28" s="992">
        <v>294740</v>
      </c>
      <c r="J28" s="992" t="s">
        <v>603</v>
      </c>
      <c r="K28" s="992">
        <v>389553</v>
      </c>
      <c r="L28" s="992">
        <v>389553</v>
      </c>
      <c r="M28" s="992" t="s">
        <v>603</v>
      </c>
      <c r="N28" s="992">
        <v>156157</v>
      </c>
      <c r="O28" s="992">
        <v>156157</v>
      </c>
      <c r="P28" s="992" t="s">
        <v>603</v>
      </c>
      <c r="Q28" s="992">
        <v>23008</v>
      </c>
      <c r="R28" s="992">
        <v>23008</v>
      </c>
      <c r="S28" s="992" t="s">
        <v>603</v>
      </c>
      <c r="T28" s="992">
        <v>14259</v>
      </c>
      <c r="U28" s="992">
        <v>14259</v>
      </c>
      <c r="V28" s="992" t="s">
        <v>603</v>
      </c>
      <c r="W28" s="992">
        <v>118890</v>
      </c>
      <c r="X28" s="992">
        <v>118890</v>
      </c>
      <c r="Y28" s="992" t="s">
        <v>603</v>
      </c>
    </row>
    <row r="29" spans="1:31" ht="10.5" customHeight="1">
      <c r="A29" s="993" t="s">
        <v>620</v>
      </c>
      <c r="B29" s="992">
        <v>1360008</v>
      </c>
      <c r="C29" s="992">
        <v>1311744</v>
      </c>
      <c r="D29" s="992">
        <v>48264</v>
      </c>
      <c r="E29" s="992">
        <v>519008</v>
      </c>
      <c r="F29" s="992">
        <v>478914</v>
      </c>
      <c r="G29" s="992">
        <v>40093</v>
      </c>
      <c r="H29" s="992">
        <v>405627</v>
      </c>
      <c r="I29" s="992">
        <v>401825</v>
      </c>
      <c r="J29" s="992">
        <v>3802</v>
      </c>
      <c r="K29" s="992">
        <v>435374</v>
      </c>
      <c r="L29" s="992">
        <v>431005</v>
      </c>
      <c r="M29" s="992">
        <v>4369</v>
      </c>
      <c r="N29" s="992">
        <v>454806</v>
      </c>
      <c r="O29" s="992">
        <v>445045</v>
      </c>
      <c r="P29" s="992">
        <v>9762</v>
      </c>
      <c r="Q29" s="992">
        <v>143459</v>
      </c>
      <c r="R29" s="992">
        <v>136274</v>
      </c>
      <c r="S29" s="992">
        <v>7185</v>
      </c>
      <c r="T29" s="992">
        <v>81599</v>
      </c>
      <c r="U29" s="992">
        <v>81599</v>
      </c>
      <c r="V29" s="992" t="s">
        <v>603</v>
      </c>
      <c r="W29" s="992">
        <v>229749</v>
      </c>
      <c r="X29" s="992">
        <v>227172</v>
      </c>
      <c r="Y29" s="992">
        <v>2576</v>
      </c>
    </row>
    <row r="30" spans="1:31" ht="10.5" customHeight="1">
      <c r="A30" s="993" t="s">
        <v>621</v>
      </c>
      <c r="B30" s="994">
        <v>123251</v>
      </c>
      <c r="C30" s="992">
        <v>105627</v>
      </c>
      <c r="D30" s="992">
        <v>17624</v>
      </c>
      <c r="E30" s="992">
        <v>69933</v>
      </c>
      <c r="F30" s="992">
        <v>54256</v>
      </c>
      <c r="G30" s="992">
        <v>15677</v>
      </c>
      <c r="H30" s="992">
        <v>36022</v>
      </c>
      <c r="I30" s="992">
        <v>35088</v>
      </c>
      <c r="J30" s="992">
        <v>934</v>
      </c>
      <c r="K30" s="992">
        <v>17296</v>
      </c>
      <c r="L30" s="992">
        <v>16283</v>
      </c>
      <c r="M30" s="992">
        <v>1013</v>
      </c>
      <c r="N30" s="992">
        <v>54465</v>
      </c>
      <c r="O30" s="992">
        <v>38033</v>
      </c>
      <c r="P30" s="992">
        <v>16432</v>
      </c>
      <c r="Q30" s="992">
        <v>38677</v>
      </c>
      <c r="R30" s="992">
        <v>22292</v>
      </c>
      <c r="S30" s="992">
        <v>16385</v>
      </c>
      <c r="T30" s="992">
        <v>6364</v>
      </c>
      <c r="U30" s="992">
        <v>6364</v>
      </c>
      <c r="V30" s="992" t="s">
        <v>603</v>
      </c>
      <c r="W30" s="992">
        <v>9425</v>
      </c>
      <c r="X30" s="992">
        <v>9378</v>
      </c>
      <c r="Y30" s="992">
        <v>47</v>
      </c>
    </row>
    <row r="31" spans="1:31" ht="10.5" customHeight="1">
      <c r="A31" s="993" t="s">
        <v>622</v>
      </c>
      <c r="B31" s="994">
        <v>133743</v>
      </c>
      <c r="C31" s="992">
        <v>123205</v>
      </c>
      <c r="D31" s="992">
        <v>10539</v>
      </c>
      <c r="E31" s="992">
        <v>45103</v>
      </c>
      <c r="F31" s="992">
        <v>37583</v>
      </c>
      <c r="G31" s="992">
        <v>7520</v>
      </c>
      <c r="H31" s="992">
        <v>42447</v>
      </c>
      <c r="I31" s="992">
        <v>41157</v>
      </c>
      <c r="J31" s="992">
        <v>1291</v>
      </c>
      <c r="K31" s="992">
        <v>46193</v>
      </c>
      <c r="L31" s="992">
        <v>44465</v>
      </c>
      <c r="M31" s="992">
        <v>1728</v>
      </c>
      <c r="N31" s="992">
        <v>5187</v>
      </c>
      <c r="O31" s="992">
        <v>4863</v>
      </c>
      <c r="P31" s="992">
        <v>324</v>
      </c>
      <c r="Q31" s="992">
        <v>1300</v>
      </c>
      <c r="R31" s="992">
        <v>976</v>
      </c>
      <c r="S31" s="992">
        <v>324</v>
      </c>
      <c r="T31" s="992">
        <v>1221</v>
      </c>
      <c r="U31" s="992">
        <v>1221</v>
      </c>
      <c r="V31" s="992" t="s">
        <v>603</v>
      </c>
      <c r="W31" s="992">
        <v>2667</v>
      </c>
      <c r="X31" s="992">
        <v>2667</v>
      </c>
      <c r="Y31" s="992" t="s">
        <v>603</v>
      </c>
    </row>
    <row r="32" spans="1:31" ht="10.5" customHeight="1">
      <c r="A32" s="993" t="s">
        <v>623</v>
      </c>
      <c r="B32" s="992">
        <v>298274</v>
      </c>
      <c r="C32" s="992">
        <v>270537</v>
      </c>
      <c r="D32" s="992">
        <v>27737</v>
      </c>
      <c r="E32" s="992">
        <v>136731</v>
      </c>
      <c r="F32" s="992">
        <v>116615</v>
      </c>
      <c r="G32" s="992">
        <v>20116</v>
      </c>
      <c r="H32" s="992">
        <v>74009</v>
      </c>
      <c r="I32" s="992">
        <v>72794</v>
      </c>
      <c r="J32" s="992">
        <v>1214</v>
      </c>
      <c r="K32" s="992">
        <v>87534</v>
      </c>
      <c r="L32" s="992">
        <v>81127</v>
      </c>
      <c r="M32" s="992">
        <v>6407</v>
      </c>
      <c r="N32" s="992">
        <v>153617</v>
      </c>
      <c r="O32" s="992">
        <v>150715</v>
      </c>
      <c r="P32" s="992">
        <v>2901</v>
      </c>
      <c r="Q32" s="992">
        <v>73754</v>
      </c>
      <c r="R32" s="992">
        <v>71326</v>
      </c>
      <c r="S32" s="992">
        <v>2428</v>
      </c>
      <c r="T32" s="992">
        <v>19277</v>
      </c>
      <c r="U32" s="992">
        <v>19250</v>
      </c>
      <c r="V32" s="992">
        <v>27</v>
      </c>
      <c r="W32" s="992">
        <v>60586</v>
      </c>
      <c r="X32" s="992">
        <v>60139</v>
      </c>
      <c r="Y32" s="992">
        <v>446</v>
      </c>
    </row>
    <row r="33" spans="1:25" ht="10.5" customHeight="1">
      <c r="A33" s="993" t="s">
        <v>624</v>
      </c>
      <c r="B33" s="992">
        <v>46719</v>
      </c>
      <c r="C33" s="992">
        <v>37739</v>
      </c>
      <c r="D33" s="992">
        <v>8980</v>
      </c>
      <c r="E33" s="992">
        <v>27668</v>
      </c>
      <c r="F33" s="992">
        <v>21428</v>
      </c>
      <c r="G33" s="992">
        <v>6240</v>
      </c>
      <c r="H33" s="992">
        <v>11047</v>
      </c>
      <c r="I33" s="992">
        <v>10227</v>
      </c>
      <c r="J33" s="992">
        <v>820</v>
      </c>
      <c r="K33" s="992">
        <v>8004</v>
      </c>
      <c r="L33" s="992">
        <v>6084</v>
      </c>
      <c r="M33" s="992">
        <v>1920</v>
      </c>
      <c r="N33" s="992">
        <v>18307</v>
      </c>
      <c r="O33" s="992">
        <v>16393</v>
      </c>
      <c r="P33" s="992">
        <v>1914</v>
      </c>
      <c r="Q33" s="992">
        <v>13734</v>
      </c>
      <c r="R33" s="992">
        <v>11835</v>
      </c>
      <c r="S33" s="992">
        <v>1899</v>
      </c>
      <c r="T33" s="992">
        <v>1776</v>
      </c>
      <c r="U33" s="992">
        <v>1776</v>
      </c>
      <c r="V33" s="992" t="s">
        <v>603</v>
      </c>
      <c r="W33" s="992">
        <v>2798</v>
      </c>
      <c r="X33" s="992">
        <v>2783</v>
      </c>
      <c r="Y33" s="992">
        <v>15</v>
      </c>
    </row>
    <row r="34" spans="1:25" ht="10.5" customHeight="1">
      <c r="A34" s="993" t="s">
        <v>625</v>
      </c>
      <c r="B34" s="992">
        <v>107140</v>
      </c>
      <c r="C34" s="992">
        <v>93911</v>
      </c>
      <c r="D34" s="992">
        <v>13229</v>
      </c>
      <c r="E34" s="992">
        <v>43591</v>
      </c>
      <c r="F34" s="992">
        <v>33713</v>
      </c>
      <c r="G34" s="992">
        <v>9878</v>
      </c>
      <c r="H34" s="992">
        <v>26152</v>
      </c>
      <c r="I34" s="992">
        <v>24518</v>
      </c>
      <c r="J34" s="992">
        <v>1634</v>
      </c>
      <c r="K34" s="992">
        <v>37397</v>
      </c>
      <c r="L34" s="992">
        <v>35679</v>
      </c>
      <c r="M34" s="992">
        <v>1717</v>
      </c>
      <c r="N34" s="992">
        <v>35877</v>
      </c>
      <c r="O34" s="992">
        <v>34019</v>
      </c>
      <c r="P34" s="992">
        <v>1858</v>
      </c>
      <c r="Q34" s="992">
        <v>9432</v>
      </c>
      <c r="R34" s="992">
        <v>7666</v>
      </c>
      <c r="S34" s="992">
        <v>1767</v>
      </c>
      <c r="T34" s="992">
        <v>9538</v>
      </c>
      <c r="U34" s="992">
        <v>9538</v>
      </c>
      <c r="V34" s="992" t="s">
        <v>603</v>
      </c>
      <c r="W34" s="992">
        <v>16906</v>
      </c>
      <c r="X34" s="992">
        <v>16815</v>
      </c>
      <c r="Y34" s="992">
        <v>91</v>
      </c>
    </row>
    <row r="35" spans="1:25" ht="10.5" customHeight="1">
      <c r="A35" s="993" t="s">
        <v>626</v>
      </c>
      <c r="B35" s="992">
        <v>98015</v>
      </c>
      <c r="C35" s="992">
        <v>89588</v>
      </c>
      <c r="D35" s="992">
        <v>8427</v>
      </c>
      <c r="E35" s="992">
        <v>53086</v>
      </c>
      <c r="F35" s="992">
        <v>45849</v>
      </c>
      <c r="G35" s="992">
        <v>7237</v>
      </c>
      <c r="H35" s="992">
        <v>37827</v>
      </c>
      <c r="I35" s="992">
        <v>36999</v>
      </c>
      <c r="J35" s="992">
        <v>828</v>
      </c>
      <c r="K35" s="992">
        <v>7102</v>
      </c>
      <c r="L35" s="992">
        <v>6740</v>
      </c>
      <c r="M35" s="992">
        <v>362</v>
      </c>
      <c r="N35" s="992">
        <v>8434</v>
      </c>
      <c r="O35" s="992">
        <v>8341</v>
      </c>
      <c r="P35" s="992">
        <v>93</v>
      </c>
      <c r="Q35" s="992">
        <v>4246</v>
      </c>
      <c r="R35" s="992">
        <v>4153</v>
      </c>
      <c r="S35" s="992">
        <v>93</v>
      </c>
      <c r="T35" s="992">
        <v>4155</v>
      </c>
      <c r="U35" s="992">
        <v>4155</v>
      </c>
      <c r="V35" s="992" t="s">
        <v>603</v>
      </c>
      <c r="W35" s="992">
        <v>33</v>
      </c>
      <c r="X35" s="992">
        <v>33</v>
      </c>
      <c r="Y35" s="992" t="s">
        <v>603</v>
      </c>
    </row>
    <row r="36" spans="1:25" ht="10.5" customHeight="1">
      <c r="A36" s="993" t="s">
        <v>627</v>
      </c>
      <c r="B36" s="992">
        <v>266354</v>
      </c>
      <c r="C36" s="992">
        <v>236987</v>
      </c>
      <c r="D36" s="992">
        <v>29367</v>
      </c>
      <c r="E36" s="992">
        <v>146801</v>
      </c>
      <c r="F36" s="992">
        <v>126406</v>
      </c>
      <c r="G36" s="992">
        <v>20394</v>
      </c>
      <c r="H36" s="992">
        <v>44520</v>
      </c>
      <c r="I36" s="992">
        <v>43960</v>
      </c>
      <c r="J36" s="992">
        <v>560</v>
      </c>
      <c r="K36" s="992">
        <v>75033</v>
      </c>
      <c r="L36" s="992">
        <v>66621</v>
      </c>
      <c r="M36" s="992">
        <v>8412</v>
      </c>
      <c r="N36" s="992">
        <v>38590</v>
      </c>
      <c r="O36" s="992">
        <v>36502</v>
      </c>
      <c r="P36" s="992">
        <v>2088</v>
      </c>
      <c r="Q36" s="992">
        <v>25194</v>
      </c>
      <c r="R36" s="992">
        <v>23107</v>
      </c>
      <c r="S36" s="992">
        <v>2088</v>
      </c>
      <c r="T36" s="992">
        <v>3280</v>
      </c>
      <c r="U36" s="992">
        <v>3280</v>
      </c>
      <c r="V36" s="992" t="s">
        <v>603</v>
      </c>
      <c r="W36" s="992">
        <v>10115</v>
      </c>
      <c r="X36" s="992">
        <v>10115</v>
      </c>
      <c r="Y36" s="992" t="s">
        <v>603</v>
      </c>
    </row>
    <row r="37" spans="1:25" ht="10.5" customHeight="1">
      <c r="A37" s="993" t="s">
        <v>628</v>
      </c>
      <c r="B37" s="992">
        <v>695985</v>
      </c>
      <c r="C37" s="992">
        <v>672044</v>
      </c>
      <c r="D37" s="992">
        <v>23941</v>
      </c>
      <c r="E37" s="992">
        <v>425567</v>
      </c>
      <c r="F37" s="992">
        <v>406783</v>
      </c>
      <c r="G37" s="992">
        <v>18784</v>
      </c>
      <c r="H37" s="992">
        <v>196067</v>
      </c>
      <c r="I37" s="992">
        <v>194644</v>
      </c>
      <c r="J37" s="992">
        <v>1423</v>
      </c>
      <c r="K37" s="992">
        <v>74351</v>
      </c>
      <c r="L37" s="992">
        <v>70617</v>
      </c>
      <c r="M37" s="992">
        <v>3734</v>
      </c>
      <c r="N37" s="992">
        <v>405688</v>
      </c>
      <c r="O37" s="992">
        <v>403658</v>
      </c>
      <c r="P37" s="992">
        <v>2029</v>
      </c>
      <c r="Q37" s="992">
        <v>311505</v>
      </c>
      <c r="R37" s="992">
        <v>309605</v>
      </c>
      <c r="S37" s="992">
        <v>1900</v>
      </c>
      <c r="T37" s="992">
        <v>69369</v>
      </c>
      <c r="U37" s="992">
        <v>69369</v>
      </c>
      <c r="V37" s="992" t="s">
        <v>603</v>
      </c>
      <c r="W37" s="992">
        <v>24814</v>
      </c>
      <c r="X37" s="992">
        <v>24685</v>
      </c>
      <c r="Y37" s="992">
        <v>129</v>
      </c>
    </row>
    <row r="38" spans="1:25" ht="10.5" customHeight="1">
      <c r="A38" s="993" t="s">
        <v>629</v>
      </c>
      <c r="B38" s="998">
        <v>734603</v>
      </c>
      <c r="C38" s="998">
        <v>710404</v>
      </c>
      <c r="D38" s="998">
        <v>24199</v>
      </c>
      <c r="E38" s="998">
        <v>422170</v>
      </c>
      <c r="F38" s="998">
        <v>401475</v>
      </c>
      <c r="G38" s="998">
        <v>20694</v>
      </c>
      <c r="H38" s="998">
        <v>225311</v>
      </c>
      <c r="I38" s="998">
        <v>224504</v>
      </c>
      <c r="J38" s="998">
        <v>807</v>
      </c>
      <c r="K38" s="998">
        <v>87122</v>
      </c>
      <c r="L38" s="998">
        <v>84425</v>
      </c>
      <c r="M38" s="998">
        <v>2697</v>
      </c>
      <c r="N38" s="998">
        <v>375274</v>
      </c>
      <c r="O38" s="998">
        <v>370973</v>
      </c>
      <c r="P38" s="998">
        <v>4301</v>
      </c>
      <c r="Q38" s="998">
        <v>276480</v>
      </c>
      <c r="R38" s="998">
        <v>272179</v>
      </c>
      <c r="S38" s="998">
        <v>4301</v>
      </c>
      <c r="T38" s="998">
        <v>67933</v>
      </c>
      <c r="U38" s="998">
        <v>67933</v>
      </c>
      <c r="V38" s="998" t="s">
        <v>603</v>
      </c>
      <c r="W38" s="998">
        <v>30861</v>
      </c>
      <c r="X38" s="998">
        <v>30861</v>
      </c>
      <c r="Y38" s="998" t="s">
        <v>603</v>
      </c>
    </row>
    <row r="39" spans="1:25" ht="10.5" customHeight="1">
      <c r="A39" s="993" t="s">
        <v>359</v>
      </c>
      <c r="B39" s="1000">
        <v>3269662</v>
      </c>
      <c r="C39" s="1000">
        <v>3123080</v>
      </c>
      <c r="D39" s="1000">
        <v>146582</v>
      </c>
      <c r="E39" s="1000">
        <v>2419625</v>
      </c>
      <c r="F39" s="1000">
        <v>2303385</v>
      </c>
      <c r="G39" s="1000">
        <v>116240</v>
      </c>
      <c r="H39" s="1000">
        <v>285508</v>
      </c>
      <c r="I39" s="1000">
        <v>278855</v>
      </c>
      <c r="J39" s="1000">
        <v>6653</v>
      </c>
      <c r="K39" s="1000">
        <v>564529</v>
      </c>
      <c r="L39" s="1000">
        <v>540840</v>
      </c>
      <c r="M39" s="1000">
        <v>23689</v>
      </c>
      <c r="N39" s="1000" t="s">
        <v>618</v>
      </c>
      <c r="O39" s="1000" t="s">
        <v>618</v>
      </c>
      <c r="P39" s="1000" t="s">
        <v>618</v>
      </c>
      <c r="Q39" s="1000" t="s">
        <v>618</v>
      </c>
      <c r="R39" s="1000" t="s">
        <v>618</v>
      </c>
      <c r="S39" s="1000" t="s">
        <v>618</v>
      </c>
      <c r="T39" s="1000" t="s">
        <v>618</v>
      </c>
      <c r="U39" s="1000" t="s">
        <v>618</v>
      </c>
      <c r="V39" s="1000" t="s">
        <v>618</v>
      </c>
      <c r="W39" s="1000" t="s">
        <v>618</v>
      </c>
      <c r="X39" s="1000" t="s">
        <v>618</v>
      </c>
      <c r="Y39" s="1002" t="s">
        <v>618</v>
      </c>
    </row>
    <row r="40" spans="1:25" ht="10.5" customHeight="1">
      <c r="A40" s="993" t="s">
        <v>630</v>
      </c>
      <c r="B40" s="992">
        <v>2157185</v>
      </c>
      <c r="C40" s="992">
        <v>1946522</v>
      </c>
      <c r="D40" s="992">
        <v>210663</v>
      </c>
      <c r="E40" s="992">
        <v>1235979</v>
      </c>
      <c r="F40" s="992">
        <v>1069089</v>
      </c>
      <c r="G40" s="992">
        <v>166890</v>
      </c>
      <c r="H40" s="992">
        <v>470635</v>
      </c>
      <c r="I40" s="992">
        <v>455668</v>
      </c>
      <c r="J40" s="992">
        <v>14968</v>
      </c>
      <c r="K40" s="992">
        <v>450571</v>
      </c>
      <c r="L40" s="992">
        <v>421765</v>
      </c>
      <c r="M40" s="992">
        <v>28806</v>
      </c>
      <c r="N40" s="992">
        <v>549875</v>
      </c>
      <c r="O40" s="992">
        <v>527425</v>
      </c>
      <c r="P40" s="992">
        <v>22450</v>
      </c>
      <c r="Q40" s="992">
        <v>407430</v>
      </c>
      <c r="R40" s="992">
        <v>386267</v>
      </c>
      <c r="S40" s="992">
        <v>21163</v>
      </c>
      <c r="T40" s="992">
        <v>76622</v>
      </c>
      <c r="U40" s="992">
        <v>76594</v>
      </c>
      <c r="V40" s="992">
        <v>28</v>
      </c>
      <c r="W40" s="992">
        <v>65822</v>
      </c>
      <c r="X40" s="992">
        <v>64563</v>
      </c>
      <c r="Y40" s="992">
        <v>1259</v>
      </c>
    </row>
    <row r="41" spans="1:25" ht="10.5" customHeight="1">
      <c r="A41" s="993" t="s">
        <v>631</v>
      </c>
      <c r="B41" s="996">
        <v>2118226</v>
      </c>
      <c r="C41" s="996">
        <v>1769536</v>
      </c>
      <c r="D41" s="996">
        <v>348691</v>
      </c>
      <c r="E41" s="996">
        <v>1303916</v>
      </c>
      <c r="F41" s="996">
        <v>998764</v>
      </c>
      <c r="G41" s="996">
        <v>305152</v>
      </c>
      <c r="H41" s="996">
        <v>595958</v>
      </c>
      <c r="I41" s="996">
        <v>581231</v>
      </c>
      <c r="J41" s="996">
        <v>14728</v>
      </c>
      <c r="K41" s="996">
        <v>218352</v>
      </c>
      <c r="L41" s="996">
        <v>189541</v>
      </c>
      <c r="M41" s="996">
        <v>28810</v>
      </c>
      <c r="N41" s="995">
        <v>956030</v>
      </c>
      <c r="O41" s="996">
        <v>830656</v>
      </c>
      <c r="P41" s="996">
        <v>125375</v>
      </c>
      <c r="Q41" s="996">
        <v>769273</v>
      </c>
      <c r="R41" s="996">
        <v>648796</v>
      </c>
      <c r="S41" s="996">
        <v>120477</v>
      </c>
      <c r="T41" s="996">
        <v>135690</v>
      </c>
      <c r="U41" s="996">
        <v>135487</v>
      </c>
      <c r="V41" s="996">
        <v>203</v>
      </c>
      <c r="W41" s="996">
        <v>51067</v>
      </c>
      <c r="X41" s="996">
        <v>46373</v>
      </c>
      <c r="Y41" s="996">
        <v>4695</v>
      </c>
    </row>
    <row r="42" spans="1:25" ht="10.5" customHeight="1">
      <c r="A42" s="973" t="s">
        <v>632</v>
      </c>
      <c r="B42" s="994">
        <v>416280</v>
      </c>
      <c r="C42" s="992">
        <v>340984</v>
      </c>
      <c r="D42" s="992">
        <v>75296</v>
      </c>
      <c r="E42" s="992">
        <v>246919</v>
      </c>
      <c r="F42" s="992">
        <v>183873</v>
      </c>
      <c r="G42" s="992">
        <v>63046</v>
      </c>
      <c r="H42" s="992">
        <v>119080</v>
      </c>
      <c r="I42" s="992">
        <v>115115</v>
      </c>
      <c r="J42" s="992">
        <v>3965</v>
      </c>
      <c r="K42" s="992">
        <v>50281</v>
      </c>
      <c r="L42" s="992">
        <v>41996</v>
      </c>
      <c r="M42" s="992">
        <v>8285</v>
      </c>
      <c r="N42" s="994">
        <v>158056</v>
      </c>
      <c r="O42" s="992">
        <v>132708</v>
      </c>
      <c r="P42" s="992">
        <v>25348</v>
      </c>
      <c r="Q42" s="992">
        <v>118044</v>
      </c>
      <c r="R42" s="992">
        <v>94399</v>
      </c>
      <c r="S42" s="992">
        <v>23645</v>
      </c>
      <c r="T42" s="992">
        <v>26365</v>
      </c>
      <c r="U42" s="992">
        <v>26346</v>
      </c>
      <c r="V42" s="992">
        <v>18</v>
      </c>
      <c r="W42" s="992">
        <v>13647</v>
      </c>
      <c r="X42" s="992">
        <v>11963</v>
      </c>
      <c r="Y42" s="992">
        <v>1684</v>
      </c>
    </row>
    <row r="43" spans="1:25" ht="10.5" customHeight="1">
      <c r="A43" s="973" t="s">
        <v>633</v>
      </c>
      <c r="B43" s="994">
        <v>95946</v>
      </c>
      <c r="C43" s="992">
        <v>85501</v>
      </c>
      <c r="D43" s="992">
        <v>10446</v>
      </c>
      <c r="E43" s="992">
        <v>59526</v>
      </c>
      <c r="F43" s="992">
        <v>49855</v>
      </c>
      <c r="G43" s="992">
        <v>9671</v>
      </c>
      <c r="H43" s="992">
        <v>29443</v>
      </c>
      <c r="I43" s="992">
        <v>29141</v>
      </c>
      <c r="J43" s="992">
        <v>302</v>
      </c>
      <c r="K43" s="992">
        <v>6977</v>
      </c>
      <c r="L43" s="992">
        <v>6504</v>
      </c>
      <c r="M43" s="992">
        <v>473</v>
      </c>
      <c r="N43" s="994">
        <v>77441</v>
      </c>
      <c r="O43" s="992">
        <v>62547</v>
      </c>
      <c r="P43" s="992">
        <v>14894</v>
      </c>
      <c r="Q43" s="992">
        <v>66486</v>
      </c>
      <c r="R43" s="992">
        <v>51634</v>
      </c>
      <c r="S43" s="992">
        <v>14851</v>
      </c>
      <c r="T43" s="992">
        <v>10173</v>
      </c>
      <c r="U43" s="992">
        <v>10173</v>
      </c>
      <c r="V43" s="992" t="s">
        <v>603</v>
      </c>
      <c r="W43" s="992">
        <v>782</v>
      </c>
      <c r="X43" s="992">
        <v>739</v>
      </c>
      <c r="Y43" s="992">
        <v>43</v>
      </c>
    </row>
    <row r="44" spans="1:25" ht="10.5" customHeight="1">
      <c r="A44" s="973" t="s">
        <v>634</v>
      </c>
      <c r="B44" s="994">
        <v>113268</v>
      </c>
      <c r="C44" s="992">
        <v>93922</v>
      </c>
      <c r="D44" s="992">
        <v>19346</v>
      </c>
      <c r="E44" s="992">
        <v>69271</v>
      </c>
      <c r="F44" s="992">
        <v>53849</v>
      </c>
      <c r="G44" s="992">
        <v>15422</v>
      </c>
      <c r="H44" s="992">
        <v>30668</v>
      </c>
      <c r="I44" s="992">
        <v>29108</v>
      </c>
      <c r="J44" s="992">
        <v>1560</v>
      </c>
      <c r="K44" s="992">
        <v>13329</v>
      </c>
      <c r="L44" s="992">
        <v>10965</v>
      </c>
      <c r="M44" s="992">
        <v>2364</v>
      </c>
      <c r="N44" s="994">
        <v>52428</v>
      </c>
      <c r="O44" s="992">
        <v>44801</v>
      </c>
      <c r="P44" s="992">
        <v>7627</v>
      </c>
      <c r="Q44" s="992">
        <v>46084</v>
      </c>
      <c r="R44" s="992">
        <v>38494</v>
      </c>
      <c r="S44" s="992">
        <v>7590</v>
      </c>
      <c r="T44" s="992">
        <v>5999</v>
      </c>
      <c r="U44" s="992">
        <v>5999</v>
      </c>
      <c r="V44" s="992" t="s">
        <v>603</v>
      </c>
      <c r="W44" s="992">
        <v>345</v>
      </c>
      <c r="X44" s="992">
        <v>308</v>
      </c>
      <c r="Y44" s="992">
        <v>38</v>
      </c>
    </row>
    <row r="45" spans="1:25" ht="10.5" customHeight="1">
      <c r="A45" s="973" t="s">
        <v>635</v>
      </c>
      <c r="B45" s="994">
        <v>264202</v>
      </c>
      <c r="C45" s="992">
        <v>233361</v>
      </c>
      <c r="D45" s="992">
        <v>30841</v>
      </c>
      <c r="E45" s="992">
        <v>131462</v>
      </c>
      <c r="F45" s="992">
        <v>104178</v>
      </c>
      <c r="G45" s="992">
        <v>27284</v>
      </c>
      <c r="H45" s="992">
        <v>90545</v>
      </c>
      <c r="I45" s="992">
        <v>88841</v>
      </c>
      <c r="J45" s="992">
        <v>1703</v>
      </c>
      <c r="K45" s="992">
        <v>42196</v>
      </c>
      <c r="L45" s="992">
        <v>40343</v>
      </c>
      <c r="M45" s="992">
        <v>1853</v>
      </c>
      <c r="N45" s="994">
        <v>114157</v>
      </c>
      <c r="O45" s="992">
        <v>102966</v>
      </c>
      <c r="P45" s="992">
        <v>11191</v>
      </c>
      <c r="Q45" s="992">
        <v>86788</v>
      </c>
      <c r="R45" s="992">
        <v>76640</v>
      </c>
      <c r="S45" s="992">
        <v>10147</v>
      </c>
      <c r="T45" s="992">
        <v>17339</v>
      </c>
      <c r="U45" s="992">
        <v>17247</v>
      </c>
      <c r="V45" s="992">
        <v>92</v>
      </c>
      <c r="W45" s="992">
        <v>10031</v>
      </c>
      <c r="X45" s="992">
        <v>9079</v>
      </c>
      <c r="Y45" s="992">
        <v>952</v>
      </c>
    </row>
    <row r="46" spans="1:25" ht="10.5" customHeight="1">
      <c r="A46" s="973" t="s">
        <v>636</v>
      </c>
      <c r="B46" s="994">
        <v>194872</v>
      </c>
      <c r="C46" s="992">
        <v>179144</v>
      </c>
      <c r="D46" s="992">
        <v>15729</v>
      </c>
      <c r="E46" s="992">
        <v>101390</v>
      </c>
      <c r="F46" s="992">
        <v>87686</v>
      </c>
      <c r="G46" s="992">
        <v>13705</v>
      </c>
      <c r="H46" s="992">
        <v>83586</v>
      </c>
      <c r="I46" s="992">
        <v>83115</v>
      </c>
      <c r="J46" s="992">
        <v>471</v>
      </c>
      <c r="K46" s="992">
        <v>9896</v>
      </c>
      <c r="L46" s="992">
        <v>8343</v>
      </c>
      <c r="M46" s="992">
        <v>1553</v>
      </c>
      <c r="N46" s="994">
        <v>100429</v>
      </c>
      <c r="O46" s="992">
        <v>97842</v>
      </c>
      <c r="P46" s="992">
        <v>2587</v>
      </c>
      <c r="Q46" s="992">
        <v>91437</v>
      </c>
      <c r="R46" s="992">
        <v>88880</v>
      </c>
      <c r="S46" s="992">
        <v>2557</v>
      </c>
      <c r="T46" s="992">
        <v>8467</v>
      </c>
      <c r="U46" s="992">
        <v>8467</v>
      </c>
      <c r="V46" s="992" t="s">
        <v>603</v>
      </c>
      <c r="W46" s="992">
        <v>525</v>
      </c>
      <c r="X46" s="992">
        <v>495</v>
      </c>
      <c r="Y46" s="992">
        <v>30</v>
      </c>
    </row>
    <row r="47" spans="1:25" ht="10.5" customHeight="1">
      <c r="A47" s="973" t="s">
        <v>637</v>
      </c>
      <c r="B47" s="994">
        <v>45451</v>
      </c>
      <c r="C47" s="992">
        <v>37773</v>
      </c>
      <c r="D47" s="992">
        <v>7677</v>
      </c>
      <c r="E47" s="992">
        <v>29922</v>
      </c>
      <c r="F47" s="992">
        <v>22589</v>
      </c>
      <c r="G47" s="992">
        <v>7334</v>
      </c>
      <c r="H47" s="992">
        <v>12266</v>
      </c>
      <c r="I47" s="992">
        <v>12266</v>
      </c>
      <c r="J47" s="992" t="s">
        <v>603</v>
      </c>
      <c r="K47" s="992">
        <v>3262</v>
      </c>
      <c r="L47" s="992">
        <v>2918</v>
      </c>
      <c r="M47" s="992">
        <v>344</v>
      </c>
      <c r="N47" s="994">
        <v>38969</v>
      </c>
      <c r="O47" s="992">
        <v>32455</v>
      </c>
      <c r="P47" s="992">
        <v>6514</v>
      </c>
      <c r="Q47" s="992">
        <v>35633</v>
      </c>
      <c r="R47" s="992">
        <v>29120</v>
      </c>
      <c r="S47" s="992">
        <v>6514</v>
      </c>
      <c r="T47" s="992">
        <v>3321</v>
      </c>
      <c r="U47" s="992">
        <v>3321</v>
      </c>
      <c r="V47" s="992" t="s">
        <v>603</v>
      </c>
      <c r="W47" s="992">
        <v>14</v>
      </c>
      <c r="X47" s="992">
        <v>14</v>
      </c>
      <c r="Y47" s="992" t="s">
        <v>603</v>
      </c>
    </row>
    <row r="48" spans="1:25" ht="10.5" customHeight="1">
      <c r="A48" s="973" t="s">
        <v>638</v>
      </c>
      <c r="B48" s="994">
        <v>26899</v>
      </c>
      <c r="C48" s="992">
        <v>24045</v>
      </c>
      <c r="D48" s="992">
        <v>2854</v>
      </c>
      <c r="E48" s="992">
        <v>13262</v>
      </c>
      <c r="F48" s="992">
        <v>10748</v>
      </c>
      <c r="G48" s="992">
        <v>2513</v>
      </c>
      <c r="H48" s="992">
        <v>9031</v>
      </c>
      <c r="I48" s="992">
        <v>8953</v>
      </c>
      <c r="J48" s="992">
        <v>78</v>
      </c>
      <c r="K48" s="992">
        <v>4606</v>
      </c>
      <c r="L48" s="992">
        <v>4343</v>
      </c>
      <c r="M48" s="992">
        <v>263</v>
      </c>
      <c r="N48" s="994">
        <v>10077</v>
      </c>
      <c r="O48" s="992">
        <v>9449</v>
      </c>
      <c r="P48" s="992">
        <v>628</v>
      </c>
      <c r="Q48" s="992">
        <v>7780</v>
      </c>
      <c r="R48" s="992">
        <v>7186</v>
      </c>
      <c r="S48" s="992">
        <v>594</v>
      </c>
      <c r="T48" s="992">
        <v>1846</v>
      </c>
      <c r="U48" s="992">
        <v>1846</v>
      </c>
      <c r="V48" s="992" t="s">
        <v>603</v>
      </c>
      <c r="W48" s="992">
        <v>452</v>
      </c>
      <c r="X48" s="992">
        <v>418</v>
      </c>
      <c r="Y48" s="992">
        <v>34</v>
      </c>
    </row>
    <row r="49" spans="1:25" ht="10.5" customHeight="1">
      <c r="A49" s="973" t="s">
        <v>360</v>
      </c>
      <c r="B49" s="994">
        <v>19738</v>
      </c>
      <c r="C49" s="992">
        <v>14485</v>
      </c>
      <c r="D49" s="992">
        <v>5253</v>
      </c>
      <c r="E49" s="992">
        <v>16388</v>
      </c>
      <c r="F49" s="992">
        <v>11135</v>
      </c>
      <c r="G49" s="992">
        <v>5253</v>
      </c>
      <c r="H49" s="992">
        <v>3032</v>
      </c>
      <c r="I49" s="992">
        <v>3032</v>
      </c>
      <c r="J49" s="992" t="s">
        <v>603</v>
      </c>
      <c r="K49" s="992">
        <v>318</v>
      </c>
      <c r="L49" s="992">
        <v>318</v>
      </c>
      <c r="M49" s="992" t="s">
        <v>603</v>
      </c>
      <c r="N49" s="994">
        <v>11063</v>
      </c>
      <c r="O49" s="992">
        <v>10246</v>
      </c>
      <c r="P49" s="992">
        <v>817</v>
      </c>
      <c r="Q49" s="992">
        <v>9871</v>
      </c>
      <c r="R49" s="992">
        <v>9054</v>
      </c>
      <c r="S49" s="992">
        <v>817</v>
      </c>
      <c r="T49" s="992">
        <v>1178</v>
      </c>
      <c r="U49" s="992">
        <v>1178</v>
      </c>
      <c r="V49" s="992" t="s">
        <v>603</v>
      </c>
      <c r="W49" s="992">
        <v>14</v>
      </c>
      <c r="X49" s="992">
        <v>14</v>
      </c>
      <c r="Y49" s="992" t="s">
        <v>603</v>
      </c>
    </row>
    <row r="50" spans="1:25" ht="10.5" customHeight="1">
      <c r="A50" s="993" t="s">
        <v>639</v>
      </c>
      <c r="B50" s="997">
        <v>941570</v>
      </c>
      <c r="C50" s="998">
        <v>760321</v>
      </c>
      <c r="D50" s="998">
        <v>181249</v>
      </c>
      <c r="E50" s="998">
        <v>635776</v>
      </c>
      <c r="F50" s="998">
        <v>474851</v>
      </c>
      <c r="G50" s="998">
        <v>160925</v>
      </c>
      <c r="H50" s="998">
        <v>218308</v>
      </c>
      <c r="I50" s="998">
        <v>211659</v>
      </c>
      <c r="J50" s="998">
        <v>6649</v>
      </c>
      <c r="K50" s="998">
        <v>87486</v>
      </c>
      <c r="L50" s="998">
        <v>73811</v>
      </c>
      <c r="M50" s="998">
        <v>13676</v>
      </c>
      <c r="N50" s="998">
        <v>393410</v>
      </c>
      <c r="O50" s="998">
        <v>337642</v>
      </c>
      <c r="P50" s="998">
        <v>55769</v>
      </c>
      <c r="Q50" s="998">
        <v>307151</v>
      </c>
      <c r="R50" s="998">
        <v>253388</v>
      </c>
      <c r="S50" s="998">
        <v>53762</v>
      </c>
      <c r="T50" s="998">
        <v>61002</v>
      </c>
      <c r="U50" s="998">
        <v>60910</v>
      </c>
      <c r="V50" s="998">
        <v>92</v>
      </c>
      <c r="W50" s="998">
        <v>25258</v>
      </c>
      <c r="X50" s="998">
        <v>23344</v>
      </c>
      <c r="Y50" s="998">
        <v>1914</v>
      </c>
    </row>
    <row r="51" spans="1:25" ht="10.5" customHeight="1">
      <c r="A51" s="993" t="s">
        <v>640</v>
      </c>
      <c r="B51" s="994">
        <v>984517</v>
      </c>
      <c r="C51" s="992">
        <v>858820</v>
      </c>
      <c r="D51" s="992">
        <v>125696</v>
      </c>
      <c r="E51" s="992">
        <v>765579</v>
      </c>
      <c r="F51" s="992">
        <v>652551</v>
      </c>
      <c r="G51" s="992">
        <v>113028</v>
      </c>
      <c r="H51" s="992">
        <v>160418</v>
      </c>
      <c r="I51" s="992">
        <v>155463</v>
      </c>
      <c r="J51" s="992">
        <v>4955</v>
      </c>
      <c r="K51" s="992">
        <v>58520</v>
      </c>
      <c r="L51" s="992">
        <v>50807</v>
      </c>
      <c r="M51" s="992">
        <v>7713</v>
      </c>
      <c r="N51" s="992">
        <v>534203</v>
      </c>
      <c r="O51" s="992">
        <v>514783</v>
      </c>
      <c r="P51" s="992">
        <v>19420</v>
      </c>
      <c r="Q51" s="992">
        <v>488517</v>
      </c>
      <c r="R51" s="992">
        <v>469139</v>
      </c>
      <c r="S51" s="992">
        <v>19378</v>
      </c>
      <c r="T51" s="992">
        <v>35290</v>
      </c>
      <c r="U51" s="992">
        <v>35290</v>
      </c>
      <c r="V51" s="992" t="s">
        <v>603</v>
      </c>
      <c r="W51" s="992">
        <v>10396</v>
      </c>
      <c r="X51" s="992">
        <v>10354</v>
      </c>
      <c r="Y51" s="992">
        <v>42</v>
      </c>
    </row>
    <row r="52" spans="1:25" ht="10.5" customHeight="1">
      <c r="A52" s="993" t="s">
        <v>641</v>
      </c>
      <c r="B52" s="994">
        <v>145110</v>
      </c>
      <c r="C52" s="992">
        <v>135959</v>
      </c>
      <c r="D52" s="992">
        <v>9151</v>
      </c>
      <c r="E52" s="992">
        <v>104462</v>
      </c>
      <c r="F52" s="992">
        <v>97553</v>
      </c>
      <c r="G52" s="992">
        <v>6909</v>
      </c>
      <c r="H52" s="992">
        <v>29850</v>
      </c>
      <c r="I52" s="992">
        <v>28588</v>
      </c>
      <c r="J52" s="992">
        <v>1262</v>
      </c>
      <c r="K52" s="992">
        <v>10797</v>
      </c>
      <c r="L52" s="992">
        <v>9818</v>
      </c>
      <c r="M52" s="992">
        <v>979</v>
      </c>
      <c r="N52" s="992">
        <v>48168</v>
      </c>
      <c r="O52" s="992">
        <v>46953</v>
      </c>
      <c r="P52" s="992">
        <v>1215</v>
      </c>
      <c r="Q52" s="992">
        <v>43650</v>
      </c>
      <c r="R52" s="992">
        <v>42435</v>
      </c>
      <c r="S52" s="992">
        <v>1215</v>
      </c>
      <c r="T52" s="992">
        <v>2382</v>
      </c>
      <c r="U52" s="992">
        <v>2382</v>
      </c>
      <c r="V52" s="992" t="s">
        <v>603</v>
      </c>
      <c r="W52" s="992">
        <v>2136</v>
      </c>
      <c r="X52" s="992">
        <v>2136</v>
      </c>
      <c r="Y52" s="992" t="s">
        <v>603</v>
      </c>
    </row>
    <row r="53" spans="1:25" ht="10.5" customHeight="1">
      <c r="A53" s="993" t="s">
        <v>642</v>
      </c>
      <c r="B53" s="994">
        <v>273398</v>
      </c>
      <c r="C53" s="992">
        <v>233310</v>
      </c>
      <c r="D53" s="992">
        <v>40087</v>
      </c>
      <c r="E53" s="992">
        <v>246992</v>
      </c>
      <c r="F53" s="992">
        <v>208144</v>
      </c>
      <c r="G53" s="992">
        <v>38848</v>
      </c>
      <c r="H53" s="992">
        <v>23670</v>
      </c>
      <c r="I53" s="992">
        <v>23114</v>
      </c>
      <c r="J53" s="992">
        <v>557</v>
      </c>
      <c r="K53" s="992">
        <v>2735</v>
      </c>
      <c r="L53" s="992">
        <v>2052</v>
      </c>
      <c r="M53" s="992">
        <v>683</v>
      </c>
      <c r="N53" s="1003">
        <v>163717</v>
      </c>
      <c r="O53" s="1004">
        <v>157378</v>
      </c>
      <c r="P53" s="1004">
        <v>6338</v>
      </c>
      <c r="Q53" s="1004">
        <v>161721</v>
      </c>
      <c r="R53" s="1004">
        <v>155383</v>
      </c>
      <c r="S53" s="1004">
        <v>6338</v>
      </c>
      <c r="T53" s="1004">
        <v>1878</v>
      </c>
      <c r="U53" s="1004">
        <v>1878</v>
      </c>
      <c r="V53" s="1004" t="s">
        <v>603</v>
      </c>
      <c r="W53" s="1004">
        <v>117</v>
      </c>
      <c r="X53" s="1004">
        <v>117</v>
      </c>
      <c r="Y53" s="1004" t="s">
        <v>603</v>
      </c>
    </row>
    <row r="54" spans="1:25" ht="10.5" customHeight="1">
      <c r="A54" s="993" t="s">
        <v>643</v>
      </c>
      <c r="B54" s="994">
        <v>103460</v>
      </c>
      <c r="C54" s="992">
        <v>91400</v>
      </c>
      <c r="D54" s="992">
        <v>12061</v>
      </c>
      <c r="E54" s="992">
        <v>84396</v>
      </c>
      <c r="F54" s="992">
        <v>72952</v>
      </c>
      <c r="G54" s="992">
        <v>11444</v>
      </c>
      <c r="H54" s="992">
        <v>15918</v>
      </c>
      <c r="I54" s="992">
        <v>15841</v>
      </c>
      <c r="J54" s="992">
        <v>78</v>
      </c>
      <c r="K54" s="992">
        <v>3146</v>
      </c>
      <c r="L54" s="992">
        <v>2606</v>
      </c>
      <c r="M54" s="992">
        <v>539</v>
      </c>
      <c r="N54" s="992">
        <v>41863</v>
      </c>
      <c r="O54" s="992">
        <v>40616</v>
      </c>
      <c r="P54" s="992">
        <v>1247</v>
      </c>
      <c r="Q54" s="992">
        <v>40540</v>
      </c>
      <c r="R54" s="992">
        <v>39293</v>
      </c>
      <c r="S54" s="992">
        <v>1247</v>
      </c>
      <c r="T54" s="992">
        <v>1124</v>
      </c>
      <c r="U54" s="992">
        <v>1124</v>
      </c>
      <c r="V54" s="992" t="s">
        <v>603</v>
      </c>
      <c r="W54" s="992">
        <v>199</v>
      </c>
      <c r="X54" s="992">
        <v>199</v>
      </c>
      <c r="Y54" s="992" t="s">
        <v>603</v>
      </c>
    </row>
    <row r="55" spans="1:25" ht="10.5" customHeight="1">
      <c r="A55" s="993" t="s">
        <v>644</v>
      </c>
      <c r="B55" s="992">
        <v>20430</v>
      </c>
      <c r="C55" s="992">
        <v>18599</v>
      </c>
      <c r="D55" s="992">
        <v>1831</v>
      </c>
      <c r="E55" s="992">
        <v>17735</v>
      </c>
      <c r="F55" s="992">
        <v>15904</v>
      </c>
      <c r="G55" s="992">
        <v>1831</v>
      </c>
      <c r="H55" s="992">
        <v>1674</v>
      </c>
      <c r="I55" s="992">
        <v>1674</v>
      </c>
      <c r="J55" s="992" t="s">
        <v>603</v>
      </c>
      <c r="K55" s="992">
        <v>1021</v>
      </c>
      <c r="L55" s="992">
        <v>1021</v>
      </c>
      <c r="M55" s="992" t="s">
        <v>603</v>
      </c>
      <c r="N55" s="992">
        <v>8730</v>
      </c>
      <c r="O55" s="992">
        <v>8450</v>
      </c>
      <c r="P55" s="992">
        <v>279</v>
      </c>
      <c r="Q55" s="992">
        <v>8713</v>
      </c>
      <c r="R55" s="992">
        <v>8433</v>
      </c>
      <c r="S55" s="992">
        <v>279</v>
      </c>
      <c r="T55" s="992">
        <v>17</v>
      </c>
      <c r="U55" s="992">
        <v>17</v>
      </c>
      <c r="V55" s="992" t="s">
        <v>603</v>
      </c>
      <c r="W55" s="992" t="s">
        <v>603</v>
      </c>
      <c r="X55" s="992" t="s">
        <v>603</v>
      </c>
      <c r="Y55" s="992" t="s">
        <v>603</v>
      </c>
    </row>
    <row r="56" spans="1:25" ht="10.5" customHeight="1">
      <c r="A56" s="993" t="s">
        <v>645</v>
      </c>
      <c r="B56" s="992">
        <v>63459</v>
      </c>
      <c r="C56" s="992">
        <v>55769</v>
      </c>
      <c r="D56" s="992">
        <v>7690</v>
      </c>
      <c r="E56" s="992">
        <v>57281</v>
      </c>
      <c r="F56" s="992">
        <v>50109</v>
      </c>
      <c r="G56" s="992">
        <v>7173</v>
      </c>
      <c r="H56" s="992">
        <v>3713</v>
      </c>
      <c r="I56" s="992">
        <v>3457</v>
      </c>
      <c r="J56" s="992">
        <v>256</v>
      </c>
      <c r="K56" s="992">
        <v>2465</v>
      </c>
      <c r="L56" s="992">
        <v>2204</v>
      </c>
      <c r="M56" s="992">
        <v>261</v>
      </c>
      <c r="N56" s="992">
        <v>72148</v>
      </c>
      <c r="O56" s="992">
        <v>71156</v>
      </c>
      <c r="P56" s="992">
        <v>992</v>
      </c>
      <c r="Q56" s="992">
        <v>68565</v>
      </c>
      <c r="R56" s="992">
        <v>67573</v>
      </c>
      <c r="S56" s="992">
        <v>992</v>
      </c>
      <c r="T56" s="992">
        <v>2912</v>
      </c>
      <c r="U56" s="992">
        <v>2912</v>
      </c>
      <c r="V56" s="992" t="s">
        <v>603</v>
      </c>
      <c r="W56" s="992">
        <v>671</v>
      </c>
      <c r="X56" s="992">
        <v>671</v>
      </c>
      <c r="Y56" s="992" t="s">
        <v>603</v>
      </c>
    </row>
    <row r="57" spans="1:25" ht="10.5" customHeight="1">
      <c r="A57" s="993" t="s">
        <v>646</v>
      </c>
      <c r="B57" s="992">
        <v>21323</v>
      </c>
      <c r="C57" s="992">
        <v>19695</v>
      </c>
      <c r="D57" s="992">
        <v>1628</v>
      </c>
      <c r="E57" s="992">
        <v>18445</v>
      </c>
      <c r="F57" s="992">
        <v>16948</v>
      </c>
      <c r="G57" s="992">
        <v>1497</v>
      </c>
      <c r="H57" s="992">
        <v>2747</v>
      </c>
      <c r="I57" s="992">
        <v>2747</v>
      </c>
      <c r="J57" s="992" t="s">
        <v>603</v>
      </c>
      <c r="K57" s="992">
        <v>131</v>
      </c>
      <c r="L57" s="992" t="s">
        <v>603</v>
      </c>
      <c r="M57" s="992">
        <v>131</v>
      </c>
      <c r="N57" s="992">
        <v>20600</v>
      </c>
      <c r="O57" s="992">
        <v>19640</v>
      </c>
      <c r="P57" s="992">
        <v>961</v>
      </c>
      <c r="Q57" s="992">
        <v>20454</v>
      </c>
      <c r="R57" s="992">
        <v>19493</v>
      </c>
      <c r="S57" s="992">
        <v>961</v>
      </c>
      <c r="T57" s="992">
        <v>147</v>
      </c>
      <c r="U57" s="992">
        <v>147</v>
      </c>
      <c r="V57" s="992" t="s">
        <v>603</v>
      </c>
      <c r="W57" s="992" t="s">
        <v>603</v>
      </c>
      <c r="X57" s="992" t="s">
        <v>603</v>
      </c>
      <c r="Y57" s="992" t="s">
        <v>603</v>
      </c>
    </row>
    <row r="58" spans="1:25" ht="10.5" customHeight="1">
      <c r="A58" s="993" t="s">
        <v>647</v>
      </c>
      <c r="B58" s="992">
        <v>94359</v>
      </c>
      <c r="C58" s="992">
        <v>84372</v>
      </c>
      <c r="D58" s="992">
        <v>9988</v>
      </c>
      <c r="E58" s="992">
        <v>85111</v>
      </c>
      <c r="F58" s="992">
        <v>75124</v>
      </c>
      <c r="G58" s="992">
        <v>9988</v>
      </c>
      <c r="H58" s="992">
        <v>8694</v>
      </c>
      <c r="I58" s="992">
        <v>8694</v>
      </c>
      <c r="J58" s="992" t="s">
        <v>603</v>
      </c>
      <c r="K58" s="992">
        <v>553</v>
      </c>
      <c r="L58" s="992">
        <v>553</v>
      </c>
      <c r="M58" s="992" t="s">
        <v>603</v>
      </c>
      <c r="N58" s="992">
        <v>83088</v>
      </c>
      <c r="O58" s="992">
        <v>80922</v>
      </c>
      <c r="P58" s="992">
        <v>2165</v>
      </c>
      <c r="Q58" s="992">
        <v>82115</v>
      </c>
      <c r="R58" s="992">
        <v>79950</v>
      </c>
      <c r="S58" s="992">
        <v>2165</v>
      </c>
      <c r="T58" s="992">
        <v>917</v>
      </c>
      <c r="U58" s="992">
        <v>917</v>
      </c>
      <c r="V58" s="992" t="s">
        <v>603</v>
      </c>
      <c r="W58" s="992">
        <v>56</v>
      </c>
      <c r="X58" s="992">
        <v>56</v>
      </c>
      <c r="Y58" s="992" t="s">
        <v>603</v>
      </c>
    </row>
    <row r="59" spans="1:25" ht="10.5" customHeight="1">
      <c r="A59" s="993" t="s">
        <v>648</v>
      </c>
      <c r="B59" s="992">
        <v>19949</v>
      </c>
      <c r="C59" s="992">
        <v>13203</v>
      </c>
      <c r="D59" s="992">
        <v>6746</v>
      </c>
      <c r="E59" s="992">
        <v>11814</v>
      </c>
      <c r="F59" s="992">
        <v>7228</v>
      </c>
      <c r="G59" s="992">
        <v>4586</v>
      </c>
      <c r="H59" s="992">
        <v>703</v>
      </c>
      <c r="I59" s="992">
        <v>703</v>
      </c>
      <c r="J59" s="992" t="s">
        <v>603</v>
      </c>
      <c r="K59" s="992">
        <v>7432</v>
      </c>
      <c r="L59" s="992">
        <v>5272</v>
      </c>
      <c r="M59" s="992">
        <v>2160</v>
      </c>
      <c r="N59" s="992">
        <v>11228</v>
      </c>
      <c r="O59" s="992">
        <v>10814</v>
      </c>
      <c r="P59" s="992">
        <v>414</v>
      </c>
      <c r="Q59" s="992">
        <v>5623</v>
      </c>
      <c r="R59" s="992">
        <v>5228</v>
      </c>
      <c r="S59" s="992">
        <v>395</v>
      </c>
      <c r="T59" s="992">
        <v>4252</v>
      </c>
      <c r="U59" s="992">
        <v>4252</v>
      </c>
      <c r="V59" s="992" t="s">
        <v>603</v>
      </c>
      <c r="W59" s="992">
        <v>1353</v>
      </c>
      <c r="X59" s="992">
        <v>1335</v>
      </c>
      <c r="Y59" s="992">
        <v>18</v>
      </c>
    </row>
    <row r="60" spans="1:25" ht="10.5" customHeight="1">
      <c r="A60" s="993" t="s">
        <v>649</v>
      </c>
      <c r="B60" s="992">
        <v>20653</v>
      </c>
      <c r="C60" s="992">
        <v>16025</v>
      </c>
      <c r="D60" s="992">
        <v>4629</v>
      </c>
      <c r="E60" s="992">
        <v>17701</v>
      </c>
      <c r="F60" s="992">
        <v>13091</v>
      </c>
      <c r="G60" s="992">
        <v>4610</v>
      </c>
      <c r="H60" s="992">
        <v>2403</v>
      </c>
      <c r="I60" s="992">
        <v>2397</v>
      </c>
      <c r="J60" s="992">
        <v>6</v>
      </c>
      <c r="K60" s="992">
        <v>549</v>
      </c>
      <c r="L60" s="992">
        <v>537</v>
      </c>
      <c r="M60" s="992">
        <v>12</v>
      </c>
      <c r="N60" s="992">
        <v>7921</v>
      </c>
      <c r="O60" s="992">
        <v>6288</v>
      </c>
      <c r="P60" s="992">
        <v>1633</v>
      </c>
      <c r="Q60" s="992">
        <v>7872</v>
      </c>
      <c r="R60" s="992">
        <v>6240</v>
      </c>
      <c r="S60" s="992">
        <v>1633</v>
      </c>
      <c r="T60" s="992" t="s">
        <v>603</v>
      </c>
      <c r="U60" s="992" t="s">
        <v>603</v>
      </c>
      <c r="V60" s="992" t="s">
        <v>603</v>
      </c>
      <c r="W60" s="992">
        <v>49</v>
      </c>
      <c r="X60" s="992">
        <v>49</v>
      </c>
      <c r="Y60" s="992" t="s">
        <v>603</v>
      </c>
    </row>
    <row r="61" spans="1:25" ht="10.5" customHeight="1">
      <c r="A61" s="993" t="s">
        <v>650</v>
      </c>
      <c r="B61" s="992">
        <v>98221</v>
      </c>
      <c r="C61" s="992">
        <v>85657</v>
      </c>
      <c r="D61" s="992">
        <v>12563</v>
      </c>
      <c r="E61" s="992">
        <v>66247</v>
      </c>
      <c r="F61" s="992">
        <v>53966</v>
      </c>
      <c r="G61" s="992">
        <v>12281</v>
      </c>
      <c r="H61" s="992">
        <v>17701</v>
      </c>
      <c r="I61" s="992">
        <v>17701</v>
      </c>
      <c r="J61" s="992" t="s">
        <v>603</v>
      </c>
      <c r="K61" s="992">
        <v>14273</v>
      </c>
      <c r="L61" s="992">
        <v>13991</v>
      </c>
      <c r="M61" s="992">
        <v>282</v>
      </c>
      <c r="N61" s="992">
        <v>36259</v>
      </c>
      <c r="O61" s="992">
        <v>34486</v>
      </c>
      <c r="P61" s="992">
        <v>1773</v>
      </c>
      <c r="Q61" s="992">
        <v>30360</v>
      </c>
      <c r="R61" s="992">
        <v>28588</v>
      </c>
      <c r="S61" s="992">
        <v>1773</v>
      </c>
      <c r="T61" s="992">
        <v>5708</v>
      </c>
      <c r="U61" s="992">
        <v>5708</v>
      </c>
      <c r="V61" s="992" t="s">
        <v>603</v>
      </c>
      <c r="W61" s="992">
        <v>190</v>
      </c>
      <c r="X61" s="992">
        <v>190</v>
      </c>
      <c r="Y61" s="992" t="s">
        <v>603</v>
      </c>
    </row>
    <row r="62" spans="1:25" ht="10.5" customHeight="1">
      <c r="A62" s="1005" t="s">
        <v>361</v>
      </c>
      <c r="B62" s="1006">
        <v>124155</v>
      </c>
      <c r="C62" s="1006">
        <v>104832</v>
      </c>
      <c r="D62" s="1006">
        <v>19323</v>
      </c>
      <c r="E62" s="1006">
        <v>55394</v>
      </c>
      <c r="F62" s="1006">
        <v>41532</v>
      </c>
      <c r="G62" s="1006">
        <v>13861</v>
      </c>
      <c r="H62" s="1006">
        <v>53344</v>
      </c>
      <c r="I62" s="1006">
        <v>50548</v>
      </c>
      <c r="J62" s="1006">
        <v>2797</v>
      </c>
      <c r="K62" s="1006">
        <v>15417</v>
      </c>
      <c r="L62" s="1006">
        <v>12752</v>
      </c>
      <c r="M62" s="1006">
        <v>2665</v>
      </c>
      <c r="N62" s="1006">
        <v>40483</v>
      </c>
      <c r="O62" s="1006">
        <v>38079</v>
      </c>
      <c r="P62" s="1006">
        <v>2404</v>
      </c>
      <c r="Q62" s="1006">
        <v>18904</v>
      </c>
      <c r="R62" s="1006">
        <v>16524</v>
      </c>
      <c r="S62" s="1006">
        <v>2380</v>
      </c>
      <c r="T62" s="1006">
        <v>15953</v>
      </c>
      <c r="U62" s="1006">
        <v>15953</v>
      </c>
      <c r="V62" s="1006" t="s">
        <v>603</v>
      </c>
      <c r="W62" s="1006">
        <v>5626</v>
      </c>
      <c r="X62" s="1006">
        <v>5601</v>
      </c>
      <c r="Y62" s="1006">
        <v>24</v>
      </c>
    </row>
    <row r="63" spans="1:25" s="1009" customFormat="1" ht="9.75" customHeight="1">
      <c r="A63" s="1007"/>
      <c r="B63" s="1008"/>
      <c r="N63" s="1010"/>
    </row>
    <row r="65" spans="1:2">
      <c r="B65" s="1013">
        <f>B25</f>
        <v>15059323</v>
      </c>
    </row>
    <row r="66" spans="1:2">
      <c r="B66" s="1013">
        <f>B26+B27+B39+B40+B41+B51</f>
        <v>15059323</v>
      </c>
    </row>
    <row r="67" spans="1:2">
      <c r="B67" s="1013">
        <f>B65-B66</f>
        <v>0</v>
      </c>
    </row>
    <row r="71" spans="1:2">
      <c r="A71" s="1011"/>
    </row>
  </sheetData>
  <mergeCells count="6">
    <mergeCell ref="B1:M1"/>
    <mergeCell ref="N1:Y1"/>
    <mergeCell ref="E4:E5"/>
    <mergeCell ref="H4:H5"/>
    <mergeCell ref="Q4:Q5"/>
    <mergeCell ref="T4:T5"/>
  </mergeCells>
  <phoneticPr fontId="4"/>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colBreaks count="1" manualBreakCount="1">
    <brk id="13" max="7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pageSetUpPr fitToPage="1"/>
  </sheetPr>
  <dimension ref="A1:AX61"/>
  <sheetViews>
    <sheetView zoomScaleNormal="100" zoomScaleSheetLayoutView="100" workbookViewId="0"/>
  </sheetViews>
  <sheetFormatPr defaultColWidth="12.28515625" defaultRowHeight="12"/>
  <cols>
    <col min="1" max="1" width="3.7109375" style="374" customWidth="1"/>
    <col min="2" max="2" width="10.7109375" style="569" customWidth="1"/>
    <col min="3" max="3" width="5.7109375" style="374" customWidth="1"/>
    <col min="4" max="4" width="40.7109375" style="382" customWidth="1"/>
    <col min="5" max="5" width="12.28515625" style="378"/>
    <col min="6" max="6" width="14.85546875" style="378" bestFit="1" customWidth="1"/>
    <col min="7" max="11" width="12.28515625" style="378"/>
    <col min="12" max="12" width="13.42578125" style="378" customWidth="1"/>
    <col min="13" max="13" width="15.28515625" style="378" customWidth="1"/>
    <col min="14" max="14" width="11.28515625" style="378" customWidth="1"/>
    <col min="15" max="15" width="8.140625" style="570" customWidth="1"/>
    <col min="16" max="16" width="15.7109375" style="570" customWidth="1"/>
    <col min="17" max="17" width="12.28515625" style="378"/>
    <col min="18" max="18" width="14.85546875" style="378" bestFit="1" customWidth="1"/>
    <col min="19" max="23" width="12.28515625" style="378"/>
    <col min="24" max="24" width="13.42578125" style="378" customWidth="1"/>
    <col min="25" max="25" width="15.28515625" style="378" customWidth="1"/>
    <col min="26" max="26" width="10.42578125" style="378" customWidth="1"/>
    <col min="27" max="27" width="8.140625" style="570" customWidth="1"/>
    <col min="28" max="28" width="14.42578125" style="570" customWidth="1"/>
    <col min="29" max="29" width="11.7109375" style="570" bestFit="1" customWidth="1"/>
    <col min="30" max="30" width="25.85546875" style="570" customWidth="1"/>
    <col min="31" max="31" width="23.140625" style="570" customWidth="1"/>
    <col min="32" max="32" width="2.42578125" style="382" customWidth="1"/>
    <col min="33" max="33" width="9" style="382" customWidth="1"/>
    <col min="34" max="34" width="27" style="382" customWidth="1"/>
    <col min="35" max="35" width="13.85546875" style="382" customWidth="1"/>
    <col min="36" max="36" width="2.85546875" style="382" customWidth="1"/>
    <col min="37" max="46" width="2.42578125" style="382" customWidth="1"/>
    <col min="47" max="48" width="2.42578125" style="378" customWidth="1"/>
    <col min="49" max="16384" width="12.28515625" style="378"/>
  </cols>
  <sheetData>
    <row r="1" spans="1:50" ht="24.95" customHeight="1">
      <c r="A1" s="374" t="s">
        <v>483</v>
      </c>
      <c r="E1" s="381"/>
      <c r="Q1" s="381"/>
    </row>
    <row r="2" spans="1:50" ht="8.25" customHeight="1"/>
    <row r="3" spans="1:50" ht="20.100000000000001" customHeight="1">
      <c r="A3" s="378"/>
      <c r="B3" s="1208" t="s">
        <v>522</v>
      </c>
      <c r="C3" s="1209"/>
      <c r="D3" s="1210"/>
      <c r="E3" s="1214" t="s">
        <v>497</v>
      </c>
      <c r="F3" s="1215"/>
      <c r="G3" s="1216"/>
      <c r="H3" s="1217" t="s">
        <v>519</v>
      </c>
      <c r="I3" s="1218"/>
      <c r="J3" s="1218"/>
      <c r="K3" s="1218"/>
      <c r="L3" s="1218"/>
      <c r="M3" s="1218"/>
      <c r="N3" s="1219"/>
      <c r="O3" s="1220" t="s">
        <v>492</v>
      </c>
      <c r="P3" s="1220" t="s">
        <v>498</v>
      </c>
      <c r="Q3" s="1222" t="s">
        <v>485</v>
      </c>
      <c r="R3" s="1223"/>
      <c r="S3" s="1224"/>
      <c r="T3" s="1225" t="s">
        <v>520</v>
      </c>
      <c r="U3" s="1226"/>
      <c r="V3" s="1226"/>
      <c r="W3" s="1226"/>
      <c r="X3" s="1226"/>
      <c r="Y3" s="1226"/>
      <c r="Z3" s="1227"/>
      <c r="AA3" s="1228" t="s">
        <v>492</v>
      </c>
      <c r="AB3" s="1228" t="s">
        <v>507</v>
      </c>
      <c r="AC3" s="1230" t="s">
        <v>486</v>
      </c>
      <c r="AD3" s="1206" t="s">
        <v>412</v>
      </c>
      <c r="AE3" s="660"/>
      <c r="AF3" s="378"/>
      <c r="AG3" s="571" t="s">
        <v>413</v>
      </c>
      <c r="AH3" s="572"/>
      <c r="AI3" s="570"/>
      <c r="AU3" s="382"/>
      <c r="AV3" s="382"/>
      <c r="AW3" s="382"/>
      <c r="AX3" s="382"/>
    </row>
    <row r="4" spans="1:50" ht="42" customHeight="1">
      <c r="A4" s="378"/>
      <c r="B4" s="1211"/>
      <c r="C4" s="1212"/>
      <c r="D4" s="1213"/>
      <c r="E4" s="819" t="s">
        <v>419</v>
      </c>
      <c r="F4" s="820" t="s">
        <v>420</v>
      </c>
      <c r="G4" s="821" t="s">
        <v>414</v>
      </c>
      <c r="H4" s="822" t="s">
        <v>421</v>
      </c>
      <c r="I4" s="854" t="s">
        <v>493</v>
      </c>
      <c r="J4" s="822" t="s">
        <v>420</v>
      </c>
      <c r="K4" s="854" t="s">
        <v>494</v>
      </c>
      <c r="L4" s="823" t="s">
        <v>414</v>
      </c>
      <c r="M4" s="854" t="s">
        <v>495</v>
      </c>
      <c r="N4" s="969" t="s">
        <v>496</v>
      </c>
      <c r="O4" s="1221"/>
      <c r="P4" s="1221"/>
      <c r="Q4" s="824" t="s">
        <v>419</v>
      </c>
      <c r="R4" s="825" t="s">
        <v>420</v>
      </c>
      <c r="S4" s="826" t="s">
        <v>414</v>
      </c>
      <c r="T4" s="827" t="s">
        <v>421</v>
      </c>
      <c r="U4" s="877" t="s">
        <v>493</v>
      </c>
      <c r="V4" s="827" t="s">
        <v>420</v>
      </c>
      <c r="W4" s="877" t="s">
        <v>505</v>
      </c>
      <c r="X4" s="828" t="s">
        <v>414</v>
      </c>
      <c r="Y4" s="877" t="s">
        <v>506</v>
      </c>
      <c r="Z4" s="970" t="s">
        <v>496</v>
      </c>
      <c r="AA4" s="1229"/>
      <c r="AB4" s="1229"/>
      <c r="AC4" s="1231"/>
      <c r="AD4" s="1207"/>
      <c r="AE4" s="661"/>
      <c r="AF4" s="378"/>
      <c r="AG4" s="573" t="s">
        <v>55</v>
      </c>
      <c r="AH4" s="573" t="s">
        <v>415</v>
      </c>
      <c r="AI4" s="574" t="s">
        <v>521</v>
      </c>
      <c r="AU4" s="382"/>
      <c r="AV4" s="382"/>
      <c r="AW4" s="382"/>
      <c r="AX4" s="382"/>
    </row>
    <row r="5" spans="1:50" ht="13.5" customHeight="1">
      <c r="A5" s="378"/>
      <c r="B5" s="1203" t="s">
        <v>380</v>
      </c>
      <c r="C5" s="612">
        <v>1</v>
      </c>
      <c r="D5" s="693" t="s">
        <v>661</v>
      </c>
      <c r="E5" s="806">
        <f>宿泊!R26</f>
        <v>2.5261680603473481E-2</v>
      </c>
      <c r="F5" s="807">
        <f>宿泊!R26</f>
        <v>2.5261680603473481E-2</v>
      </c>
      <c r="G5" s="694">
        <f>日帰り!R26</f>
        <v>4.0741227493757389E-3</v>
      </c>
      <c r="H5" s="835">
        <f>与件データ計算!$J$28*E5</f>
        <v>0</v>
      </c>
      <c r="I5" s="709">
        <f t="shared" ref="I5:I34" si="0">+ROUND(H5,0)</f>
        <v>0</v>
      </c>
      <c r="J5" s="627">
        <f>与件データ計算!$J$29*F5</f>
        <v>0</v>
      </c>
      <c r="K5" s="628">
        <f t="shared" ref="K5:K34" si="1">+ROUND(SUM(J5:J5),0)</f>
        <v>0</v>
      </c>
      <c r="L5" s="627">
        <f>与件データ計算!$J$30*G5</f>
        <v>0</v>
      </c>
      <c r="M5" s="628">
        <f t="shared" ref="M5:M34" si="2">+ROUND(SUM(L5:L5),0)</f>
        <v>0</v>
      </c>
      <c r="N5" s="629">
        <f t="shared" ref="N5:N34" si="3">I5+K5+M5</f>
        <v>0</v>
      </c>
      <c r="O5" s="695"/>
      <c r="P5" s="845">
        <f>SUM(N5:O5)</f>
        <v>0</v>
      </c>
      <c r="Q5" s="806">
        <f>宿泊!$L26</f>
        <v>0.15884931205488234</v>
      </c>
      <c r="R5" s="807">
        <f>宿泊!$L26</f>
        <v>0.15884931205488234</v>
      </c>
      <c r="S5" s="694">
        <f>日帰り!$L26</f>
        <v>1.7623921960799351E-2</v>
      </c>
      <c r="T5" s="703">
        <f>与件データ計算!$K$40*Q5</f>
        <v>0</v>
      </c>
      <c r="U5" s="709">
        <f>+ROUND(T5,0)</f>
        <v>0</v>
      </c>
      <c r="V5" s="627">
        <f>与件データ計算!$K$41*R5</f>
        <v>0</v>
      </c>
      <c r="W5" s="628">
        <f>ROUND(V5,0)</f>
        <v>0</v>
      </c>
      <c r="X5" s="627">
        <f>与件データ計算!$K$42*S5</f>
        <v>0</v>
      </c>
      <c r="Y5" s="628">
        <f>+ROUND(X5,0)</f>
        <v>0</v>
      </c>
      <c r="Z5" s="629">
        <f t="shared" ref="Z5:Z34" si="4">U5+W5+Y5</f>
        <v>0</v>
      </c>
      <c r="AA5" s="695"/>
      <c r="AB5" s="845">
        <f>SUM(Z5:AA5)</f>
        <v>0</v>
      </c>
      <c r="AC5" s="845">
        <f>P5+AB5</f>
        <v>0</v>
      </c>
      <c r="AD5" s="575">
        <v>28</v>
      </c>
      <c r="AE5" s="576" t="str">
        <f t="shared" ref="AE5:AE34" si="5">VLOOKUP(AD5,$AG$5:$AH$44,2,FALSE)</f>
        <v>運輸・郵便</v>
      </c>
      <c r="AF5" s="378"/>
      <c r="AG5" s="577">
        <v>1</v>
      </c>
      <c r="AH5" s="578" t="s">
        <v>165</v>
      </c>
      <c r="AI5" s="579">
        <f t="shared" ref="AI5:AI45" si="6">SUMIF($AD$5:$AD$34,AG5,$AC$5:$AC$34)</f>
        <v>0</v>
      </c>
      <c r="AU5" s="382"/>
      <c r="AV5" s="382"/>
      <c r="AW5" s="382"/>
      <c r="AX5" s="382"/>
    </row>
    <row r="6" spans="1:50" ht="13.5" customHeight="1">
      <c r="A6" s="378"/>
      <c r="B6" s="1204"/>
      <c r="C6" s="583">
        <v>2</v>
      </c>
      <c r="D6" s="633" t="s">
        <v>651</v>
      </c>
      <c r="E6" s="808">
        <f>宿泊!R27</f>
        <v>0</v>
      </c>
      <c r="F6" s="809">
        <f>宿泊!R27</f>
        <v>0</v>
      </c>
      <c r="G6" s="634">
        <f>日帰り!R27</f>
        <v>0</v>
      </c>
      <c r="H6" s="836">
        <f>与件データ計算!$J$28*E6</f>
        <v>0</v>
      </c>
      <c r="I6" s="710">
        <f t="shared" si="0"/>
        <v>0</v>
      </c>
      <c r="J6" s="635">
        <f>与件データ計算!$J$29*F6</f>
        <v>0</v>
      </c>
      <c r="K6" s="636">
        <f t="shared" si="1"/>
        <v>0</v>
      </c>
      <c r="L6" s="635">
        <f>与件データ計算!$J$30*G6</f>
        <v>0</v>
      </c>
      <c r="M6" s="636">
        <f t="shared" si="2"/>
        <v>0</v>
      </c>
      <c r="N6" s="637">
        <f t="shared" si="3"/>
        <v>0</v>
      </c>
      <c r="O6" s="638"/>
      <c r="P6" s="846">
        <f t="shared" ref="P6:P34" si="7">SUM(N6:O6)</f>
        <v>0</v>
      </c>
      <c r="Q6" s="808">
        <f>宿泊!$L27</f>
        <v>0</v>
      </c>
      <c r="R6" s="809">
        <f>宿泊!$L27</f>
        <v>0</v>
      </c>
      <c r="S6" s="634">
        <f>日帰り!$L27</f>
        <v>0</v>
      </c>
      <c r="T6" s="704">
        <f>与件データ計算!$K$40*Q6</f>
        <v>0</v>
      </c>
      <c r="U6" s="710">
        <f t="shared" ref="U6:U34" si="8">+ROUND(T6,0)</f>
        <v>0</v>
      </c>
      <c r="V6" s="635">
        <f>与件データ計算!$K$41*R6</f>
        <v>0</v>
      </c>
      <c r="W6" s="636">
        <f t="shared" ref="W6:W34" si="9">ROUND(V6,0)</f>
        <v>0</v>
      </c>
      <c r="X6" s="635">
        <f>与件データ計算!$K$42*S6</f>
        <v>0</v>
      </c>
      <c r="Y6" s="636">
        <f t="shared" ref="Y6:Y34" si="10">+ROUND(X6,0)</f>
        <v>0</v>
      </c>
      <c r="Z6" s="637">
        <f t="shared" si="4"/>
        <v>0</v>
      </c>
      <c r="AA6" s="638"/>
      <c r="AB6" s="846">
        <f t="shared" ref="AB6:AB34" si="11">SUM(Z6:AA6)</f>
        <v>0</v>
      </c>
      <c r="AC6" s="846">
        <f t="shared" ref="AC6:AC34" si="12">P6+AB6</f>
        <v>0</v>
      </c>
      <c r="AD6" s="580">
        <v>28</v>
      </c>
      <c r="AE6" s="581" t="str">
        <f t="shared" si="5"/>
        <v>運輸・郵便</v>
      </c>
      <c r="AF6" s="378"/>
      <c r="AG6" s="55">
        <v>2</v>
      </c>
      <c r="AH6" s="56" t="s">
        <v>1</v>
      </c>
      <c r="AI6" s="582">
        <f t="shared" si="6"/>
        <v>0</v>
      </c>
      <c r="AU6" s="382"/>
      <c r="AV6" s="382"/>
      <c r="AW6" s="382"/>
      <c r="AX6" s="382"/>
    </row>
    <row r="7" spans="1:50" ht="13.5" customHeight="1">
      <c r="A7" s="378"/>
      <c r="B7" s="1204"/>
      <c r="C7" s="583">
        <v>3</v>
      </c>
      <c r="D7" s="480" t="s">
        <v>652</v>
      </c>
      <c r="E7" s="808">
        <f>宿泊!R28</f>
        <v>1.6577977896029474E-2</v>
      </c>
      <c r="F7" s="809">
        <f>宿泊!R28</f>
        <v>1.6577977896029474E-2</v>
      </c>
      <c r="G7" s="634">
        <f>日帰り!R28</f>
        <v>2.3524773294782496E-2</v>
      </c>
      <c r="H7" s="836">
        <f>与件データ計算!$J$28*E7</f>
        <v>0</v>
      </c>
      <c r="I7" s="710">
        <f t="shared" si="0"/>
        <v>0</v>
      </c>
      <c r="J7" s="584">
        <f>与件データ計算!$J$29*F7</f>
        <v>0</v>
      </c>
      <c r="K7" s="585">
        <f t="shared" si="1"/>
        <v>0</v>
      </c>
      <c r="L7" s="584">
        <f>与件データ計算!$J$30*G7</f>
        <v>0</v>
      </c>
      <c r="M7" s="585">
        <f t="shared" si="2"/>
        <v>0</v>
      </c>
      <c r="N7" s="586">
        <f t="shared" si="3"/>
        <v>0</v>
      </c>
      <c r="O7" s="587"/>
      <c r="P7" s="847">
        <f t="shared" si="7"/>
        <v>0</v>
      </c>
      <c r="Q7" s="808">
        <f>宿泊!$L28</f>
        <v>0.1042513644182754</v>
      </c>
      <c r="R7" s="809">
        <f>宿泊!$L28</f>
        <v>0.1042513644182754</v>
      </c>
      <c r="S7" s="634">
        <f>日帰り!$L28</f>
        <v>0.10212349376440699</v>
      </c>
      <c r="T7" s="704">
        <f>与件データ計算!$K$40*Q7</f>
        <v>0</v>
      </c>
      <c r="U7" s="710">
        <f t="shared" si="8"/>
        <v>0</v>
      </c>
      <c r="V7" s="584">
        <f>与件データ計算!$K$41*R7</f>
        <v>0</v>
      </c>
      <c r="W7" s="585">
        <f t="shared" si="9"/>
        <v>0</v>
      </c>
      <c r="X7" s="584">
        <f>与件データ計算!$K$42*S7</f>
        <v>0</v>
      </c>
      <c r="Y7" s="585">
        <f t="shared" si="10"/>
        <v>0</v>
      </c>
      <c r="Z7" s="586">
        <f t="shared" si="4"/>
        <v>0</v>
      </c>
      <c r="AA7" s="587"/>
      <c r="AB7" s="847">
        <f t="shared" si="11"/>
        <v>0</v>
      </c>
      <c r="AC7" s="847">
        <f t="shared" si="12"/>
        <v>0</v>
      </c>
      <c r="AD7" s="580">
        <v>28</v>
      </c>
      <c r="AE7" s="581" t="str">
        <f t="shared" si="5"/>
        <v>運輸・郵便</v>
      </c>
      <c r="AF7" s="378"/>
      <c r="AG7" s="55">
        <v>3</v>
      </c>
      <c r="AH7" s="56" t="s">
        <v>2</v>
      </c>
      <c r="AI7" s="582">
        <f t="shared" si="6"/>
        <v>0</v>
      </c>
      <c r="AU7" s="382"/>
      <c r="AV7" s="382"/>
      <c r="AW7" s="382"/>
      <c r="AX7" s="382"/>
    </row>
    <row r="8" spans="1:50" ht="13.5" customHeight="1">
      <c r="A8" s="378"/>
      <c r="B8" s="1204"/>
      <c r="C8" s="583">
        <v>4</v>
      </c>
      <c r="D8" s="480" t="s">
        <v>664</v>
      </c>
      <c r="E8" s="808">
        <f>宿泊!R29</f>
        <v>1.2893982808022923E-2</v>
      </c>
      <c r="F8" s="809">
        <f>宿泊!R29</f>
        <v>1.2893982808022923E-2</v>
      </c>
      <c r="G8" s="634">
        <f>日帰り!R29</f>
        <v>3.1410172164541991E-2</v>
      </c>
      <c r="H8" s="836">
        <f>与件データ計算!$J$28*E8</f>
        <v>0</v>
      </c>
      <c r="I8" s="710">
        <f t="shared" si="0"/>
        <v>0</v>
      </c>
      <c r="J8" s="584">
        <f>与件データ計算!$J$29*F8</f>
        <v>0</v>
      </c>
      <c r="K8" s="585">
        <f t="shared" si="1"/>
        <v>0</v>
      </c>
      <c r="L8" s="584">
        <f>与件データ計算!$J$30*G8</f>
        <v>0</v>
      </c>
      <c r="M8" s="585">
        <f t="shared" si="2"/>
        <v>0</v>
      </c>
      <c r="N8" s="586">
        <f t="shared" si="3"/>
        <v>0</v>
      </c>
      <c r="O8" s="587"/>
      <c r="P8" s="847">
        <f t="shared" si="7"/>
        <v>0</v>
      </c>
      <c r="Q8" s="808">
        <f>宿泊!$L29</f>
        <v>8.1139320421553626E-2</v>
      </c>
      <c r="R8" s="809">
        <f>宿泊!$L29</f>
        <v>8.1139320421553626E-2</v>
      </c>
      <c r="S8" s="634">
        <f>日帰り!$L29</f>
        <v>0.13627355952923928</v>
      </c>
      <c r="T8" s="704">
        <f>与件データ計算!$K$40*Q8</f>
        <v>0</v>
      </c>
      <c r="U8" s="710">
        <f t="shared" si="8"/>
        <v>0</v>
      </c>
      <c r="V8" s="584">
        <f>与件データ計算!$K$41*R8</f>
        <v>0</v>
      </c>
      <c r="W8" s="585">
        <f t="shared" si="9"/>
        <v>0</v>
      </c>
      <c r="X8" s="584">
        <f>与件データ計算!$K$42*S8</f>
        <v>0</v>
      </c>
      <c r="Y8" s="585">
        <f t="shared" si="10"/>
        <v>0</v>
      </c>
      <c r="Z8" s="586">
        <f t="shared" si="4"/>
        <v>0</v>
      </c>
      <c r="AA8" s="587"/>
      <c r="AB8" s="847">
        <f t="shared" si="11"/>
        <v>0</v>
      </c>
      <c r="AC8" s="847">
        <f t="shared" si="12"/>
        <v>0</v>
      </c>
      <c r="AD8" s="580">
        <v>28</v>
      </c>
      <c r="AE8" s="581" t="str">
        <f t="shared" si="5"/>
        <v>運輸・郵便</v>
      </c>
      <c r="AF8" s="378"/>
      <c r="AG8" s="55">
        <v>4</v>
      </c>
      <c r="AH8" s="56" t="s">
        <v>166</v>
      </c>
      <c r="AI8" s="582">
        <f t="shared" si="6"/>
        <v>0</v>
      </c>
      <c r="AU8" s="382"/>
      <c r="AV8" s="382"/>
      <c r="AW8" s="382"/>
      <c r="AX8" s="382"/>
    </row>
    <row r="9" spans="1:50" ht="13.5" customHeight="1">
      <c r="A9" s="378"/>
      <c r="B9" s="1204"/>
      <c r="C9" s="583">
        <v>5</v>
      </c>
      <c r="D9" s="480" t="s">
        <v>554</v>
      </c>
      <c r="E9" s="808">
        <f>宿泊!R30</f>
        <v>3.9471375942927312E-3</v>
      </c>
      <c r="F9" s="809">
        <f>宿泊!R30</f>
        <v>3.9471375942927312E-3</v>
      </c>
      <c r="G9" s="634">
        <f>日帰り!R30</f>
        <v>2.4970429754238403E-3</v>
      </c>
      <c r="H9" s="836">
        <f>与件データ計算!$J$28*E9</f>
        <v>0</v>
      </c>
      <c r="I9" s="710">
        <f t="shared" si="0"/>
        <v>0</v>
      </c>
      <c r="J9" s="584">
        <f>与件データ計算!$J$29*F9</f>
        <v>0</v>
      </c>
      <c r="K9" s="585">
        <f t="shared" si="1"/>
        <v>0</v>
      </c>
      <c r="L9" s="584">
        <f>与件データ計算!$J$30*G9</f>
        <v>0</v>
      </c>
      <c r="M9" s="585">
        <f t="shared" si="2"/>
        <v>0</v>
      </c>
      <c r="N9" s="586">
        <f t="shared" si="3"/>
        <v>0</v>
      </c>
      <c r="O9" s="587"/>
      <c r="P9" s="847">
        <f t="shared" si="7"/>
        <v>0</v>
      </c>
      <c r="Q9" s="808">
        <f>宿泊!$L30</f>
        <v>2.4859988444990003E-2</v>
      </c>
      <c r="R9" s="809">
        <f>宿泊!$L30</f>
        <v>2.4859988444990003E-2</v>
      </c>
      <c r="S9" s="634">
        <f>日帰り!$L30</f>
        <v>1.105606016155606E-2</v>
      </c>
      <c r="T9" s="704">
        <f>与件データ計算!$K$40*Q9</f>
        <v>0</v>
      </c>
      <c r="U9" s="710">
        <f t="shared" si="8"/>
        <v>0</v>
      </c>
      <c r="V9" s="584">
        <f>与件データ計算!$K$41*R9</f>
        <v>0</v>
      </c>
      <c r="W9" s="585">
        <f t="shared" si="9"/>
        <v>0</v>
      </c>
      <c r="X9" s="584">
        <f>与件データ計算!$K$42*S9</f>
        <v>0</v>
      </c>
      <c r="Y9" s="585">
        <f t="shared" si="10"/>
        <v>0</v>
      </c>
      <c r="Z9" s="586">
        <f t="shared" si="4"/>
        <v>0</v>
      </c>
      <c r="AA9" s="587"/>
      <c r="AB9" s="847">
        <f t="shared" si="11"/>
        <v>0</v>
      </c>
      <c r="AC9" s="847">
        <f t="shared" si="12"/>
        <v>0</v>
      </c>
      <c r="AD9" s="580">
        <v>28</v>
      </c>
      <c r="AE9" s="581" t="str">
        <f t="shared" si="5"/>
        <v>運輸・郵便</v>
      </c>
      <c r="AF9" s="378"/>
      <c r="AG9" s="57">
        <v>5</v>
      </c>
      <c r="AH9" s="58" t="s">
        <v>167</v>
      </c>
      <c r="AI9" s="588">
        <f t="shared" si="6"/>
        <v>0</v>
      </c>
      <c r="AU9" s="382"/>
      <c r="AV9" s="382"/>
      <c r="AW9" s="382"/>
      <c r="AX9" s="382"/>
    </row>
    <row r="10" spans="1:50" ht="13.5" customHeight="1">
      <c r="A10" s="378"/>
      <c r="B10" s="1204"/>
      <c r="C10" s="583">
        <v>6</v>
      </c>
      <c r="D10" s="480" t="s">
        <v>665</v>
      </c>
      <c r="E10" s="808">
        <f>宿泊!R31</f>
        <v>6.4616104321384713E-3</v>
      </c>
      <c r="F10" s="809">
        <f>宿泊!R31</f>
        <v>6.4616104321384713E-3</v>
      </c>
      <c r="G10" s="634">
        <f>日帰り!R31</f>
        <v>1.8399264029438822E-3</v>
      </c>
      <c r="H10" s="836">
        <f>与件データ計算!$J$28*E10</f>
        <v>0</v>
      </c>
      <c r="I10" s="710">
        <f t="shared" si="0"/>
        <v>0</v>
      </c>
      <c r="J10" s="584">
        <f>与件データ計算!$J$29*F10</f>
        <v>0</v>
      </c>
      <c r="K10" s="585">
        <f t="shared" si="1"/>
        <v>0</v>
      </c>
      <c r="L10" s="584">
        <f>与件データ計算!$J$30*G10</f>
        <v>0</v>
      </c>
      <c r="M10" s="585">
        <f t="shared" si="2"/>
        <v>0</v>
      </c>
      <c r="N10" s="586">
        <f t="shared" si="3"/>
        <v>0</v>
      </c>
      <c r="O10" s="587"/>
      <c r="P10" s="847">
        <f t="shared" si="7"/>
        <v>0</v>
      </c>
      <c r="Q10" s="808">
        <f>宿泊!$L31</f>
        <v>4.0625180718567064E-2</v>
      </c>
      <c r="R10" s="809">
        <f>宿泊!$L31</f>
        <v>4.0625180718567064E-2</v>
      </c>
      <c r="S10" s="634">
        <f>日帰り!$L31</f>
        <v>8.2191867162262379E-3</v>
      </c>
      <c r="T10" s="704">
        <f>与件データ計算!$K$40*Q10</f>
        <v>0</v>
      </c>
      <c r="U10" s="710">
        <f t="shared" si="8"/>
        <v>0</v>
      </c>
      <c r="V10" s="584">
        <f>与件データ計算!$K$41*R10</f>
        <v>0</v>
      </c>
      <c r="W10" s="585">
        <f t="shared" si="9"/>
        <v>0</v>
      </c>
      <c r="X10" s="584">
        <f>与件データ計算!$K$42*S10</f>
        <v>0</v>
      </c>
      <c r="Y10" s="585">
        <f t="shared" si="10"/>
        <v>0</v>
      </c>
      <c r="Z10" s="586">
        <f t="shared" si="4"/>
        <v>0</v>
      </c>
      <c r="AA10" s="587"/>
      <c r="AB10" s="847">
        <f t="shared" si="11"/>
        <v>0</v>
      </c>
      <c r="AC10" s="847">
        <f t="shared" si="12"/>
        <v>0</v>
      </c>
      <c r="AD10" s="580">
        <v>28</v>
      </c>
      <c r="AE10" s="581" t="str">
        <f t="shared" si="5"/>
        <v>運輸・郵便</v>
      </c>
      <c r="AF10" s="378"/>
      <c r="AG10" s="55">
        <v>6</v>
      </c>
      <c r="AH10" s="56" t="s">
        <v>168</v>
      </c>
      <c r="AI10" s="582">
        <f t="shared" si="6"/>
        <v>0</v>
      </c>
      <c r="AU10" s="382"/>
      <c r="AV10" s="382"/>
      <c r="AW10" s="382"/>
      <c r="AX10" s="382"/>
    </row>
    <row r="11" spans="1:50" ht="13.5" customHeight="1">
      <c r="A11" s="378"/>
      <c r="B11" s="1204"/>
      <c r="C11" s="583">
        <v>7</v>
      </c>
      <c r="D11" s="480" t="s">
        <v>555</v>
      </c>
      <c r="E11" s="808">
        <f>宿泊!R32</f>
        <v>1.6987310683585756E-2</v>
      </c>
      <c r="F11" s="809">
        <f>宿泊!R32</f>
        <v>1.6987310683585756E-2</v>
      </c>
      <c r="G11" s="634">
        <f>日帰り!R32</f>
        <v>8.1482454987514778E-3</v>
      </c>
      <c r="H11" s="836">
        <f>与件データ計算!$J$28*E11</f>
        <v>0</v>
      </c>
      <c r="I11" s="710">
        <f t="shared" si="0"/>
        <v>0</v>
      </c>
      <c r="J11" s="584">
        <f>与件データ計算!$J$29*F11</f>
        <v>0</v>
      </c>
      <c r="K11" s="585">
        <f t="shared" si="1"/>
        <v>0</v>
      </c>
      <c r="L11" s="584">
        <f>与件データ計算!$J$30*G11</f>
        <v>0</v>
      </c>
      <c r="M11" s="585">
        <f t="shared" si="2"/>
        <v>0</v>
      </c>
      <c r="N11" s="586">
        <f t="shared" si="3"/>
        <v>0</v>
      </c>
      <c r="O11" s="587"/>
      <c r="P11" s="847">
        <f t="shared" si="7"/>
        <v>0</v>
      </c>
      <c r="Q11" s="808">
        <f>宿泊!$L32</f>
        <v>0.10680962267356871</v>
      </c>
      <c r="R11" s="809">
        <f>宿泊!$L32</f>
        <v>0.10680962267356871</v>
      </c>
      <c r="S11" s="634">
        <f>日帰り!$L32</f>
        <v>3.5475879851175562E-2</v>
      </c>
      <c r="T11" s="704">
        <f>与件データ計算!$K$40*Q11</f>
        <v>0</v>
      </c>
      <c r="U11" s="710">
        <f t="shared" si="8"/>
        <v>0</v>
      </c>
      <c r="V11" s="584">
        <f>与件データ計算!$K$41*R11</f>
        <v>0</v>
      </c>
      <c r="W11" s="585">
        <f t="shared" si="9"/>
        <v>0</v>
      </c>
      <c r="X11" s="584">
        <f>与件データ計算!$K$42*S11</f>
        <v>0</v>
      </c>
      <c r="Y11" s="585">
        <f t="shared" si="10"/>
        <v>0</v>
      </c>
      <c r="Z11" s="586">
        <f t="shared" si="4"/>
        <v>0</v>
      </c>
      <c r="AA11" s="587"/>
      <c r="AB11" s="847">
        <f t="shared" si="11"/>
        <v>0</v>
      </c>
      <c r="AC11" s="847">
        <f t="shared" si="12"/>
        <v>0</v>
      </c>
      <c r="AD11" s="589">
        <v>34</v>
      </c>
      <c r="AE11" s="590" t="str">
        <f t="shared" si="5"/>
        <v>物品賃貸サービス</v>
      </c>
      <c r="AF11" s="378"/>
      <c r="AG11" s="55">
        <v>7</v>
      </c>
      <c r="AH11" s="56" t="s">
        <v>6</v>
      </c>
      <c r="AI11" s="582">
        <f t="shared" si="6"/>
        <v>0</v>
      </c>
      <c r="AU11" s="382"/>
      <c r="AV11" s="382"/>
      <c r="AW11" s="382"/>
      <c r="AX11" s="382"/>
    </row>
    <row r="12" spans="1:50" ht="13.5" customHeight="1">
      <c r="A12" s="378"/>
      <c r="B12" s="1204"/>
      <c r="C12" s="583">
        <v>8</v>
      </c>
      <c r="D12" s="480" t="s">
        <v>556</v>
      </c>
      <c r="E12" s="808">
        <f>宿泊!R33</f>
        <v>3.8594234255306704E-2</v>
      </c>
      <c r="F12" s="809">
        <f>宿泊!R33</f>
        <v>3.8594234255306704E-2</v>
      </c>
      <c r="G12" s="634">
        <f>日帰り!R33</f>
        <v>8.3979497962938632E-2</v>
      </c>
      <c r="H12" s="836">
        <f>与件データ計算!$J$28*E12</f>
        <v>0</v>
      </c>
      <c r="I12" s="710">
        <f t="shared" si="0"/>
        <v>0</v>
      </c>
      <c r="J12" s="584">
        <f>与件データ計算!$J$29*F12</f>
        <v>0</v>
      </c>
      <c r="K12" s="585">
        <f t="shared" si="1"/>
        <v>0</v>
      </c>
      <c r="L12" s="584">
        <f>与件データ計算!$J$30*G12</f>
        <v>0</v>
      </c>
      <c r="M12" s="585">
        <f t="shared" si="2"/>
        <v>0</v>
      </c>
      <c r="N12" s="586">
        <f t="shared" si="3"/>
        <v>0</v>
      </c>
      <c r="O12" s="587"/>
      <c r="P12" s="847">
        <f t="shared" si="7"/>
        <v>0</v>
      </c>
      <c r="Q12" s="808">
        <f>宿泊!$L33</f>
        <v>0.242701261787274</v>
      </c>
      <c r="R12" s="809">
        <f>宿泊!$L33</f>
        <v>0.242701261787274</v>
      </c>
      <c r="S12" s="634">
        <f>日帰り!$L33</f>
        <v>0.3651418596931213</v>
      </c>
      <c r="T12" s="704">
        <f>与件データ計算!$K$40*Q12</f>
        <v>0</v>
      </c>
      <c r="U12" s="710">
        <f t="shared" si="8"/>
        <v>0</v>
      </c>
      <c r="V12" s="584">
        <f>与件データ計算!$K$41*R12</f>
        <v>0</v>
      </c>
      <c r="W12" s="585">
        <f t="shared" si="9"/>
        <v>0</v>
      </c>
      <c r="X12" s="584">
        <f>与件データ計算!$K$42*S12</f>
        <v>0</v>
      </c>
      <c r="Y12" s="585">
        <f t="shared" si="10"/>
        <v>0</v>
      </c>
      <c r="Z12" s="586">
        <f t="shared" si="4"/>
        <v>0</v>
      </c>
      <c r="AA12" s="587"/>
      <c r="AB12" s="847">
        <f t="shared" si="11"/>
        <v>0</v>
      </c>
      <c r="AC12" s="847">
        <f t="shared" si="12"/>
        <v>0</v>
      </c>
      <c r="AD12" s="589">
        <v>10</v>
      </c>
      <c r="AE12" s="590" t="str">
        <f t="shared" si="5"/>
        <v>石油・石炭製品</v>
      </c>
      <c r="AF12" s="378"/>
      <c r="AG12" s="55">
        <v>8</v>
      </c>
      <c r="AH12" s="56" t="s">
        <v>287</v>
      </c>
      <c r="AI12" s="582">
        <f t="shared" si="6"/>
        <v>0</v>
      </c>
      <c r="AU12" s="382"/>
      <c r="AV12" s="382"/>
      <c r="AW12" s="382"/>
      <c r="AX12" s="382"/>
    </row>
    <row r="13" spans="1:50" ht="13.5" customHeight="1">
      <c r="A13" s="378"/>
      <c r="B13" s="1205"/>
      <c r="C13" s="583">
        <v>9</v>
      </c>
      <c r="D13" s="480" t="s">
        <v>653</v>
      </c>
      <c r="E13" s="810">
        <f>宿泊!R34</f>
        <v>3.8272615636512484E-2</v>
      </c>
      <c r="F13" s="811">
        <f>宿泊!R34</f>
        <v>3.8272615636512484E-2</v>
      </c>
      <c r="G13" s="697">
        <f>日帰り!R34</f>
        <v>7.4648442633723222E-2</v>
      </c>
      <c r="H13" s="837">
        <f>与件データ計算!$J$28*E13</f>
        <v>0</v>
      </c>
      <c r="I13" s="711">
        <f t="shared" si="0"/>
        <v>0</v>
      </c>
      <c r="J13" s="591">
        <f>与件データ計算!$J$29*F13</f>
        <v>0</v>
      </c>
      <c r="K13" s="592">
        <f t="shared" si="1"/>
        <v>0</v>
      </c>
      <c r="L13" s="591">
        <f>与件データ計算!$J$30*G13</f>
        <v>0</v>
      </c>
      <c r="M13" s="592">
        <f t="shared" si="2"/>
        <v>0</v>
      </c>
      <c r="N13" s="593">
        <f t="shared" si="3"/>
        <v>0</v>
      </c>
      <c r="O13" s="594"/>
      <c r="P13" s="848">
        <f t="shared" si="7"/>
        <v>0</v>
      </c>
      <c r="Q13" s="810">
        <f>宿泊!$L34</f>
        <v>0.24076394948088889</v>
      </c>
      <c r="R13" s="811">
        <f>宿泊!$L34</f>
        <v>0.24076394948088889</v>
      </c>
      <c r="S13" s="697">
        <f>日帰り!L34</f>
        <v>0.32408603832347532</v>
      </c>
      <c r="T13" s="705">
        <f>与件データ計算!$K$40*Q13</f>
        <v>0</v>
      </c>
      <c r="U13" s="711">
        <f t="shared" si="8"/>
        <v>0</v>
      </c>
      <c r="V13" s="591">
        <f>与件データ計算!$K$41*R13</f>
        <v>0</v>
      </c>
      <c r="W13" s="592">
        <f t="shared" si="9"/>
        <v>0</v>
      </c>
      <c r="X13" s="591">
        <f>与件データ計算!$K$42*S13</f>
        <v>0</v>
      </c>
      <c r="Y13" s="592">
        <f t="shared" si="10"/>
        <v>0</v>
      </c>
      <c r="Z13" s="593">
        <f t="shared" si="4"/>
        <v>0</v>
      </c>
      <c r="AA13" s="594"/>
      <c r="AB13" s="848">
        <f t="shared" si="11"/>
        <v>0</v>
      </c>
      <c r="AC13" s="848">
        <f t="shared" si="12"/>
        <v>0</v>
      </c>
      <c r="AD13" s="580">
        <v>28</v>
      </c>
      <c r="AE13" s="581" t="str">
        <f t="shared" si="5"/>
        <v>運輸・郵便</v>
      </c>
      <c r="AF13" s="378"/>
      <c r="AG13" s="55">
        <v>9</v>
      </c>
      <c r="AH13" s="56" t="s">
        <v>169</v>
      </c>
      <c r="AI13" s="582">
        <f t="shared" si="6"/>
        <v>0</v>
      </c>
      <c r="AU13" s="382"/>
      <c r="AV13" s="382"/>
      <c r="AW13" s="382"/>
      <c r="AX13" s="382"/>
    </row>
    <row r="14" spans="1:50" ht="13.5" customHeight="1">
      <c r="A14" s="378"/>
      <c r="B14" s="599" t="s">
        <v>381</v>
      </c>
      <c r="C14" s="600">
        <v>10</v>
      </c>
      <c r="D14" s="601" t="s">
        <v>557</v>
      </c>
      <c r="E14" s="812">
        <f>宿泊!R35</f>
        <v>0.45602596339395357</v>
      </c>
      <c r="F14" s="813">
        <f>宿泊!R35</f>
        <v>0.45602596339395357</v>
      </c>
      <c r="G14" s="698"/>
      <c r="H14" s="838">
        <f>与件データ計算!$J$28*E14</f>
        <v>0</v>
      </c>
      <c r="I14" s="712">
        <f t="shared" si="0"/>
        <v>0</v>
      </c>
      <c r="J14" s="602">
        <f>与件データ計算!$J$29*F14</f>
        <v>0</v>
      </c>
      <c r="K14" s="603">
        <f t="shared" si="1"/>
        <v>0</v>
      </c>
      <c r="L14" s="602"/>
      <c r="M14" s="603"/>
      <c r="N14" s="604">
        <f>I14+K14</f>
        <v>0</v>
      </c>
      <c r="O14" s="605"/>
      <c r="P14" s="849">
        <f t="shared" si="7"/>
        <v>0</v>
      </c>
      <c r="Q14" s="812">
        <f>宿泊!$L35</f>
        <v>1</v>
      </c>
      <c r="R14" s="813">
        <f>宿泊!$L35</f>
        <v>1</v>
      </c>
      <c r="S14" s="698">
        <f>日帰り!$L35</f>
        <v>0</v>
      </c>
      <c r="T14" s="706">
        <f>与件データ計算!$L$40*Q14</f>
        <v>0</v>
      </c>
      <c r="U14" s="712">
        <f t="shared" si="8"/>
        <v>0</v>
      </c>
      <c r="V14" s="602">
        <f>与件データ計算!$L$41</f>
        <v>0</v>
      </c>
      <c r="W14" s="603">
        <f t="shared" si="9"/>
        <v>0</v>
      </c>
      <c r="X14" s="602">
        <f>与件データ計算!$L$42*S14</f>
        <v>0</v>
      </c>
      <c r="Y14" s="603">
        <f t="shared" si="10"/>
        <v>0</v>
      </c>
      <c r="Z14" s="604">
        <f t="shared" si="4"/>
        <v>0</v>
      </c>
      <c r="AA14" s="605"/>
      <c r="AB14" s="849">
        <f t="shared" si="11"/>
        <v>0</v>
      </c>
      <c r="AC14" s="849">
        <f t="shared" si="12"/>
        <v>0</v>
      </c>
      <c r="AD14" s="606">
        <v>36</v>
      </c>
      <c r="AE14" s="607" t="str">
        <f t="shared" si="5"/>
        <v>宿泊業</v>
      </c>
      <c r="AF14" s="378"/>
      <c r="AG14" s="57">
        <v>10</v>
      </c>
      <c r="AH14" s="58" t="s">
        <v>170</v>
      </c>
      <c r="AI14" s="588">
        <f t="shared" si="6"/>
        <v>0</v>
      </c>
      <c r="AU14" s="382"/>
      <c r="AV14" s="382"/>
      <c r="AW14" s="382"/>
      <c r="AX14" s="382"/>
    </row>
    <row r="15" spans="1:50" ht="13.5" customHeight="1">
      <c r="A15" s="378"/>
      <c r="B15" s="599" t="s">
        <v>383</v>
      </c>
      <c r="C15" s="600">
        <v>11</v>
      </c>
      <c r="D15" s="601" t="s">
        <v>547</v>
      </c>
      <c r="E15" s="814">
        <f>宿泊!R36</f>
        <v>0.14329571370095315</v>
      </c>
      <c r="F15" s="815">
        <f>宿泊!R36</f>
        <v>0.14329571370095315</v>
      </c>
      <c r="G15" s="699">
        <f>日帰り!R36</f>
        <v>0.21290576948350637</v>
      </c>
      <c r="H15" s="839">
        <f>与件データ計算!$J$28*E15</f>
        <v>0</v>
      </c>
      <c r="I15" s="713">
        <f t="shared" si="0"/>
        <v>0</v>
      </c>
      <c r="J15" s="608">
        <f>与件データ計算!$J$29*F15</f>
        <v>0</v>
      </c>
      <c r="K15" s="609">
        <f t="shared" si="1"/>
        <v>0</v>
      </c>
      <c r="L15" s="608">
        <f>与件データ計算!$J$30*G15</f>
        <v>0</v>
      </c>
      <c r="M15" s="609">
        <f t="shared" si="2"/>
        <v>0</v>
      </c>
      <c r="N15" s="610">
        <f t="shared" si="3"/>
        <v>0</v>
      </c>
      <c r="O15" s="611"/>
      <c r="P15" s="850">
        <f t="shared" si="7"/>
        <v>0</v>
      </c>
      <c r="Q15" s="814">
        <f>宿泊!$L36</f>
        <v>1</v>
      </c>
      <c r="R15" s="815">
        <f>宿泊!$L36</f>
        <v>1</v>
      </c>
      <c r="S15" s="699">
        <f>日帰り!$L36</f>
        <v>1</v>
      </c>
      <c r="T15" s="707">
        <f>与件データ計算!$M$40*Q15</f>
        <v>0</v>
      </c>
      <c r="U15" s="713">
        <f t="shared" si="8"/>
        <v>0</v>
      </c>
      <c r="V15" s="608">
        <f>与件データ計算!$M$41*R15</f>
        <v>0</v>
      </c>
      <c r="W15" s="609">
        <f t="shared" si="9"/>
        <v>0</v>
      </c>
      <c r="X15" s="608">
        <f>与件データ計算!$M$42*S15</f>
        <v>0</v>
      </c>
      <c r="Y15" s="609">
        <f t="shared" si="10"/>
        <v>0</v>
      </c>
      <c r="Z15" s="610">
        <f t="shared" si="4"/>
        <v>0</v>
      </c>
      <c r="AA15" s="611"/>
      <c r="AB15" s="850">
        <f t="shared" si="11"/>
        <v>0</v>
      </c>
      <c r="AC15" s="850">
        <f t="shared" si="12"/>
        <v>0</v>
      </c>
      <c r="AD15" s="606">
        <v>37</v>
      </c>
      <c r="AE15" s="607" t="str">
        <f t="shared" si="5"/>
        <v>飲食サービス</v>
      </c>
      <c r="AF15" s="378"/>
      <c r="AG15" s="55">
        <v>11</v>
      </c>
      <c r="AH15" s="56" t="s">
        <v>171</v>
      </c>
      <c r="AI15" s="582">
        <f t="shared" si="6"/>
        <v>0</v>
      </c>
      <c r="AU15" s="382"/>
      <c r="AV15" s="382"/>
      <c r="AW15" s="382"/>
      <c r="AX15" s="382"/>
    </row>
    <row r="16" spans="1:50" ht="13.5" customHeight="1">
      <c r="A16" s="378"/>
      <c r="B16" s="1203" t="s">
        <v>382</v>
      </c>
      <c r="C16" s="612">
        <v>12</v>
      </c>
      <c r="D16" s="613" t="s">
        <v>558</v>
      </c>
      <c r="E16" s="806">
        <f>宿泊!R37</f>
        <v>6.4031343196304311E-3</v>
      </c>
      <c r="F16" s="816">
        <f>宿泊!R37</f>
        <v>6.4031343196304311E-3</v>
      </c>
      <c r="G16" s="626">
        <f>日帰り!R37</f>
        <v>2.5758969641214352E-2</v>
      </c>
      <c r="H16" s="835">
        <f>与件データ計算!$J$28*E16</f>
        <v>0</v>
      </c>
      <c r="I16" s="714">
        <f t="shared" si="0"/>
        <v>0</v>
      </c>
      <c r="J16" s="614">
        <f>与件データ計算!$J$29*F16</f>
        <v>0</v>
      </c>
      <c r="K16" s="615">
        <f t="shared" si="1"/>
        <v>0</v>
      </c>
      <c r="L16" s="614">
        <f>与件データ計算!$J$30*G16</f>
        <v>0</v>
      </c>
      <c r="M16" s="615">
        <f t="shared" si="2"/>
        <v>0</v>
      </c>
      <c r="N16" s="616">
        <f t="shared" si="3"/>
        <v>0</v>
      </c>
      <c r="O16" s="617"/>
      <c r="P16" s="851">
        <f t="shared" si="7"/>
        <v>0</v>
      </c>
      <c r="Q16" s="806">
        <f>宿泊!$L37</f>
        <v>4.5651713760702373E-2</v>
      </c>
      <c r="R16" s="816">
        <f>宿泊!$L37</f>
        <v>4.5651713760702373E-2</v>
      </c>
      <c r="S16" s="626">
        <f>日帰り!$L37</f>
        <v>8.6426942805814311E-2</v>
      </c>
      <c r="T16" s="703">
        <f>与件データ計算!$N$40*Q16</f>
        <v>0</v>
      </c>
      <c r="U16" s="714">
        <f t="shared" si="8"/>
        <v>0</v>
      </c>
      <c r="V16" s="614">
        <f>与件データ計算!$N$41*R16</f>
        <v>0</v>
      </c>
      <c r="W16" s="615">
        <f t="shared" si="9"/>
        <v>0</v>
      </c>
      <c r="X16" s="614">
        <f>与件データ計算!$N$42*S16</f>
        <v>0</v>
      </c>
      <c r="Y16" s="615">
        <f t="shared" si="10"/>
        <v>0</v>
      </c>
      <c r="Z16" s="616">
        <f t="shared" si="4"/>
        <v>0</v>
      </c>
      <c r="AA16" s="617"/>
      <c r="AB16" s="851">
        <f t="shared" si="11"/>
        <v>0</v>
      </c>
      <c r="AC16" s="851">
        <f t="shared" si="12"/>
        <v>0</v>
      </c>
      <c r="AD16" s="618">
        <v>1</v>
      </c>
      <c r="AE16" s="619" t="str">
        <f t="shared" si="5"/>
        <v>農業</v>
      </c>
      <c r="AF16" s="378"/>
      <c r="AG16" s="55">
        <v>12</v>
      </c>
      <c r="AH16" s="56" t="s">
        <v>172</v>
      </c>
      <c r="AI16" s="582">
        <f t="shared" si="6"/>
        <v>0</v>
      </c>
      <c r="AU16" s="382"/>
      <c r="AV16" s="382"/>
      <c r="AW16" s="382"/>
      <c r="AX16" s="382"/>
    </row>
    <row r="17" spans="1:50" ht="13.5" customHeight="1">
      <c r="A17" s="378"/>
      <c r="B17" s="1204"/>
      <c r="C17" s="583">
        <v>13</v>
      </c>
      <c r="D17" s="480" t="s">
        <v>559</v>
      </c>
      <c r="E17" s="808">
        <f>宿泊!R38</f>
        <v>7.4557043447751594E-3</v>
      </c>
      <c r="F17" s="809">
        <f>宿泊!R38</f>
        <v>7.4557043447751594E-3</v>
      </c>
      <c r="G17" s="634">
        <f>日帰り!R38</f>
        <v>1.7873570771454857E-2</v>
      </c>
      <c r="H17" s="836">
        <f>与件データ計算!$J$28*E17</f>
        <v>0</v>
      </c>
      <c r="I17" s="710">
        <f t="shared" si="0"/>
        <v>0</v>
      </c>
      <c r="J17" s="584">
        <f>与件データ計算!$J$29*F17</f>
        <v>0</v>
      </c>
      <c r="K17" s="585">
        <f t="shared" si="1"/>
        <v>0</v>
      </c>
      <c r="L17" s="584">
        <f>与件データ計算!$J$30*G17</f>
        <v>0</v>
      </c>
      <c r="M17" s="585">
        <f t="shared" si="2"/>
        <v>0</v>
      </c>
      <c r="N17" s="586">
        <f t="shared" si="3"/>
        <v>0</v>
      </c>
      <c r="O17" s="587"/>
      <c r="P17" s="847">
        <f t="shared" si="7"/>
        <v>0</v>
      </c>
      <c r="Q17" s="808">
        <f>宿泊!$L38</f>
        <v>5.312535470076294E-2</v>
      </c>
      <c r="R17" s="809">
        <f>宿泊!$L38</f>
        <v>5.312535470076294E-2</v>
      </c>
      <c r="S17" s="634">
        <f>日帰り!$L38</f>
        <v>5.9905833292168975E-2</v>
      </c>
      <c r="T17" s="704">
        <f>与件データ計算!$N$40*Q17</f>
        <v>0</v>
      </c>
      <c r="U17" s="710">
        <f t="shared" si="8"/>
        <v>0</v>
      </c>
      <c r="V17" s="584">
        <f>与件データ計算!$N$41*R17</f>
        <v>0</v>
      </c>
      <c r="W17" s="585">
        <f t="shared" si="9"/>
        <v>0</v>
      </c>
      <c r="X17" s="584">
        <f>与件データ計算!$N$42*S17</f>
        <v>0</v>
      </c>
      <c r="Y17" s="585">
        <f t="shared" si="10"/>
        <v>0</v>
      </c>
      <c r="Z17" s="586">
        <f t="shared" si="4"/>
        <v>0</v>
      </c>
      <c r="AA17" s="587"/>
      <c r="AB17" s="847">
        <f t="shared" si="11"/>
        <v>0</v>
      </c>
      <c r="AC17" s="847">
        <f t="shared" si="12"/>
        <v>0</v>
      </c>
      <c r="AD17" s="580">
        <v>3</v>
      </c>
      <c r="AE17" s="581" t="str">
        <f t="shared" si="5"/>
        <v>漁業</v>
      </c>
      <c r="AF17" s="378"/>
      <c r="AG17" s="55">
        <v>13</v>
      </c>
      <c r="AH17" s="56" t="s">
        <v>173</v>
      </c>
      <c r="AI17" s="582">
        <f t="shared" si="6"/>
        <v>0</v>
      </c>
      <c r="AU17" s="382"/>
      <c r="AV17" s="382"/>
      <c r="AW17" s="382"/>
      <c r="AX17" s="382"/>
    </row>
    <row r="18" spans="1:50" ht="13.5" customHeight="1">
      <c r="A18" s="378"/>
      <c r="B18" s="1204"/>
      <c r="C18" s="583">
        <v>14</v>
      </c>
      <c r="D18" s="480" t="s">
        <v>539</v>
      </c>
      <c r="E18" s="808">
        <f>宿泊!R39</f>
        <v>2.6548155078650371E-2</v>
      </c>
      <c r="F18" s="809">
        <f>宿泊!R39</f>
        <v>2.6548155078650371E-2</v>
      </c>
      <c r="G18" s="634">
        <f>日帰り!R39</f>
        <v>4.5735313444605075E-2</v>
      </c>
      <c r="H18" s="836">
        <f>与件データ計算!$J$28*E18</f>
        <v>0</v>
      </c>
      <c r="I18" s="710">
        <f t="shared" si="0"/>
        <v>0</v>
      </c>
      <c r="J18" s="584">
        <f>与件データ計算!$J$29*F18</f>
        <v>0</v>
      </c>
      <c r="K18" s="585">
        <f t="shared" si="1"/>
        <v>0</v>
      </c>
      <c r="L18" s="584">
        <f>与件データ計算!$J$30*G18</f>
        <v>0</v>
      </c>
      <c r="M18" s="585">
        <f t="shared" si="2"/>
        <v>0</v>
      </c>
      <c r="N18" s="586">
        <f t="shared" si="3"/>
        <v>0</v>
      </c>
      <c r="O18" s="587"/>
      <c r="P18" s="847">
        <f t="shared" si="7"/>
        <v>0</v>
      </c>
      <c r="Q18" s="808">
        <f>宿泊!$L39</f>
        <v>0.18936725985416239</v>
      </c>
      <c r="R18" s="809">
        <f>宿泊!$L39</f>
        <v>0.18936725985416239</v>
      </c>
      <c r="S18" s="634">
        <f>日帰り!$L39</f>
        <v>0.15344857619001809</v>
      </c>
      <c r="T18" s="704">
        <f>与件データ計算!$N$40*Q18</f>
        <v>0</v>
      </c>
      <c r="U18" s="710">
        <f t="shared" si="8"/>
        <v>0</v>
      </c>
      <c r="V18" s="584">
        <f>与件データ計算!$N$41*R18</f>
        <v>0</v>
      </c>
      <c r="W18" s="585">
        <f t="shared" si="9"/>
        <v>0</v>
      </c>
      <c r="X18" s="584">
        <f>与件データ計算!$N$42*S18</f>
        <v>0</v>
      </c>
      <c r="Y18" s="585">
        <f t="shared" si="10"/>
        <v>0</v>
      </c>
      <c r="Z18" s="586">
        <f t="shared" si="4"/>
        <v>0</v>
      </c>
      <c r="AA18" s="587"/>
      <c r="AB18" s="847">
        <f t="shared" si="11"/>
        <v>0</v>
      </c>
      <c r="AC18" s="847">
        <f t="shared" si="12"/>
        <v>0</v>
      </c>
      <c r="AD18" s="580">
        <v>5</v>
      </c>
      <c r="AE18" s="581" t="str">
        <f t="shared" si="5"/>
        <v>飲食料品</v>
      </c>
      <c r="AF18" s="378"/>
      <c r="AG18" s="55">
        <v>14</v>
      </c>
      <c r="AH18" s="56" t="s">
        <v>174</v>
      </c>
      <c r="AI18" s="582">
        <f t="shared" si="6"/>
        <v>0</v>
      </c>
      <c r="AU18" s="382"/>
      <c r="AV18" s="382"/>
      <c r="AW18" s="382"/>
      <c r="AX18" s="382"/>
    </row>
    <row r="19" spans="1:50" ht="13.5" customHeight="1">
      <c r="A19" s="378"/>
      <c r="B19" s="1204"/>
      <c r="C19" s="583">
        <v>15</v>
      </c>
      <c r="D19" s="480" t="s">
        <v>654</v>
      </c>
      <c r="E19" s="808">
        <f>宿泊!R40</f>
        <v>1.4151219226945793E-2</v>
      </c>
      <c r="F19" s="809">
        <f>宿泊!R40</f>
        <v>1.4151219226945793E-2</v>
      </c>
      <c r="G19" s="634">
        <f>日帰り!R40</f>
        <v>3.3644368510973847E-2</v>
      </c>
      <c r="H19" s="836">
        <f>与件データ計算!$J$28*E19</f>
        <v>0</v>
      </c>
      <c r="I19" s="710">
        <f t="shared" si="0"/>
        <v>0</v>
      </c>
      <c r="J19" s="584">
        <f>与件データ計算!$J$29*F19</f>
        <v>0</v>
      </c>
      <c r="K19" s="585">
        <f t="shared" si="1"/>
        <v>0</v>
      </c>
      <c r="L19" s="584">
        <f>与件データ計算!$J$30*G19</f>
        <v>0</v>
      </c>
      <c r="M19" s="585">
        <f t="shared" si="2"/>
        <v>0</v>
      </c>
      <c r="N19" s="586">
        <f t="shared" si="3"/>
        <v>0</v>
      </c>
      <c r="O19" s="587"/>
      <c r="P19" s="847">
        <f t="shared" si="7"/>
        <v>0</v>
      </c>
      <c r="Q19" s="808">
        <f>宿泊!$L40</f>
        <v>0.1008209117765255</v>
      </c>
      <c r="R19" s="809">
        <f>宿泊!$L40</f>
        <v>0.1008209117765255</v>
      </c>
      <c r="S19" s="634">
        <f>日帰り!$L40</f>
        <v>0.11281805962504907</v>
      </c>
      <c r="T19" s="704">
        <f>与件データ計算!$N$40*Q19</f>
        <v>0</v>
      </c>
      <c r="U19" s="710">
        <f t="shared" si="8"/>
        <v>0</v>
      </c>
      <c r="V19" s="584">
        <f>与件データ計算!$N$41*R19</f>
        <v>0</v>
      </c>
      <c r="W19" s="585">
        <f t="shared" si="9"/>
        <v>0</v>
      </c>
      <c r="X19" s="584">
        <f>与件データ計算!$N$42*S19</f>
        <v>0</v>
      </c>
      <c r="Y19" s="585">
        <f t="shared" si="10"/>
        <v>0</v>
      </c>
      <c r="Z19" s="586">
        <f t="shared" si="4"/>
        <v>0</v>
      </c>
      <c r="AA19" s="587"/>
      <c r="AB19" s="847">
        <f t="shared" si="11"/>
        <v>0</v>
      </c>
      <c r="AC19" s="847">
        <f t="shared" si="12"/>
        <v>0</v>
      </c>
      <c r="AD19" s="580">
        <v>5</v>
      </c>
      <c r="AE19" s="581" t="str">
        <f t="shared" si="5"/>
        <v>飲食料品</v>
      </c>
      <c r="AF19" s="378"/>
      <c r="AG19" s="57">
        <v>15</v>
      </c>
      <c r="AH19" s="58" t="s">
        <v>175</v>
      </c>
      <c r="AI19" s="588">
        <f t="shared" si="6"/>
        <v>0</v>
      </c>
      <c r="AU19" s="382"/>
      <c r="AV19" s="382"/>
      <c r="AW19" s="382"/>
      <c r="AX19" s="382"/>
    </row>
    <row r="20" spans="1:50" ht="13.5" customHeight="1">
      <c r="A20" s="378"/>
      <c r="B20" s="1204"/>
      <c r="C20" s="583">
        <v>16</v>
      </c>
      <c r="D20" s="480" t="s">
        <v>655</v>
      </c>
      <c r="E20" s="808">
        <f>宿泊!R41</f>
        <v>1.0905794982749547E-2</v>
      </c>
      <c r="F20" s="809">
        <f>宿泊!R41</f>
        <v>1.0905794982749547E-2</v>
      </c>
      <c r="G20" s="634">
        <f>日帰り!R41</f>
        <v>3.5484294913917726E-2</v>
      </c>
      <c r="H20" s="836">
        <f>与件データ計算!$J$28*E20</f>
        <v>0</v>
      </c>
      <c r="I20" s="710">
        <f t="shared" si="0"/>
        <v>0</v>
      </c>
      <c r="J20" s="584">
        <f>与件データ計算!$J$29*F20</f>
        <v>0</v>
      </c>
      <c r="K20" s="585">
        <f t="shared" si="1"/>
        <v>0</v>
      </c>
      <c r="L20" s="584">
        <f>与件データ計算!$J$30*G20</f>
        <v>0</v>
      </c>
      <c r="M20" s="585">
        <f t="shared" si="2"/>
        <v>0</v>
      </c>
      <c r="N20" s="586">
        <f t="shared" si="3"/>
        <v>0</v>
      </c>
      <c r="O20" s="587"/>
      <c r="P20" s="847">
        <f t="shared" si="7"/>
        <v>0</v>
      </c>
      <c r="Q20" s="808">
        <f>宿泊!$L41</f>
        <v>7.7758076440506918E-2</v>
      </c>
      <c r="R20" s="809">
        <f>宿泊!$L41</f>
        <v>7.7758076440506918E-2</v>
      </c>
      <c r="S20" s="634">
        <f>日帰り!$L41</f>
        <v>0.11886141998819665</v>
      </c>
      <c r="T20" s="704">
        <f>与件データ計算!$N$40*Q20</f>
        <v>0</v>
      </c>
      <c r="U20" s="710">
        <f t="shared" si="8"/>
        <v>0</v>
      </c>
      <c r="V20" s="584">
        <f>与件データ計算!$N$41*R20</f>
        <v>0</v>
      </c>
      <c r="W20" s="585">
        <f t="shared" si="9"/>
        <v>0</v>
      </c>
      <c r="X20" s="584">
        <f>与件データ計算!$N$42*S20</f>
        <v>0</v>
      </c>
      <c r="Y20" s="585">
        <f t="shared" si="10"/>
        <v>0</v>
      </c>
      <c r="Z20" s="586">
        <f t="shared" si="4"/>
        <v>0</v>
      </c>
      <c r="AA20" s="587"/>
      <c r="AB20" s="847">
        <f t="shared" si="11"/>
        <v>0</v>
      </c>
      <c r="AC20" s="847">
        <f t="shared" si="12"/>
        <v>0</v>
      </c>
      <c r="AD20" s="580">
        <v>6</v>
      </c>
      <c r="AE20" s="581" t="str">
        <f t="shared" si="5"/>
        <v>繊維製品</v>
      </c>
      <c r="AF20" s="378"/>
      <c r="AG20" s="55">
        <v>16</v>
      </c>
      <c r="AH20" s="56" t="s">
        <v>177</v>
      </c>
      <c r="AI20" s="582">
        <f t="shared" si="6"/>
        <v>0</v>
      </c>
      <c r="AU20" s="382"/>
      <c r="AV20" s="382"/>
      <c r="AW20" s="382"/>
      <c r="AX20" s="382"/>
    </row>
    <row r="21" spans="1:50" ht="13.5" customHeight="1">
      <c r="A21" s="378"/>
      <c r="B21" s="1204"/>
      <c r="C21" s="583">
        <v>17</v>
      </c>
      <c r="D21" s="480" t="s">
        <v>656</v>
      </c>
      <c r="E21" s="808">
        <f>宿泊!R42</f>
        <v>3.2161861879422258E-3</v>
      </c>
      <c r="F21" s="809">
        <f>宿泊!R42</f>
        <v>3.2161861879422258E-3</v>
      </c>
      <c r="G21" s="634">
        <f>日帰り!R42</f>
        <v>1.3799448022079117E-2</v>
      </c>
      <c r="H21" s="836">
        <f>与件データ計算!$J$28*E21</f>
        <v>0</v>
      </c>
      <c r="I21" s="710">
        <f t="shared" si="0"/>
        <v>0</v>
      </c>
      <c r="J21" s="584">
        <f>与件データ計算!$J$29*F21</f>
        <v>0</v>
      </c>
      <c r="K21" s="585">
        <f t="shared" si="1"/>
        <v>0</v>
      </c>
      <c r="L21" s="584">
        <f>与件データ計算!$J$30*G21</f>
        <v>0</v>
      </c>
      <c r="M21" s="585">
        <f t="shared" si="2"/>
        <v>0</v>
      </c>
      <c r="N21" s="586">
        <f t="shared" si="3"/>
        <v>0</v>
      </c>
      <c r="O21" s="587"/>
      <c r="P21" s="847">
        <f t="shared" si="7"/>
        <v>0</v>
      </c>
      <c r="Q21" s="808">
        <f>宿泊!$L42</f>
        <v>2.2947797250743147E-2</v>
      </c>
      <c r="R21" s="809">
        <f>宿泊!$L42</f>
        <v>2.2947797250743147E-2</v>
      </c>
      <c r="S21" s="634">
        <f>日帰り!$L42</f>
        <v>4.6320296799319871E-2</v>
      </c>
      <c r="T21" s="704">
        <f>与件データ計算!$N$40*Q21</f>
        <v>0</v>
      </c>
      <c r="U21" s="710">
        <f t="shared" si="8"/>
        <v>0</v>
      </c>
      <c r="V21" s="584">
        <f>与件データ計算!$N$41*R21</f>
        <v>0</v>
      </c>
      <c r="W21" s="585">
        <f t="shared" si="9"/>
        <v>0</v>
      </c>
      <c r="X21" s="584">
        <f>与件データ計算!$N$42*S21</f>
        <v>0</v>
      </c>
      <c r="Y21" s="585">
        <f t="shared" si="10"/>
        <v>0</v>
      </c>
      <c r="Z21" s="586">
        <f t="shared" si="4"/>
        <v>0</v>
      </c>
      <c r="AA21" s="587"/>
      <c r="AB21" s="847">
        <f t="shared" si="11"/>
        <v>0</v>
      </c>
      <c r="AC21" s="847">
        <f t="shared" si="12"/>
        <v>0</v>
      </c>
      <c r="AD21" s="580">
        <v>20</v>
      </c>
      <c r="AE21" s="581" t="str">
        <f t="shared" si="5"/>
        <v>その他の製造工業製品</v>
      </c>
      <c r="AF21" s="378"/>
      <c r="AG21" s="55">
        <v>17</v>
      </c>
      <c r="AH21" s="56" t="s">
        <v>288</v>
      </c>
      <c r="AI21" s="582">
        <f t="shared" si="6"/>
        <v>0</v>
      </c>
      <c r="AU21" s="382"/>
      <c r="AV21" s="382"/>
      <c r="AW21" s="382"/>
      <c r="AX21" s="382"/>
    </row>
    <row r="22" spans="1:50" ht="13.5" customHeight="1">
      <c r="A22" s="378"/>
      <c r="B22" s="1204"/>
      <c r="C22" s="583">
        <v>18</v>
      </c>
      <c r="D22" s="480" t="s">
        <v>560</v>
      </c>
      <c r="E22" s="808">
        <f>宿泊!R43</f>
        <v>1.7542833752412139E-3</v>
      </c>
      <c r="F22" s="809">
        <f>宿泊!R43</f>
        <v>1.7542833752412139E-3</v>
      </c>
      <c r="G22" s="634">
        <f>日帰り!R43</f>
        <v>3.0227362334078064E-3</v>
      </c>
      <c r="H22" s="836">
        <f>与件データ計算!$J$28*E22</f>
        <v>0</v>
      </c>
      <c r="I22" s="710">
        <f t="shared" si="0"/>
        <v>0</v>
      </c>
      <c r="J22" s="584">
        <f>与件データ計算!$J$29*F22</f>
        <v>0</v>
      </c>
      <c r="K22" s="585">
        <f t="shared" si="1"/>
        <v>0</v>
      </c>
      <c r="L22" s="584">
        <f>与件データ計算!$J$30*G22</f>
        <v>0</v>
      </c>
      <c r="M22" s="585">
        <f t="shared" si="2"/>
        <v>0</v>
      </c>
      <c r="N22" s="586">
        <f t="shared" si="3"/>
        <v>0</v>
      </c>
      <c r="O22" s="587"/>
      <c r="P22" s="847">
        <f t="shared" si="7"/>
        <v>0</v>
      </c>
      <c r="Q22" s="808">
        <f>宿泊!$L43</f>
        <v>1.2568294276625182E-2</v>
      </c>
      <c r="R22" s="809">
        <f>宿泊!$L43</f>
        <v>1.2568294276625182E-2</v>
      </c>
      <c r="S22" s="634">
        <f>日帰り!$L43</f>
        <v>1.0113431625142666E-2</v>
      </c>
      <c r="T22" s="704">
        <f>与件データ計算!$N$40*Q22</f>
        <v>0</v>
      </c>
      <c r="U22" s="710">
        <f t="shared" si="8"/>
        <v>0</v>
      </c>
      <c r="V22" s="584">
        <f>与件データ計算!$N$41*R22</f>
        <v>0</v>
      </c>
      <c r="W22" s="585">
        <f t="shared" si="9"/>
        <v>0</v>
      </c>
      <c r="X22" s="584">
        <f>与件データ計算!$N$42*S22</f>
        <v>0</v>
      </c>
      <c r="Y22" s="585">
        <f t="shared" si="10"/>
        <v>0</v>
      </c>
      <c r="Z22" s="586">
        <f t="shared" si="4"/>
        <v>0</v>
      </c>
      <c r="AA22" s="587"/>
      <c r="AB22" s="847">
        <f t="shared" si="11"/>
        <v>0</v>
      </c>
      <c r="AC22" s="847">
        <f t="shared" si="12"/>
        <v>0</v>
      </c>
      <c r="AD22" s="580">
        <v>11</v>
      </c>
      <c r="AE22" s="581" t="str">
        <f t="shared" si="5"/>
        <v>窯業・土石製品</v>
      </c>
      <c r="AF22" s="378"/>
      <c r="AG22" s="55">
        <v>18</v>
      </c>
      <c r="AH22" s="56" t="s">
        <v>289</v>
      </c>
      <c r="AI22" s="582">
        <f t="shared" si="6"/>
        <v>0</v>
      </c>
      <c r="AU22" s="382"/>
      <c r="AV22" s="382"/>
      <c r="AW22" s="382"/>
      <c r="AX22" s="382"/>
    </row>
    <row r="23" spans="1:50" ht="13.5" customHeight="1">
      <c r="A23" s="378"/>
      <c r="B23" s="1204"/>
      <c r="C23" s="583">
        <v>19</v>
      </c>
      <c r="D23" s="480" t="s">
        <v>657</v>
      </c>
      <c r="E23" s="808">
        <f>宿泊!R44</f>
        <v>1.4326647564469914E-3</v>
      </c>
      <c r="F23" s="809">
        <f>宿泊!R44</f>
        <v>1.4326647564469914E-3</v>
      </c>
      <c r="G23" s="634">
        <f>日帰り!R44</f>
        <v>3.8112761203837561E-3</v>
      </c>
      <c r="H23" s="836">
        <f>与件データ計算!$J$28*E23</f>
        <v>0</v>
      </c>
      <c r="I23" s="710">
        <f t="shared" si="0"/>
        <v>0</v>
      </c>
      <c r="J23" s="584">
        <f>与件データ計算!$J$29*F23</f>
        <v>0</v>
      </c>
      <c r="K23" s="585">
        <f t="shared" si="1"/>
        <v>0</v>
      </c>
      <c r="L23" s="584">
        <f>与件データ計算!$J$30*G23</f>
        <v>0</v>
      </c>
      <c r="M23" s="585">
        <f t="shared" si="2"/>
        <v>0</v>
      </c>
      <c r="N23" s="586">
        <f t="shared" si="3"/>
        <v>0</v>
      </c>
      <c r="O23" s="587"/>
      <c r="P23" s="847">
        <f t="shared" si="7"/>
        <v>0</v>
      </c>
      <c r="Q23" s="808">
        <f>宿泊!$L44</f>
        <v>1.0170900579485182E-2</v>
      </c>
      <c r="R23" s="809">
        <f>宿泊!$L44</f>
        <v>1.0170900579485182E-2</v>
      </c>
      <c r="S23" s="634">
        <f>日帰り!$L44</f>
        <v>1.283157886526777E-2</v>
      </c>
      <c r="T23" s="704">
        <f>与件データ計算!$N$40*Q23</f>
        <v>0</v>
      </c>
      <c r="U23" s="710">
        <f t="shared" si="8"/>
        <v>0</v>
      </c>
      <c r="V23" s="584">
        <f>与件データ計算!$N$41*R23</f>
        <v>0</v>
      </c>
      <c r="W23" s="585">
        <f t="shared" si="9"/>
        <v>0</v>
      </c>
      <c r="X23" s="584">
        <f>与件データ計算!$N$42*S23</f>
        <v>0</v>
      </c>
      <c r="Y23" s="585">
        <f t="shared" si="10"/>
        <v>0</v>
      </c>
      <c r="Z23" s="586">
        <f t="shared" si="4"/>
        <v>0</v>
      </c>
      <c r="AA23" s="587"/>
      <c r="AB23" s="847">
        <f t="shared" si="11"/>
        <v>0</v>
      </c>
      <c r="AC23" s="847">
        <f t="shared" si="12"/>
        <v>0</v>
      </c>
      <c r="AD23" s="580">
        <v>9</v>
      </c>
      <c r="AE23" s="581" t="str">
        <f t="shared" si="5"/>
        <v>化学製品</v>
      </c>
      <c r="AF23" s="378"/>
      <c r="AG23" s="55">
        <v>19</v>
      </c>
      <c r="AH23" s="56" t="s">
        <v>178</v>
      </c>
      <c r="AI23" s="582">
        <f t="shared" si="6"/>
        <v>0</v>
      </c>
      <c r="AU23" s="382"/>
      <c r="AV23" s="382"/>
      <c r="AW23" s="382"/>
      <c r="AX23" s="382"/>
    </row>
    <row r="24" spans="1:50" ht="13.5" customHeight="1">
      <c r="A24" s="378"/>
      <c r="B24" s="1205"/>
      <c r="C24" s="620">
        <v>20</v>
      </c>
      <c r="D24" s="596" t="s">
        <v>561</v>
      </c>
      <c r="E24" s="817">
        <f>宿泊!R45</f>
        <v>6.8358575521899306E-2</v>
      </c>
      <c r="F24" s="818">
        <f>宿泊!R45</f>
        <v>6.8358575521899306E-2</v>
      </c>
      <c r="G24" s="700">
        <f>日帰り!R45</f>
        <v>0.11893809961887239</v>
      </c>
      <c r="H24" s="840">
        <f>与件データ計算!$J$28*E24</f>
        <v>0</v>
      </c>
      <c r="I24" s="715">
        <f t="shared" si="0"/>
        <v>0</v>
      </c>
      <c r="J24" s="621">
        <f>与件データ計算!$J$29*F24</f>
        <v>0</v>
      </c>
      <c r="K24" s="622">
        <f t="shared" si="1"/>
        <v>0</v>
      </c>
      <c r="L24" s="621">
        <f>与件データ計算!$J$30*G24</f>
        <v>0</v>
      </c>
      <c r="M24" s="622">
        <f t="shared" si="2"/>
        <v>0</v>
      </c>
      <c r="N24" s="623">
        <f t="shared" si="3"/>
        <v>0</v>
      </c>
      <c r="O24" s="624"/>
      <c r="P24" s="852">
        <f t="shared" si="7"/>
        <v>0</v>
      </c>
      <c r="Q24" s="817">
        <f>宿泊!$L45</f>
        <v>0.48758969136048641</v>
      </c>
      <c r="R24" s="818">
        <f>宿泊!$L45</f>
        <v>0.48758969136048641</v>
      </c>
      <c r="S24" s="700">
        <f>日帰り!$L45</f>
        <v>0.3992738608090225</v>
      </c>
      <c r="T24" s="708">
        <f>与件データ計算!$N$40*Q24</f>
        <v>0</v>
      </c>
      <c r="U24" s="715">
        <f t="shared" si="8"/>
        <v>0</v>
      </c>
      <c r="V24" s="621">
        <f>与件データ計算!$N$41*R24</f>
        <v>0</v>
      </c>
      <c r="W24" s="622">
        <f t="shared" si="9"/>
        <v>0</v>
      </c>
      <c r="X24" s="621">
        <f>与件データ計算!$N$42*S24</f>
        <v>0</v>
      </c>
      <c r="Y24" s="622">
        <f t="shared" si="10"/>
        <v>0</v>
      </c>
      <c r="Z24" s="623">
        <f t="shared" si="4"/>
        <v>0</v>
      </c>
      <c r="AA24" s="624"/>
      <c r="AB24" s="852">
        <f t="shared" si="11"/>
        <v>0</v>
      </c>
      <c r="AC24" s="852">
        <f t="shared" si="12"/>
        <v>0</v>
      </c>
      <c r="AD24" s="597">
        <v>20</v>
      </c>
      <c r="AE24" s="598" t="str">
        <f t="shared" si="5"/>
        <v>その他の製造工業製品</v>
      </c>
      <c r="AF24" s="378"/>
      <c r="AG24" s="57">
        <v>20</v>
      </c>
      <c r="AH24" s="58" t="s">
        <v>179</v>
      </c>
      <c r="AI24" s="588">
        <f t="shared" si="6"/>
        <v>0</v>
      </c>
      <c r="AU24" s="382"/>
      <c r="AV24" s="382"/>
      <c r="AW24" s="382"/>
      <c r="AX24" s="382"/>
    </row>
    <row r="25" spans="1:50" ht="13.5" customHeight="1">
      <c r="A25" s="378"/>
      <c r="B25" s="1203" t="s">
        <v>384</v>
      </c>
      <c r="C25" s="612">
        <v>21</v>
      </c>
      <c r="D25" s="625" t="s">
        <v>658</v>
      </c>
      <c r="E25" s="806">
        <f>宿泊!R46</f>
        <v>8.1866557511256644E-3</v>
      </c>
      <c r="F25" s="816">
        <f>宿泊!R46</f>
        <v>8.1866557511256644E-3</v>
      </c>
      <c r="G25" s="626">
        <f>日帰り!R46</f>
        <v>1.2090944933631225E-2</v>
      </c>
      <c r="H25" s="835">
        <f>与件データ計算!$J$28*E25</f>
        <v>0</v>
      </c>
      <c r="I25" s="714">
        <f t="shared" si="0"/>
        <v>0</v>
      </c>
      <c r="J25" s="627">
        <f>与件データ計算!$J$29*F25</f>
        <v>0</v>
      </c>
      <c r="K25" s="628">
        <f t="shared" si="1"/>
        <v>0</v>
      </c>
      <c r="L25" s="627">
        <f>与件データ計算!$J$30*G25</f>
        <v>0</v>
      </c>
      <c r="M25" s="628">
        <f t="shared" si="2"/>
        <v>0</v>
      </c>
      <c r="N25" s="629">
        <f t="shared" si="3"/>
        <v>0</v>
      </c>
      <c r="O25" s="630"/>
      <c r="P25" s="853">
        <f t="shared" si="7"/>
        <v>0</v>
      </c>
      <c r="Q25" s="806">
        <f>宿泊!$L46</f>
        <v>0.14090880785465637</v>
      </c>
      <c r="R25" s="816">
        <f>宿泊!$L46</f>
        <v>0.14090880785465637</v>
      </c>
      <c r="S25" s="626">
        <f>日帰り!$L46</f>
        <v>8.6581270174725264E-2</v>
      </c>
      <c r="T25" s="703">
        <f>与件データ計算!$O$40*Q25</f>
        <v>0</v>
      </c>
      <c r="U25" s="714">
        <f t="shared" si="8"/>
        <v>0</v>
      </c>
      <c r="V25" s="627">
        <f>与件データ計算!$O$41*R25</f>
        <v>0</v>
      </c>
      <c r="W25" s="628">
        <f t="shared" si="9"/>
        <v>0</v>
      </c>
      <c r="X25" s="627">
        <f>与件データ計算!$O$42*S25</f>
        <v>0</v>
      </c>
      <c r="Y25" s="628">
        <f t="shared" si="10"/>
        <v>0</v>
      </c>
      <c r="Z25" s="629">
        <f t="shared" si="4"/>
        <v>0</v>
      </c>
      <c r="AA25" s="630"/>
      <c r="AB25" s="853">
        <f t="shared" si="11"/>
        <v>0</v>
      </c>
      <c r="AC25" s="853">
        <f t="shared" si="12"/>
        <v>0</v>
      </c>
      <c r="AD25" s="631">
        <v>39</v>
      </c>
      <c r="AE25" s="632" t="str">
        <f t="shared" si="5"/>
        <v>その他の対個人サービス</v>
      </c>
      <c r="AF25" s="378"/>
      <c r="AG25" s="55">
        <v>21</v>
      </c>
      <c r="AH25" s="56" t="s">
        <v>180</v>
      </c>
      <c r="AI25" s="582">
        <f t="shared" si="6"/>
        <v>0</v>
      </c>
      <c r="AU25" s="382"/>
      <c r="AV25" s="382"/>
      <c r="AW25" s="382"/>
      <c r="AX25" s="382"/>
    </row>
    <row r="26" spans="1:50" ht="13.5" customHeight="1">
      <c r="A26" s="378"/>
      <c r="B26" s="1204"/>
      <c r="C26" s="583">
        <v>22</v>
      </c>
      <c r="D26" s="633" t="s">
        <v>659</v>
      </c>
      <c r="E26" s="808">
        <f>宿泊!R47</f>
        <v>2.3215016665692065E-2</v>
      </c>
      <c r="F26" s="809">
        <f>宿泊!R47</f>
        <v>2.3215016665692065E-2</v>
      </c>
      <c r="G26" s="634">
        <f>日帰り!R47</f>
        <v>5.6774871862268365E-2</v>
      </c>
      <c r="H26" s="836">
        <f>与件データ計算!$J$28*E26</f>
        <v>0</v>
      </c>
      <c r="I26" s="710">
        <f t="shared" si="0"/>
        <v>0</v>
      </c>
      <c r="J26" s="635">
        <f>与件データ計算!$J$29*F26</f>
        <v>0</v>
      </c>
      <c r="K26" s="636">
        <f t="shared" si="1"/>
        <v>0</v>
      </c>
      <c r="L26" s="635">
        <f>与件データ計算!$J$30*G26</f>
        <v>0</v>
      </c>
      <c r="M26" s="636">
        <f t="shared" si="2"/>
        <v>0</v>
      </c>
      <c r="N26" s="637">
        <f t="shared" si="3"/>
        <v>0</v>
      </c>
      <c r="O26" s="638"/>
      <c r="P26" s="846">
        <f t="shared" si="7"/>
        <v>0</v>
      </c>
      <c r="Q26" s="808">
        <f>宿泊!$L47</f>
        <v>0.39907712163295045</v>
      </c>
      <c r="R26" s="809">
        <f>宿泊!$L47</f>
        <v>0.39907712163295045</v>
      </c>
      <c r="S26" s="634">
        <f>日帰り!$L47</f>
        <v>0.40490005319997557</v>
      </c>
      <c r="T26" s="704">
        <f>与件データ計算!$O$40*Q26</f>
        <v>0</v>
      </c>
      <c r="U26" s="710">
        <f t="shared" si="8"/>
        <v>0</v>
      </c>
      <c r="V26" s="635">
        <f>与件データ計算!$O$41*R26</f>
        <v>0</v>
      </c>
      <c r="W26" s="636">
        <f t="shared" si="9"/>
        <v>0</v>
      </c>
      <c r="X26" s="635">
        <f>与件データ計算!$O$42*S26</f>
        <v>0</v>
      </c>
      <c r="Y26" s="636">
        <f t="shared" si="10"/>
        <v>0</v>
      </c>
      <c r="Z26" s="637">
        <f t="shared" si="4"/>
        <v>0</v>
      </c>
      <c r="AA26" s="638"/>
      <c r="AB26" s="846">
        <f t="shared" si="11"/>
        <v>0</v>
      </c>
      <c r="AC26" s="846">
        <f t="shared" si="12"/>
        <v>0</v>
      </c>
      <c r="AD26" s="639">
        <v>38</v>
      </c>
      <c r="AE26" s="640" t="str">
        <f t="shared" si="5"/>
        <v>娯楽サービス</v>
      </c>
      <c r="AF26" s="378"/>
      <c r="AG26" s="55">
        <v>22</v>
      </c>
      <c r="AH26" s="56" t="s">
        <v>181</v>
      </c>
      <c r="AI26" s="582">
        <f t="shared" si="6"/>
        <v>0</v>
      </c>
      <c r="AU26" s="382"/>
      <c r="AV26" s="382"/>
      <c r="AW26" s="382"/>
      <c r="AX26" s="382"/>
    </row>
    <row r="27" spans="1:50" ht="13.5" customHeight="1">
      <c r="A27" s="378"/>
      <c r="B27" s="1204"/>
      <c r="C27" s="583">
        <v>23</v>
      </c>
      <c r="D27" s="633" t="s">
        <v>667</v>
      </c>
      <c r="E27" s="808">
        <f>宿泊!R48</f>
        <v>6.6370387696625928E-3</v>
      </c>
      <c r="F27" s="809">
        <f>宿泊!R48</f>
        <v>6.6370387696625928E-3</v>
      </c>
      <c r="G27" s="634">
        <f>日帰り!R48</f>
        <v>1.1302405046655277E-2</v>
      </c>
      <c r="H27" s="836">
        <f>与件データ計算!$J$28*E27</f>
        <v>0</v>
      </c>
      <c r="I27" s="710">
        <f t="shared" si="0"/>
        <v>0</v>
      </c>
      <c r="J27" s="635">
        <f>与件データ計算!$J$29*F27</f>
        <v>0</v>
      </c>
      <c r="K27" s="636">
        <f t="shared" si="1"/>
        <v>0</v>
      </c>
      <c r="L27" s="635">
        <f>与件データ計算!$J$30*G27</f>
        <v>0</v>
      </c>
      <c r="M27" s="636">
        <f t="shared" si="2"/>
        <v>0</v>
      </c>
      <c r="N27" s="637">
        <f t="shared" si="3"/>
        <v>0</v>
      </c>
      <c r="O27" s="638"/>
      <c r="P27" s="846">
        <f t="shared" si="7"/>
        <v>0</v>
      </c>
      <c r="Q27" s="808">
        <f>宿泊!$L48</f>
        <v>0.11384177737073366</v>
      </c>
      <c r="R27" s="809">
        <f>宿泊!$L48</f>
        <v>0.11384177737073366</v>
      </c>
      <c r="S27" s="634">
        <f>日帰り!$L48</f>
        <v>8.0412478645666946E-2</v>
      </c>
      <c r="T27" s="704">
        <f>与件データ計算!$O$40*Q27</f>
        <v>0</v>
      </c>
      <c r="U27" s="710">
        <f t="shared" si="8"/>
        <v>0</v>
      </c>
      <c r="V27" s="635">
        <f>与件データ計算!$O$41*R27</f>
        <v>0</v>
      </c>
      <c r="W27" s="636">
        <f t="shared" si="9"/>
        <v>0</v>
      </c>
      <c r="X27" s="635">
        <f>与件データ計算!$O$42*S27</f>
        <v>0</v>
      </c>
      <c r="Y27" s="636">
        <f t="shared" si="10"/>
        <v>0</v>
      </c>
      <c r="Z27" s="637">
        <f t="shared" si="4"/>
        <v>0</v>
      </c>
      <c r="AA27" s="638"/>
      <c r="AB27" s="846">
        <f t="shared" si="11"/>
        <v>0</v>
      </c>
      <c r="AC27" s="846">
        <f t="shared" si="12"/>
        <v>0</v>
      </c>
      <c r="AD27" s="639">
        <v>31</v>
      </c>
      <c r="AE27" s="640" t="str">
        <f t="shared" si="5"/>
        <v>教育・研究</v>
      </c>
      <c r="AF27" s="378"/>
      <c r="AG27" s="55">
        <v>23</v>
      </c>
      <c r="AH27" s="56" t="s">
        <v>290</v>
      </c>
      <c r="AI27" s="582">
        <f t="shared" si="6"/>
        <v>0</v>
      </c>
      <c r="AU27" s="382"/>
      <c r="AV27" s="382"/>
      <c r="AW27" s="382"/>
      <c r="AX27" s="382"/>
    </row>
    <row r="28" spans="1:50" ht="13.5" customHeight="1">
      <c r="A28" s="378"/>
      <c r="B28" s="1204"/>
      <c r="C28" s="583">
        <v>24</v>
      </c>
      <c r="D28" s="633" t="s">
        <v>668</v>
      </c>
      <c r="E28" s="808">
        <f>宿泊!R49</f>
        <v>4.5026606631191155E-3</v>
      </c>
      <c r="F28" s="809">
        <f>宿泊!R49</f>
        <v>4.5026606631191155E-3</v>
      </c>
      <c r="G28" s="634">
        <f>日帰り!R49</f>
        <v>1.905638060191878E-2</v>
      </c>
      <c r="H28" s="836">
        <f>与件データ計算!$J$28*E28</f>
        <v>0</v>
      </c>
      <c r="I28" s="710">
        <f t="shared" si="0"/>
        <v>0</v>
      </c>
      <c r="J28" s="635">
        <f>与件データ計算!$J$29*F28</f>
        <v>0</v>
      </c>
      <c r="K28" s="636">
        <f t="shared" si="1"/>
        <v>0</v>
      </c>
      <c r="L28" s="635">
        <f>与件データ計算!$J$30*G28</f>
        <v>0</v>
      </c>
      <c r="M28" s="636">
        <f t="shared" si="2"/>
        <v>0</v>
      </c>
      <c r="N28" s="637">
        <f t="shared" si="3"/>
        <v>0</v>
      </c>
      <c r="O28" s="638"/>
      <c r="P28" s="846">
        <f t="shared" si="7"/>
        <v>0</v>
      </c>
      <c r="Q28" s="808">
        <f>宿泊!$L49</f>
        <v>7.7266349703457443E-2</v>
      </c>
      <c r="R28" s="809">
        <f>宿泊!$L49</f>
        <v>7.7266349703457443E-2</v>
      </c>
      <c r="S28" s="634">
        <f>日帰り!$L49</f>
        <v>0.13600102610607187</v>
      </c>
      <c r="T28" s="704">
        <f>与件データ計算!$O$40*Q28</f>
        <v>0</v>
      </c>
      <c r="U28" s="710">
        <f t="shared" si="8"/>
        <v>0</v>
      </c>
      <c r="V28" s="635">
        <f>与件データ計算!$O$41*R28</f>
        <v>0</v>
      </c>
      <c r="W28" s="636">
        <f t="shared" si="9"/>
        <v>0</v>
      </c>
      <c r="X28" s="635">
        <f>与件データ計算!$O$42*S28</f>
        <v>0</v>
      </c>
      <c r="Y28" s="636">
        <f t="shared" si="10"/>
        <v>0</v>
      </c>
      <c r="Z28" s="637">
        <f t="shared" si="4"/>
        <v>0</v>
      </c>
      <c r="AA28" s="638"/>
      <c r="AB28" s="846">
        <f t="shared" si="11"/>
        <v>0</v>
      </c>
      <c r="AC28" s="846">
        <f t="shared" si="12"/>
        <v>0</v>
      </c>
      <c r="AD28" s="639">
        <v>38</v>
      </c>
      <c r="AE28" s="640" t="str">
        <f t="shared" si="5"/>
        <v>娯楽サービス</v>
      </c>
      <c r="AF28" s="378"/>
      <c r="AG28" s="55">
        <v>24</v>
      </c>
      <c r="AH28" s="56" t="s">
        <v>291</v>
      </c>
      <c r="AI28" s="582">
        <f t="shared" si="6"/>
        <v>0</v>
      </c>
      <c r="AU28" s="382"/>
      <c r="AV28" s="382"/>
      <c r="AW28" s="382"/>
      <c r="AX28" s="382"/>
    </row>
    <row r="29" spans="1:50" ht="13.5" customHeight="1">
      <c r="A29" s="378"/>
      <c r="B29" s="1204"/>
      <c r="C29" s="583">
        <v>25</v>
      </c>
      <c r="D29" s="633" t="s">
        <v>562</v>
      </c>
      <c r="E29" s="808">
        <f>宿泊!R50</f>
        <v>1.4034267001929712E-3</v>
      </c>
      <c r="F29" s="809">
        <f>宿泊!R50</f>
        <v>1.4034267001929712E-3</v>
      </c>
      <c r="G29" s="634">
        <f>日帰り!R50</f>
        <v>2.3656196609278487E-3</v>
      </c>
      <c r="H29" s="836">
        <f>与件データ計算!$J$28*E29</f>
        <v>0</v>
      </c>
      <c r="I29" s="710">
        <f t="shared" si="0"/>
        <v>0</v>
      </c>
      <c r="J29" s="635">
        <f>与件データ計算!$J$29*F29</f>
        <v>0</v>
      </c>
      <c r="K29" s="636">
        <f t="shared" si="1"/>
        <v>0</v>
      </c>
      <c r="L29" s="635">
        <f>与件データ計算!$J$30*G29</f>
        <v>0</v>
      </c>
      <c r="M29" s="636">
        <f t="shared" si="2"/>
        <v>0</v>
      </c>
      <c r="N29" s="637">
        <f t="shared" si="3"/>
        <v>0</v>
      </c>
      <c r="O29" s="638"/>
      <c r="P29" s="846">
        <f t="shared" si="7"/>
        <v>0</v>
      </c>
      <c r="Q29" s="808">
        <f>宿泊!$L50</f>
        <v>2.3922744225673743E-2</v>
      </c>
      <c r="R29" s="809">
        <f>宿泊!$L50</f>
        <v>2.3922744225673743E-2</v>
      </c>
      <c r="S29" s="634">
        <f>日帰り!$L50</f>
        <v>1.7282533952631872E-2</v>
      </c>
      <c r="T29" s="704">
        <f>与件データ計算!$O$40*Q29</f>
        <v>0</v>
      </c>
      <c r="U29" s="710">
        <f t="shared" si="8"/>
        <v>0</v>
      </c>
      <c r="V29" s="635">
        <f>与件データ計算!$O$41*R29</f>
        <v>0</v>
      </c>
      <c r="W29" s="636">
        <f t="shared" si="9"/>
        <v>0</v>
      </c>
      <c r="X29" s="635">
        <f>与件データ計算!$O$42*S29</f>
        <v>0</v>
      </c>
      <c r="Y29" s="636">
        <f t="shared" si="10"/>
        <v>0</v>
      </c>
      <c r="Z29" s="637">
        <f t="shared" si="4"/>
        <v>0</v>
      </c>
      <c r="AA29" s="638"/>
      <c r="AB29" s="846">
        <f t="shared" si="11"/>
        <v>0</v>
      </c>
      <c r="AC29" s="846">
        <f t="shared" si="12"/>
        <v>0</v>
      </c>
      <c r="AD29" s="639">
        <v>28</v>
      </c>
      <c r="AE29" s="640" t="str">
        <f t="shared" si="5"/>
        <v>運輸・郵便</v>
      </c>
      <c r="AF29" s="378"/>
      <c r="AG29" s="57">
        <v>25</v>
      </c>
      <c r="AH29" s="58" t="s">
        <v>182</v>
      </c>
      <c r="AI29" s="588">
        <f t="shared" si="6"/>
        <v>0</v>
      </c>
      <c r="AU29" s="382"/>
      <c r="AV29" s="382"/>
      <c r="AW29" s="382"/>
      <c r="AX29" s="382"/>
    </row>
    <row r="30" spans="1:50" ht="13.5" customHeight="1">
      <c r="A30" s="378"/>
      <c r="B30" s="1204"/>
      <c r="C30" s="583">
        <v>27</v>
      </c>
      <c r="D30" s="633" t="s">
        <v>669</v>
      </c>
      <c r="E30" s="808">
        <f>宿泊!R51</f>
        <v>8.1281796386176251E-3</v>
      </c>
      <c r="F30" s="809">
        <f>宿泊!R51</f>
        <v>8.1281796386176251E-3</v>
      </c>
      <c r="G30" s="634">
        <f>日帰り!R51</f>
        <v>2.8518859245630176E-2</v>
      </c>
      <c r="H30" s="836">
        <f>与件データ計算!$J$28*E30</f>
        <v>0</v>
      </c>
      <c r="I30" s="710">
        <f t="shared" si="0"/>
        <v>0</v>
      </c>
      <c r="J30" s="635">
        <f>与件データ計算!$J$29*F30</f>
        <v>0</v>
      </c>
      <c r="K30" s="636">
        <f t="shared" si="1"/>
        <v>0</v>
      </c>
      <c r="L30" s="635">
        <f>与件データ計算!$J$30*G30</f>
        <v>0</v>
      </c>
      <c r="M30" s="636">
        <f t="shared" si="2"/>
        <v>0</v>
      </c>
      <c r="N30" s="637">
        <f t="shared" si="3"/>
        <v>0</v>
      </c>
      <c r="O30" s="638"/>
      <c r="P30" s="846">
        <f t="shared" si="7"/>
        <v>0</v>
      </c>
      <c r="Q30" s="808">
        <f>宿泊!$L51</f>
        <v>0.13968670431541416</v>
      </c>
      <c r="R30" s="809">
        <f>宿泊!$L51</f>
        <v>0.13968670431541416</v>
      </c>
      <c r="S30" s="634">
        <f>日帰り!$L51</f>
        <v>0.20344912486944774</v>
      </c>
      <c r="T30" s="704">
        <f>与件データ計算!$O$40*Q30</f>
        <v>0</v>
      </c>
      <c r="U30" s="710">
        <f t="shared" si="8"/>
        <v>0</v>
      </c>
      <c r="V30" s="635">
        <f>与件データ計算!$O$41*R30</f>
        <v>0</v>
      </c>
      <c r="W30" s="636">
        <f t="shared" si="9"/>
        <v>0</v>
      </c>
      <c r="X30" s="635">
        <f>与件データ計算!$O$42*S30</f>
        <v>0</v>
      </c>
      <c r="Y30" s="636">
        <f t="shared" si="10"/>
        <v>0</v>
      </c>
      <c r="Z30" s="637">
        <f t="shared" si="4"/>
        <v>0</v>
      </c>
      <c r="AA30" s="638"/>
      <c r="AB30" s="846">
        <f t="shared" si="11"/>
        <v>0</v>
      </c>
      <c r="AC30" s="846">
        <f t="shared" si="12"/>
        <v>0</v>
      </c>
      <c r="AD30" s="639">
        <v>38</v>
      </c>
      <c r="AE30" s="640" t="str">
        <f t="shared" si="5"/>
        <v>娯楽サービス</v>
      </c>
      <c r="AF30" s="378"/>
      <c r="AG30" s="55">
        <v>26</v>
      </c>
      <c r="AH30" s="56" t="s">
        <v>183</v>
      </c>
      <c r="AI30" s="582">
        <f t="shared" si="6"/>
        <v>0</v>
      </c>
      <c r="AU30" s="382"/>
      <c r="AV30" s="382"/>
      <c r="AW30" s="382"/>
      <c r="AX30" s="382"/>
    </row>
    <row r="31" spans="1:50" ht="13.5" customHeight="1">
      <c r="A31" s="378"/>
      <c r="B31" s="1204"/>
      <c r="C31" s="583">
        <v>28</v>
      </c>
      <c r="D31" s="633" t="s">
        <v>563</v>
      </c>
      <c r="E31" s="808">
        <f>宿泊!R52</f>
        <v>9.356178001286475E-4</v>
      </c>
      <c r="F31" s="809">
        <f>宿泊!R52</f>
        <v>9.356178001286475E-4</v>
      </c>
      <c r="G31" s="634">
        <f>日帰り!R52</f>
        <v>1.577079773951899E-3</v>
      </c>
      <c r="H31" s="836">
        <f>与件データ計算!$J$28*E31</f>
        <v>0</v>
      </c>
      <c r="I31" s="710">
        <f t="shared" si="0"/>
        <v>0</v>
      </c>
      <c r="J31" s="635">
        <f>与件データ計算!$J$29*F31</f>
        <v>0</v>
      </c>
      <c r="K31" s="636">
        <f t="shared" si="1"/>
        <v>0</v>
      </c>
      <c r="L31" s="635">
        <f>与件データ計算!$J$30*G31</f>
        <v>0</v>
      </c>
      <c r="M31" s="636">
        <f t="shared" si="2"/>
        <v>0</v>
      </c>
      <c r="N31" s="637">
        <f t="shared" si="3"/>
        <v>0</v>
      </c>
      <c r="O31" s="638"/>
      <c r="P31" s="846">
        <f t="shared" si="7"/>
        <v>0</v>
      </c>
      <c r="Q31" s="808">
        <f>宿泊!$L52</f>
        <v>1.5935906415681399E-2</v>
      </c>
      <c r="R31" s="809">
        <f>宿泊!$L52</f>
        <v>1.5935906415681399E-2</v>
      </c>
      <c r="S31" s="634">
        <f>日帰り!$L52</f>
        <v>1.1153413108647885E-2</v>
      </c>
      <c r="T31" s="704">
        <f>与件データ計算!$O$40*Q31</f>
        <v>0</v>
      </c>
      <c r="U31" s="710">
        <f t="shared" si="8"/>
        <v>0</v>
      </c>
      <c r="V31" s="635">
        <f>与件データ計算!$O$41*R31</f>
        <v>0</v>
      </c>
      <c r="W31" s="636">
        <f t="shared" si="9"/>
        <v>0</v>
      </c>
      <c r="X31" s="635">
        <f>与件データ計算!$O$42*S31</f>
        <v>0</v>
      </c>
      <c r="Y31" s="636">
        <f t="shared" si="10"/>
        <v>0</v>
      </c>
      <c r="Z31" s="637">
        <f t="shared" si="4"/>
        <v>0</v>
      </c>
      <c r="AA31" s="638"/>
      <c r="AB31" s="846">
        <f t="shared" si="11"/>
        <v>0</v>
      </c>
      <c r="AC31" s="846">
        <f t="shared" si="12"/>
        <v>0</v>
      </c>
      <c r="AD31" s="639">
        <v>33</v>
      </c>
      <c r="AE31" s="640" t="str">
        <f t="shared" si="5"/>
        <v>その他の非営利団体サービス</v>
      </c>
      <c r="AF31" s="378"/>
      <c r="AG31" s="55">
        <v>27</v>
      </c>
      <c r="AH31" s="56" t="s">
        <v>184</v>
      </c>
      <c r="AI31" s="582">
        <f t="shared" si="6"/>
        <v>0</v>
      </c>
      <c r="AU31" s="382"/>
      <c r="AV31" s="382"/>
      <c r="AW31" s="382"/>
      <c r="AX31" s="382"/>
    </row>
    <row r="32" spans="1:50" ht="13.5" customHeight="1">
      <c r="A32" s="378"/>
      <c r="B32" s="1205"/>
      <c r="C32" s="595">
        <v>29</v>
      </c>
      <c r="D32" s="596" t="s">
        <v>671</v>
      </c>
      <c r="E32" s="817">
        <f>宿泊!R53</f>
        <v>5.1751359569615811E-3</v>
      </c>
      <c r="F32" s="818">
        <f>宿泊!R53</f>
        <v>5.1751359569615811E-3</v>
      </c>
      <c r="G32" s="700">
        <f>日帰り!R53</f>
        <v>8.4110921277434619E-3</v>
      </c>
      <c r="H32" s="840">
        <f>与件データ計算!$J$28*E32</f>
        <v>0</v>
      </c>
      <c r="I32" s="715">
        <f t="shared" si="0"/>
        <v>0</v>
      </c>
      <c r="J32" s="621">
        <f>与件データ計算!$J$29*F32</f>
        <v>0</v>
      </c>
      <c r="K32" s="622">
        <f t="shared" si="1"/>
        <v>0</v>
      </c>
      <c r="L32" s="621">
        <f>与件データ計算!$J$30*G32</f>
        <v>0</v>
      </c>
      <c r="M32" s="622">
        <f t="shared" si="2"/>
        <v>0</v>
      </c>
      <c r="N32" s="623">
        <f t="shared" si="3"/>
        <v>0</v>
      </c>
      <c r="O32" s="624"/>
      <c r="P32" s="852">
        <f t="shared" si="7"/>
        <v>0</v>
      </c>
      <c r="Q32" s="817">
        <f>宿泊!$L53</f>
        <v>8.9360588481432676E-2</v>
      </c>
      <c r="R32" s="818">
        <f>宿泊!$L53</f>
        <v>8.9360588481432676E-2</v>
      </c>
      <c r="S32" s="700">
        <f>日帰り!$L53</f>
        <v>6.0220099942832964E-2</v>
      </c>
      <c r="T32" s="708">
        <f>与件データ計算!$O$40*Q32</f>
        <v>0</v>
      </c>
      <c r="U32" s="715">
        <f t="shared" si="8"/>
        <v>0</v>
      </c>
      <c r="V32" s="621">
        <f>与件データ計算!$O$41*R32</f>
        <v>0</v>
      </c>
      <c r="W32" s="622">
        <f t="shared" si="9"/>
        <v>0</v>
      </c>
      <c r="X32" s="621">
        <f>与件データ計算!$O$42*S32</f>
        <v>0</v>
      </c>
      <c r="Y32" s="622">
        <f t="shared" si="10"/>
        <v>0</v>
      </c>
      <c r="Z32" s="623">
        <f t="shared" si="4"/>
        <v>0</v>
      </c>
      <c r="AA32" s="624"/>
      <c r="AB32" s="852">
        <f t="shared" si="11"/>
        <v>0</v>
      </c>
      <c r="AC32" s="852">
        <f t="shared" si="12"/>
        <v>0</v>
      </c>
      <c r="AD32" s="597">
        <v>39</v>
      </c>
      <c r="AE32" s="598" t="str">
        <f t="shared" si="5"/>
        <v>その他の対個人サービス</v>
      </c>
      <c r="AF32" s="378"/>
      <c r="AG32" s="55">
        <v>28</v>
      </c>
      <c r="AH32" s="56" t="s">
        <v>292</v>
      </c>
      <c r="AI32" s="582">
        <f t="shared" si="6"/>
        <v>0</v>
      </c>
      <c r="AU32" s="382"/>
      <c r="AV32" s="382"/>
      <c r="AW32" s="382"/>
      <c r="AX32" s="382"/>
    </row>
    <row r="33" spans="1:50" ht="13.5" customHeight="1">
      <c r="A33" s="378"/>
      <c r="B33" s="1203" t="s">
        <v>385</v>
      </c>
      <c r="C33" s="583">
        <v>30</v>
      </c>
      <c r="D33" s="480" t="s">
        <v>544</v>
      </c>
      <c r="E33" s="808">
        <f>宿泊!R54</f>
        <v>3.5085667504824278E-3</v>
      </c>
      <c r="F33" s="809">
        <f>宿泊!R54</f>
        <v>3.5085667504824278E-3</v>
      </c>
      <c r="G33" s="634">
        <f>日帰り!R54</f>
        <v>1.8399264029438821E-2</v>
      </c>
      <c r="H33" s="836">
        <f>与件データ計算!$J$28*E33</f>
        <v>0</v>
      </c>
      <c r="I33" s="710">
        <f t="shared" si="0"/>
        <v>0</v>
      </c>
      <c r="J33" s="584">
        <f>与件データ計算!$J$29*F33</f>
        <v>0</v>
      </c>
      <c r="K33" s="585">
        <f t="shared" si="1"/>
        <v>0</v>
      </c>
      <c r="L33" s="584">
        <f>与件データ計算!$J$30*G33</f>
        <v>0</v>
      </c>
      <c r="M33" s="585">
        <f t="shared" si="2"/>
        <v>0</v>
      </c>
      <c r="N33" s="586">
        <f t="shared" si="3"/>
        <v>0</v>
      </c>
      <c r="O33" s="587"/>
      <c r="P33" s="847">
        <f t="shared" si="7"/>
        <v>0</v>
      </c>
      <c r="Q33" s="808">
        <f>宿泊!$L54</f>
        <v>8.1091569767868021E-2</v>
      </c>
      <c r="R33" s="809">
        <f>宿泊!$L54</f>
        <v>8.1091569767868021E-2</v>
      </c>
      <c r="S33" s="634">
        <f>日帰り!L54</f>
        <v>0.15512354628821987</v>
      </c>
      <c r="T33" s="704">
        <f>与件データ計算!$P$40*Q33</f>
        <v>0</v>
      </c>
      <c r="U33" s="710">
        <f t="shared" si="8"/>
        <v>0</v>
      </c>
      <c r="V33" s="584">
        <f>与件データ計算!$P$41*R33</f>
        <v>0</v>
      </c>
      <c r="W33" s="585">
        <f t="shared" si="9"/>
        <v>0</v>
      </c>
      <c r="X33" s="584">
        <f>与件データ計算!$P$42*S33</f>
        <v>0</v>
      </c>
      <c r="Y33" s="585">
        <f t="shared" si="10"/>
        <v>0</v>
      </c>
      <c r="Z33" s="586">
        <f t="shared" si="4"/>
        <v>0</v>
      </c>
      <c r="AA33" s="587"/>
      <c r="AB33" s="847">
        <f t="shared" si="11"/>
        <v>0</v>
      </c>
      <c r="AC33" s="847">
        <f t="shared" si="12"/>
        <v>0</v>
      </c>
      <c r="AD33" s="589">
        <v>39</v>
      </c>
      <c r="AE33" s="590" t="str">
        <f t="shared" si="5"/>
        <v>その他の対個人サービス</v>
      </c>
      <c r="AF33" s="378"/>
      <c r="AG33" s="55">
        <v>29</v>
      </c>
      <c r="AH33" s="56" t="s">
        <v>185</v>
      </c>
      <c r="AI33" s="582">
        <f t="shared" si="6"/>
        <v>0</v>
      </c>
      <c r="AU33" s="382"/>
      <c r="AV33" s="382"/>
      <c r="AW33" s="382"/>
      <c r="AX33" s="382"/>
    </row>
    <row r="34" spans="1:50" ht="13.5" customHeight="1">
      <c r="A34" s="378"/>
      <c r="B34" s="1205"/>
      <c r="C34" s="583">
        <v>31</v>
      </c>
      <c r="D34" s="596" t="s">
        <v>550</v>
      </c>
      <c r="E34" s="817">
        <f>宿泊!R55</f>
        <v>3.9763756505467519E-2</v>
      </c>
      <c r="F34" s="818">
        <f>宿泊!R55</f>
        <v>3.9763756505467519E-2</v>
      </c>
      <c r="G34" s="700">
        <f>日帰り!R55</f>
        <v>0.10040741227493757</v>
      </c>
      <c r="H34" s="840">
        <f>与件データ計算!$J$28*E34</f>
        <v>0</v>
      </c>
      <c r="I34" s="715">
        <f t="shared" si="0"/>
        <v>0</v>
      </c>
      <c r="J34" s="621">
        <f>与件データ計算!$J$29*F34</f>
        <v>0</v>
      </c>
      <c r="K34" s="622">
        <f t="shared" si="1"/>
        <v>0</v>
      </c>
      <c r="L34" s="621">
        <f>与件データ計算!$J$30*G34</f>
        <v>0</v>
      </c>
      <c r="M34" s="622">
        <f t="shared" si="2"/>
        <v>0</v>
      </c>
      <c r="N34" s="623">
        <f t="shared" si="3"/>
        <v>0</v>
      </c>
      <c r="O34" s="859">
        <f>与件データ計算!J31-部門別消費額!N41</f>
        <v>0</v>
      </c>
      <c r="P34" s="852">
        <f t="shared" si="7"/>
        <v>0</v>
      </c>
      <c r="Q34" s="817">
        <f>宿泊!$L55</f>
        <v>0.91890843023213198</v>
      </c>
      <c r="R34" s="818">
        <f>宿泊!$L55</f>
        <v>0.91890843023213198</v>
      </c>
      <c r="S34" s="700">
        <f>日帰り!$L55</f>
        <v>0.84487645371178022</v>
      </c>
      <c r="T34" s="708">
        <f>与件データ計算!$P$40*Q34</f>
        <v>0</v>
      </c>
      <c r="U34" s="715">
        <f t="shared" si="8"/>
        <v>0</v>
      </c>
      <c r="V34" s="621">
        <f>与件データ計算!$P$41*R34</f>
        <v>0</v>
      </c>
      <c r="W34" s="622">
        <f t="shared" si="9"/>
        <v>0</v>
      </c>
      <c r="X34" s="621">
        <f>与件データ計算!$P$42*S34</f>
        <v>0</v>
      </c>
      <c r="Y34" s="622">
        <f t="shared" si="10"/>
        <v>0</v>
      </c>
      <c r="Z34" s="623">
        <f t="shared" si="4"/>
        <v>0</v>
      </c>
      <c r="AA34" s="859">
        <f>与件データ計算!Q43-部門別消費額!Z41</f>
        <v>0</v>
      </c>
      <c r="AB34" s="852">
        <f t="shared" si="11"/>
        <v>0</v>
      </c>
      <c r="AC34" s="852">
        <f t="shared" si="12"/>
        <v>0</v>
      </c>
      <c r="AD34" s="597">
        <v>39</v>
      </c>
      <c r="AE34" s="598" t="str">
        <f t="shared" si="5"/>
        <v>その他の対個人サービス</v>
      </c>
      <c r="AF34" s="378"/>
      <c r="AG34" s="57">
        <v>30</v>
      </c>
      <c r="AH34" s="58" t="s">
        <v>186</v>
      </c>
      <c r="AI34" s="588">
        <f t="shared" si="6"/>
        <v>0</v>
      </c>
      <c r="AU34" s="382"/>
      <c r="AV34" s="382"/>
      <c r="AW34" s="382"/>
      <c r="AX34" s="382"/>
    </row>
    <row r="35" spans="1:50" ht="13.5" customHeight="1">
      <c r="A35" s="378"/>
      <c r="B35" s="644"/>
      <c r="C35" s="645"/>
      <c r="D35" s="613" t="s">
        <v>472</v>
      </c>
      <c r="E35" s="806">
        <f t="shared" ref="E35:N35" si="13">SUM(E5:E13)</f>
        <v>0.15899654990936202</v>
      </c>
      <c r="F35" s="816">
        <f t="shared" si="13"/>
        <v>0.15899654990936202</v>
      </c>
      <c r="G35" s="626">
        <f t="shared" si="13"/>
        <v>0.23012222368248128</v>
      </c>
      <c r="H35" s="832">
        <f t="shared" si="13"/>
        <v>0</v>
      </c>
      <c r="I35" s="841">
        <f t="shared" si="13"/>
        <v>0</v>
      </c>
      <c r="J35" s="832">
        <f t="shared" si="13"/>
        <v>0</v>
      </c>
      <c r="K35" s="841">
        <f t="shared" si="13"/>
        <v>0</v>
      </c>
      <c r="L35" s="832">
        <f t="shared" si="13"/>
        <v>0</v>
      </c>
      <c r="M35" s="841">
        <f t="shared" si="13"/>
        <v>0</v>
      </c>
      <c r="N35" s="855">
        <f t="shared" si="13"/>
        <v>0</v>
      </c>
      <c r="O35" s="377"/>
      <c r="P35" s="855">
        <f t="shared" ref="P35:Z35" si="14">SUM(P5:P13)</f>
        <v>0</v>
      </c>
      <c r="Q35" s="806">
        <f t="shared" si="14"/>
        <v>1</v>
      </c>
      <c r="R35" s="816">
        <f t="shared" si="14"/>
        <v>1</v>
      </c>
      <c r="S35" s="626">
        <f t="shared" si="14"/>
        <v>1.0000000000000002</v>
      </c>
      <c r="T35" s="832">
        <f t="shared" si="14"/>
        <v>0</v>
      </c>
      <c r="U35" s="841">
        <f t="shared" si="14"/>
        <v>0</v>
      </c>
      <c r="V35" s="832">
        <f t="shared" si="14"/>
        <v>0</v>
      </c>
      <c r="W35" s="841">
        <f t="shared" si="14"/>
        <v>0</v>
      </c>
      <c r="X35" s="832">
        <f t="shared" si="14"/>
        <v>0</v>
      </c>
      <c r="Y35" s="841">
        <f t="shared" si="14"/>
        <v>0</v>
      </c>
      <c r="Z35" s="855">
        <f t="shared" si="14"/>
        <v>0</v>
      </c>
      <c r="AA35" s="377"/>
      <c r="AB35" s="855">
        <f>SUM(AB5:AB13)</f>
        <v>0</v>
      </c>
      <c r="AC35" s="377"/>
      <c r="AD35" s="378"/>
      <c r="AE35" s="378"/>
      <c r="AF35" s="378"/>
      <c r="AG35" s="55">
        <v>31</v>
      </c>
      <c r="AH35" s="56" t="s">
        <v>187</v>
      </c>
      <c r="AI35" s="582">
        <f t="shared" si="6"/>
        <v>0</v>
      </c>
      <c r="AU35" s="382"/>
      <c r="AV35" s="382"/>
      <c r="AW35" s="382"/>
      <c r="AX35" s="382"/>
    </row>
    <row r="36" spans="1:50" ht="13.5" customHeight="1">
      <c r="A36" s="378"/>
      <c r="B36" s="646"/>
      <c r="C36" s="647"/>
      <c r="D36" s="480" t="s">
        <v>473</v>
      </c>
      <c r="E36" s="808">
        <f>SUM(E14)</f>
        <v>0.45602596339395357</v>
      </c>
      <c r="F36" s="809">
        <f>SUM(F14)</f>
        <v>0.45602596339395357</v>
      </c>
      <c r="G36" s="634"/>
      <c r="H36" s="833">
        <f t="shared" ref="H36:K37" si="15">SUM(H14)</f>
        <v>0</v>
      </c>
      <c r="I36" s="842">
        <f t="shared" si="15"/>
        <v>0</v>
      </c>
      <c r="J36" s="833">
        <f t="shared" si="15"/>
        <v>0</v>
      </c>
      <c r="K36" s="842">
        <f t="shared" si="15"/>
        <v>0</v>
      </c>
      <c r="L36" s="833"/>
      <c r="M36" s="842"/>
      <c r="N36" s="856">
        <f>SUM(N14)</f>
        <v>0</v>
      </c>
      <c r="O36" s="377"/>
      <c r="P36" s="856">
        <f t="shared" ref="P36:Z36" si="16">SUM(P14)</f>
        <v>0</v>
      </c>
      <c r="Q36" s="808">
        <f t="shared" si="16"/>
        <v>1</v>
      </c>
      <c r="R36" s="809">
        <f t="shared" si="16"/>
        <v>1</v>
      </c>
      <c r="S36" s="634">
        <f t="shared" si="16"/>
        <v>0</v>
      </c>
      <c r="T36" s="833">
        <f t="shared" si="16"/>
        <v>0</v>
      </c>
      <c r="U36" s="842">
        <f t="shared" si="16"/>
        <v>0</v>
      </c>
      <c r="V36" s="833">
        <f t="shared" si="16"/>
        <v>0</v>
      </c>
      <c r="W36" s="842">
        <f t="shared" si="16"/>
        <v>0</v>
      </c>
      <c r="X36" s="833">
        <f t="shared" si="16"/>
        <v>0</v>
      </c>
      <c r="Y36" s="842">
        <f t="shared" si="16"/>
        <v>0</v>
      </c>
      <c r="Z36" s="856">
        <f t="shared" si="16"/>
        <v>0</v>
      </c>
      <c r="AA36" s="377"/>
      <c r="AB36" s="856">
        <f>SUM(AB14)</f>
        <v>0</v>
      </c>
      <c r="AC36" s="377"/>
      <c r="AD36" s="378"/>
      <c r="AE36" s="378"/>
      <c r="AF36" s="378"/>
      <c r="AG36" s="55">
        <v>32</v>
      </c>
      <c r="AH36" s="56" t="s">
        <v>293</v>
      </c>
      <c r="AI36" s="582">
        <f t="shared" si="6"/>
        <v>0</v>
      </c>
      <c r="AU36" s="382"/>
      <c r="AV36" s="382"/>
      <c r="AW36" s="382"/>
      <c r="AX36" s="382"/>
    </row>
    <row r="37" spans="1:50" ht="13.5" customHeight="1">
      <c r="A37" s="378"/>
      <c r="B37" s="646"/>
      <c r="C37" s="647"/>
      <c r="D37" s="480" t="s">
        <v>474</v>
      </c>
      <c r="E37" s="808">
        <f>SUM(E15)</f>
        <v>0.14329571370095315</v>
      </c>
      <c r="F37" s="809">
        <f>SUM(F15)</f>
        <v>0.14329571370095315</v>
      </c>
      <c r="G37" s="634">
        <f>SUM(G15)</f>
        <v>0.21290576948350637</v>
      </c>
      <c r="H37" s="833">
        <f t="shared" si="15"/>
        <v>0</v>
      </c>
      <c r="I37" s="842">
        <f t="shared" si="15"/>
        <v>0</v>
      </c>
      <c r="J37" s="833">
        <f t="shared" si="15"/>
        <v>0</v>
      </c>
      <c r="K37" s="842">
        <f t="shared" si="15"/>
        <v>0</v>
      </c>
      <c r="L37" s="833">
        <f>SUM(L15)</f>
        <v>0</v>
      </c>
      <c r="M37" s="842">
        <f>SUM(M15)</f>
        <v>0</v>
      </c>
      <c r="N37" s="856">
        <f>SUM(N15)</f>
        <v>0</v>
      </c>
      <c r="O37" s="377"/>
      <c r="P37" s="856">
        <f t="shared" ref="P37:Z37" si="17">SUM(P15)</f>
        <v>0</v>
      </c>
      <c r="Q37" s="808">
        <f t="shared" si="17"/>
        <v>1</v>
      </c>
      <c r="R37" s="809">
        <f t="shared" si="17"/>
        <v>1</v>
      </c>
      <c r="S37" s="634">
        <f t="shared" si="17"/>
        <v>1</v>
      </c>
      <c r="T37" s="833">
        <f t="shared" si="17"/>
        <v>0</v>
      </c>
      <c r="U37" s="842">
        <f t="shared" si="17"/>
        <v>0</v>
      </c>
      <c r="V37" s="833">
        <f t="shared" si="17"/>
        <v>0</v>
      </c>
      <c r="W37" s="842">
        <f t="shared" si="17"/>
        <v>0</v>
      </c>
      <c r="X37" s="833">
        <f t="shared" si="17"/>
        <v>0</v>
      </c>
      <c r="Y37" s="842">
        <f t="shared" si="17"/>
        <v>0</v>
      </c>
      <c r="Z37" s="856">
        <f t="shared" si="17"/>
        <v>0</v>
      </c>
      <c r="AA37" s="377"/>
      <c r="AB37" s="856">
        <f>SUM(AB15)</f>
        <v>0</v>
      </c>
      <c r="AC37" s="377"/>
      <c r="AD37" s="378"/>
      <c r="AE37" s="378"/>
      <c r="AF37" s="378"/>
      <c r="AG37" s="55">
        <v>33</v>
      </c>
      <c r="AH37" s="56" t="s">
        <v>294</v>
      </c>
      <c r="AI37" s="582">
        <f t="shared" si="6"/>
        <v>0</v>
      </c>
      <c r="AU37" s="382"/>
      <c r="AV37" s="382"/>
      <c r="AW37" s="382"/>
      <c r="AX37" s="382"/>
    </row>
    <row r="38" spans="1:50" ht="13.5" customHeight="1">
      <c r="A38" s="378"/>
      <c r="B38" s="646"/>
      <c r="C38" s="647"/>
      <c r="D38" s="480" t="s">
        <v>484</v>
      </c>
      <c r="E38" s="648">
        <f t="shared" ref="E38:N38" si="18">SUM(E16:E24)</f>
        <v>0.14022571779428106</v>
      </c>
      <c r="F38" s="690">
        <f t="shared" si="18"/>
        <v>0.14022571779428106</v>
      </c>
      <c r="G38" s="634">
        <f t="shared" si="18"/>
        <v>0.29806807727690893</v>
      </c>
      <c r="H38" s="833">
        <f t="shared" si="18"/>
        <v>0</v>
      </c>
      <c r="I38" s="842">
        <f t="shared" si="18"/>
        <v>0</v>
      </c>
      <c r="J38" s="833">
        <f t="shared" si="18"/>
        <v>0</v>
      </c>
      <c r="K38" s="842">
        <f t="shared" si="18"/>
        <v>0</v>
      </c>
      <c r="L38" s="833">
        <f t="shared" si="18"/>
        <v>0</v>
      </c>
      <c r="M38" s="842">
        <f t="shared" si="18"/>
        <v>0</v>
      </c>
      <c r="N38" s="856">
        <f t="shared" si="18"/>
        <v>0</v>
      </c>
      <c r="O38" s="377"/>
      <c r="P38" s="856">
        <f t="shared" ref="P38:Z38" si="19">SUM(P16:P24)</f>
        <v>0</v>
      </c>
      <c r="Q38" s="648">
        <f t="shared" si="19"/>
        <v>1</v>
      </c>
      <c r="R38" s="690">
        <f t="shared" si="19"/>
        <v>1</v>
      </c>
      <c r="S38" s="634">
        <f t="shared" si="19"/>
        <v>0.99999999999999989</v>
      </c>
      <c r="T38" s="833">
        <f t="shared" si="19"/>
        <v>0</v>
      </c>
      <c r="U38" s="842">
        <f t="shared" si="19"/>
        <v>0</v>
      </c>
      <c r="V38" s="833">
        <f t="shared" si="19"/>
        <v>0</v>
      </c>
      <c r="W38" s="842">
        <f t="shared" si="19"/>
        <v>0</v>
      </c>
      <c r="X38" s="833">
        <f t="shared" si="19"/>
        <v>0</v>
      </c>
      <c r="Y38" s="842">
        <f t="shared" si="19"/>
        <v>0</v>
      </c>
      <c r="Z38" s="856">
        <f t="shared" si="19"/>
        <v>0</v>
      </c>
      <c r="AA38" s="377"/>
      <c r="AB38" s="856">
        <f>SUM(AB16:AB24)</f>
        <v>0</v>
      </c>
      <c r="AC38" s="377"/>
      <c r="AD38" s="378"/>
      <c r="AE38" s="378"/>
      <c r="AF38" s="378"/>
      <c r="AG38" s="55">
        <v>34</v>
      </c>
      <c r="AH38" s="56" t="s">
        <v>295</v>
      </c>
      <c r="AI38" s="582">
        <f t="shared" si="6"/>
        <v>0</v>
      </c>
      <c r="AU38" s="382"/>
      <c r="AV38" s="382"/>
      <c r="AW38" s="382"/>
      <c r="AX38" s="382"/>
    </row>
    <row r="39" spans="1:50" ht="13.5" customHeight="1">
      <c r="A39" s="378"/>
      <c r="B39" s="646"/>
      <c r="C39" s="647"/>
      <c r="D39" s="480" t="s">
        <v>476</v>
      </c>
      <c r="E39" s="648">
        <f t="shared" ref="E39:N39" si="20">SUM(E25:E32)</f>
        <v>5.8183731945500271E-2</v>
      </c>
      <c r="F39" s="690">
        <f t="shared" si="20"/>
        <v>5.8183731945500271E-2</v>
      </c>
      <c r="G39" s="634">
        <f t="shared" si="20"/>
        <v>0.14009725325272704</v>
      </c>
      <c r="H39" s="833">
        <f t="shared" si="20"/>
        <v>0</v>
      </c>
      <c r="I39" s="842">
        <f t="shared" si="20"/>
        <v>0</v>
      </c>
      <c r="J39" s="833">
        <f t="shared" si="20"/>
        <v>0</v>
      </c>
      <c r="K39" s="842">
        <f t="shared" si="20"/>
        <v>0</v>
      </c>
      <c r="L39" s="833">
        <f t="shared" si="20"/>
        <v>0</v>
      </c>
      <c r="M39" s="842">
        <f t="shared" si="20"/>
        <v>0</v>
      </c>
      <c r="N39" s="856">
        <f t="shared" si="20"/>
        <v>0</v>
      </c>
      <c r="O39" s="377"/>
      <c r="P39" s="856">
        <f t="shared" ref="P39:Z39" si="21">SUM(P25:P32)</f>
        <v>0</v>
      </c>
      <c r="Q39" s="648">
        <f t="shared" si="21"/>
        <v>1</v>
      </c>
      <c r="R39" s="690">
        <f t="shared" si="21"/>
        <v>1</v>
      </c>
      <c r="S39" s="634">
        <f t="shared" si="21"/>
        <v>1.0000000000000002</v>
      </c>
      <c r="T39" s="833">
        <f t="shared" si="21"/>
        <v>0</v>
      </c>
      <c r="U39" s="842">
        <f t="shared" si="21"/>
        <v>0</v>
      </c>
      <c r="V39" s="833">
        <f t="shared" si="21"/>
        <v>0</v>
      </c>
      <c r="W39" s="842">
        <f t="shared" si="21"/>
        <v>0</v>
      </c>
      <c r="X39" s="833">
        <f t="shared" si="21"/>
        <v>0</v>
      </c>
      <c r="Y39" s="842">
        <f t="shared" si="21"/>
        <v>0</v>
      </c>
      <c r="Z39" s="856">
        <f t="shared" si="21"/>
        <v>0</v>
      </c>
      <c r="AA39" s="377"/>
      <c r="AB39" s="856">
        <f>SUM(AB25:AB32)</f>
        <v>0</v>
      </c>
      <c r="AC39" s="377"/>
      <c r="AD39" s="378"/>
      <c r="AE39" s="378"/>
      <c r="AF39" s="378"/>
      <c r="AG39" s="57">
        <v>35</v>
      </c>
      <c r="AH39" s="58" t="s">
        <v>34</v>
      </c>
      <c r="AI39" s="588">
        <f t="shared" si="6"/>
        <v>0</v>
      </c>
      <c r="AU39" s="382"/>
      <c r="AV39" s="382"/>
      <c r="AW39" s="382"/>
      <c r="AX39" s="382"/>
    </row>
    <row r="40" spans="1:50" ht="13.5" customHeight="1">
      <c r="A40" s="378"/>
      <c r="B40" s="649"/>
      <c r="C40" s="650"/>
      <c r="D40" s="596" t="s">
        <v>477</v>
      </c>
      <c r="E40" s="651">
        <f t="shared" ref="E40:N40" si="22">SUM(E33:E34)</f>
        <v>4.327232325594995E-2</v>
      </c>
      <c r="F40" s="692">
        <f t="shared" si="22"/>
        <v>4.327232325594995E-2</v>
      </c>
      <c r="G40" s="700">
        <f t="shared" si="22"/>
        <v>0.1188066763043764</v>
      </c>
      <c r="H40" s="834">
        <f t="shared" si="22"/>
        <v>0</v>
      </c>
      <c r="I40" s="843">
        <f t="shared" si="22"/>
        <v>0</v>
      </c>
      <c r="J40" s="834">
        <f t="shared" si="22"/>
        <v>0</v>
      </c>
      <c r="K40" s="843">
        <f t="shared" si="22"/>
        <v>0</v>
      </c>
      <c r="L40" s="834">
        <f t="shared" si="22"/>
        <v>0</v>
      </c>
      <c r="M40" s="843">
        <f t="shared" si="22"/>
        <v>0</v>
      </c>
      <c r="N40" s="857">
        <f t="shared" si="22"/>
        <v>0</v>
      </c>
      <c r="O40" s="377"/>
      <c r="P40" s="857">
        <f t="shared" ref="P40:Z40" si="23">SUM(P33:P34)</f>
        <v>0</v>
      </c>
      <c r="Q40" s="651">
        <f t="shared" si="23"/>
        <v>1</v>
      </c>
      <c r="R40" s="692">
        <f t="shared" si="23"/>
        <v>1</v>
      </c>
      <c r="S40" s="700">
        <f t="shared" si="23"/>
        <v>1</v>
      </c>
      <c r="T40" s="834">
        <f t="shared" si="23"/>
        <v>0</v>
      </c>
      <c r="U40" s="843">
        <f t="shared" si="23"/>
        <v>0</v>
      </c>
      <c r="V40" s="834">
        <f t="shared" si="23"/>
        <v>0</v>
      </c>
      <c r="W40" s="843">
        <f t="shared" si="23"/>
        <v>0</v>
      </c>
      <c r="X40" s="834">
        <f t="shared" si="23"/>
        <v>0</v>
      </c>
      <c r="Y40" s="843">
        <f t="shared" si="23"/>
        <v>0</v>
      </c>
      <c r="Z40" s="857">
        <f t="shared" si="23"/>
        <v>0</v>
      </c>
      <c r="AA40" s="377"/>
      <c r="AB40" s="857">
        <f>SUM(AB33:AB34)</f>
        <v>0</v>
      </c>
      <c r="AC40" s="377"/>
      <c r="AD40" s="378"/>
      <c r="AE40" s="378"/>
      <c r="AF40" s="378"/>
      <c r="AG40" s="55">
        <v>36</v>
      </c>
      <c r="AH40" s="56" t="s">
        <v>37</v>
      </c>
      <c r="AI40" s="582">
        <f t="shared" si="6"/>
        <v>0</v>
      </c>
      <c r="AU40" s="382"/>
      <c r="AV40" s="382"/>
      <c r="AW40" s="382"/>
      <c r="AX40" s="382"/>
    </row>
    <row r="41" spans="1:50" ht="13.5" customHeight="1">
      <c r="A41" s="378"/>
      <c r="B41" s="649"/>
      <c r="C41" s="652"/>
      <c r="D41" s="601" t="s">
        <v>417</v>
      </c>
      <c r="E41" s="696">
        <f>+SUM(E35:E40)</f>
        <v>1</v>
      </c>
      <c r="F41" s="691">
        <f>+SUM(F35:F40)</f>
        <v>1</v>
      </c>
      <c r="G41" s="698">
        <f>+SUM(G35:G40)</f>
        <v>1</v>
      </c>
      <c r="H41" s="716">
        <f>SUM(H5:H34)</f>
        <v>0</v>
      </c>
      <c r="I41" s="654">
        <f>SUM(I5:I34)</f>
        <v>0</v>
      </c>
      <c r="J41" s="653">
        <f>SUM(J5:J34)</f>
        <v>0</v>
      </c>
      <c r="K41" s="654">
        <f>SUM(K5:K34)</f>
        <v>0</v>
      </c>
      <c r="L41" s="716">
        <f>SUM(L5:L34)</f>
        <v>0</v>
      </c>
      <c r="M41" s="654">
        <f>+SUM(M5:M34)</f>
        <v>0</v>
      </c>
      <c r="N41" s="654">
        <f>+SUM(N5:N34)</f>
        <v>0</v>
      </c>
      <c r="O41" s="655"/>
      <c r="P41" s="858">
        <f>+SUM(P5:P34)</f>
        <v>0</v>
      </c>
      <c r="Q41" s="696">
        <f>+SUM(Q35:Q40)</f>
        <v>6</v>
      </c>
      <c r="R41" s="691">
        <f>+SUM(R35:R40)</f>
        <v>6</v>
      </c>
      <c r="S41" s="698">
        <f>+SUM(S35:S40)</f>
        <v>5</v>
      </c>
      <c r="T41" s="716">
        <f t="shared" ref="T41:Y41" si="24">SUM(T5:T34)</f>
        <v>0</v>
      </c>
      <c r="U41" s="876">
        <f t="shared" si="24"/>
        <v>0</v>
      </c>
      <c r="V41" s="716">
        <f t="shared" si="24"/>
        <v>0</v>
      </c>
      <c r="W41" s="876">
        <f t="shared" si="24"/>
        <v>0</v>
      </c>
      <c r="X41" s="716">
        <f t="shared" si="24"/>
        <v>0</v>
      </c>
      <c r="Y41" s="876">
        <f t="shared" si="24"/>
        <v>0</v>
      </c>
      <c r="Z41" s="876">
        <f>+SUM(Z5:Z34)</f>
        <v>0</v>
      </c>
      <c r="AA41" s="655"/>
      <c r="AB41" s="858">
        <f>+SUM(AB5:AB34)</f>
        <v>0</v>
      </c>
      <c r="AC41" s="655"/>
      <c r="AD41" s="378"/>
      <c r="AE41" s="378"/>
      <c r="AF41" s="378"/>
      <c r="AG41" s="55">
        <v>37</v>
      </c>
      <c r="AH41" s="56" t="s">
        <v>340</v>
      </c>
      <c r="AI41" s="582">
        <f t="shared" si="6"/>
        <v>0</v>
      </c>
      <c r="AU41" s="382"/>
      <c r="AV41" s="382"/>
      <c r="AW41" s="382"/>
      <c r="AX41" s="382"/>
    </row>
    <row r="42" spans="1:50" ht="13.5" customHeight="1">
      <c r="A42" s="378"/>
      <c r="G42" s="701"/>
      <c r="I42" s="656"/>
      <c r="S42" s="701"/>
      <c r="U42" s="656"/>
      <c r="AF42" s="378"/>
      <c r="AG42" s="55">
        <v>38</v>
      </c>
      <c r="AH42" s="56" t="s">
        <v>297</v>
      </c>
      <c r="AI42" s="582">
        <f t="shared" si="6"/>
        <v>0</v>
      </c>
      <c r="AU42" s="382"/>
      <c r="AV42" s="382"/>
      <c r="AW42" s="382"/>
      <c r="AX42" s="382"/>
    </row>
    <row r="43" spans="1:50" ht="13.5" customHeight="1">
      <c r="A43" s="378"/>
      <c r="B43" s="657"/>
      <c r="AF43" s="378"/>
      <c r="AG43" s="55">
        <v>39</v>
      </c>
      <c r="AH43" s="56" t="s">
        <v>298</v>
      </c>
      <c r="AI43" s="582">
        <f t="shared" si="6"/>
        <v>0</v>
      </c>
      <c r="AU43" s="382"/>
      <c r="AV43" s="382"/>
      <c r="AW43" s="382"/>
      <c r="AX43" s="382"/>
    </row>
    <row r="44" spans="1:50" ht="13.5" customHeight="1">
      <c r="A44" s="378"/>
      <c r="AF44" s="378"/>
      <c r="AG44" s="57">
        <v>40</v>
      </c>
      <c r="AH44" s="58" t="s">
        <v>193</v>
      </c>
      <c r="AI44" s="588">
        <f t="shared" si="6"/>
        <v>0</v>
      </c>
      <c r="AU44" s="382"/>
      <c r="AV44" s="382"/>
      <c r="AW44" s="382"/>
      <c r="AX44" s="382"/>
    </row>
    <row r="45" spans="1:50" ht="13.5" customHeight="1">
      <c r="A45" s="378"/>
      <c r="AF45" s="378"/>
      <c r="AG45" s="55">
        <v>41</v>
      </c>
      <c r="AH45" s="56" t="s">
        <v>194</v>
      </c>
      <c r="AI45" s="582">
        <f t="shared" si="6"/>
        <v>0</v>
      </c>
      <c r="AU45" s="382"/>
      <c r="AV45" s="382"/>
      <c r="AW45" s="382"/>
      <c r="AX45" s="382"/>
    </row>
    <row r="46" spans="1:50" ht="13.5" customHeight="1">
      <c r="A46" s="378"/>
      <c r="O46" s="658"/>
      <c r="P46" s="658"/>
      <c r="AA46" s="658"/>
      <c r="AB46" s="658"/>
      <c r="AC46" s="658"/>
      <c r="AD46" s="658"/>
      <c r="AE46" s="658"/>
      <c r="AF46" s="378"/>
      <c r="AG46" s="641"/>
      <c r="AH46" s="642" t="s">
        <v>416</v>
      </c>
      <c r="AI46" s="643">
        <f>SUM(AI5:AI45)</f>
        <v>0</v>
      </c>
      <c r="AU46" s="382"/>
      <c r="AV46" s="382"/>
      <c r="AW46" s="382"/>
      <c r="AX46" s="382"/>
    </row>
    <row r="47" spans="1:50" ht="13.5" customHeight="1">
      <c r="A47" s="378"/>
      <c r="AF47" s="378"/>
      <c r="AG47" s="570"/>
      <c r="AH47" s="570"/>
      <c r="AI47" s="570"/>
      <c r="AU47" s="382"/>
      <c r="AV47" s="382"/>
      <c r="AW47" s="382"/>
      <c r="AX47" s="382"/>
    </row>
    <row r="48" spans="1:50" ht="13.5" customHeight="1">
      <c r="A48" s="378"/>
      <c r="AF48" s="378"/>
      <c r="AG48" s="570"/>
      <c r="AH48" s="570"/>
      <c r="AI48" s="570"/>
      <c r="AU48" s="382"/>
      <c r="AV48" s="382"/>
      <c r="AW48" s="382"/>
      <c r="AX48" s="382"/>
    </row>
    <row r="49" spans="1:50" ht="13.5" customHeight="1">
      <c r="AF49" s="378"/>
      <c r="AG49" s="570"/>
      <c r="AH49" s="570"/>
      <c r="AI49" s="570"/>
      <c r="AU49" s="382"/>
      <c r="AV49" s="382"/>
      <c r="AW49" s="382"/>
      <c r="AX49" s="382"/>
    </row>
    <row r="50" spans="1:50" ht="13.5" customHeight="1">
      <c r="A50" s="378"/>
      <c r="AF50" s="378"/>
      <c r="AG50" s="570"/>
      <c r="AH50" s="570"/>
      <c r="AI50" s="570"/>
      <c r="AU50" s="382"/>
      <c r="AV50" s="382"/>
      <c r="AW50" s="382"/>
      <c r="AX50" s="382"/>
    </row>
    <row r="51" spans="1:50" ht="13.5" customHeight="1">
      <c r="A51" s="378"/>
      <c r="AF51" s="378"/>
      <c r="AG51" s="570"/>
      <c r="AH51" s="570"/>
      <c r="AI51" s="570"/>
      <c r="AU51" s="382"/>
      <c r="AV51" s="382"/>
      <c r="AW51" s="382"/>
      <c r="AX51" s="382"/>
    </row>
    <row r="52" spans="1:50" ht="13.5" customHeight="1">
      <c r="A52" s="378"/>
      <c r="AF52" s="378"/>
      <c r="AG52" s="570"/>
      <c r="AH52" s="570"/>
      <c r="AI52" s="570"/>
      <c r="AU52" s="382"/>
      <c r="AV52" s="382"/>
      <c r="AW52" s="382"/>
      <c r="AX52" s="382"/>
    </row>
    <row r="53" spans="1:50" ht="13.5" customHeight="1">
      <c r="A53" s="378"/>
      <c r="AF53" s="378"/>
      <c r="AG53" s="570"/>
      <c r="AH53" s="570"/>
      <c r="AI53" s="570"/>
      <c r="AU53" s="382"/>
      <c r="AV53" s="382"/>
      <c r="AW53" s="382"/>
      <c r="AX53" s="382"/>
    </row>
    <row r="54" spans="1:50" ht="13.5" customHeight="1">
      <c r="A54" s="378"/>
      <c r="AF54" s="378"/>
      <c r="AG54" s="570"/>
      <c r="AH54" s="570"/>
      <c r="AI54" s="570"/>
      <c r="AU54" s="382"/>
      <c r="AV54" s="382"/>
      <c r="AW54" s="382"/>
      <c r="AX54" s="382"/>
    </row>
    <row r="55" spans="1:50" ht="13.5" customHeight="1">
      <c r="A55" s="378"/>
      <c r="AF55" s="378"/>
      <c r="AG55" s="570"/>
      <c r="AH55" s="570"/>
      <c r="AI55" s="570"/>
      <c r="AU55" s="382"/>
      <c r="AV55" s="382"/>
      <c r="AW55" s="382"/>
      <c r="AX55" s="382"/>
    </row>
    <row r="56" spans="1:50" ht="13.5" customHeight="1">
      <c r="A56" s="378"/>
      <c r="AF56" s="378"/>
      <c r="AG56" s="570"/>
      <c r="AH56" s="570"/>
      <c r="AI56" s="570"/>
      <c r="AU56" s="382"/>
      <c r="AV56" s="382"/>
      <c r="AW56" s="382"/>
      <c r="AX56" s="382"/>
    </row>
    <row r="57" spans="1:50">
      <c r="A57" s="378"/>
    </row>
    <row r="61" spans="1:50">
      <c r="AF61" s="658"/>
      <c r="AG61" s="658"/>
      <c r="AH61" s="658"/>
      <c r="AI61" s="658"/>
      <c r="AJ61" s="658"/>
      <c r="AK61" s="658"/>
    </row>
  </sheetData>
  <mergeCells count="15">
    <mergeCell ref="B16:B24"/>
    <mergeCell ref="B33:B34"/>
    <mergeCell ref="B25:B32"/>
    <mergeCell ref="AD3:AD4"/>
    <mergeCell ref="B3:D4"/>
    <mergeCell ref="E3:G3"/>
    <mergeCell ref="H3:N3"/>
    <mergeCell ref="O3:O4"/>
    <mergeCell ref="Q3:S3"/>
    <mergeCell ref="T3:Z3"/>
    <mergeCell ref="AA3:AA4"/>
    <mergeCell ref="AC3:AC4"/>
    <mergeCell ref="P3:P4"/>
    <mergeCell ref="AB3:AB4"/>
    <mergeCell ref="B5:B13"/>
  </mergeCells>
  <phoneticPr fontId="4"/>
  <printOptions horizontalCentered="1"/>
  <pageMargins left="0.19685039370078741" right="0.19685039370078741" top="0.78740157480314965" bottom="0.19685039370078741" header="0.51181102362204722" footer="0.51181102362204722"/>
  <pageSetup paperSize="8" scale="47"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499984740745262"/>
  </sheetPr>
  <dimension ref="A1:AN51"/>
  <sheetViews>
    <sheetView zoomScaleNormal="100" zoomScaleSheetLayoutView="85" workbookViewId="0">
      <pane xSplit="2" ySplit="4" topLeftCell="C5" activePane="bottomRight" state="frozen"/>
      <selection activeCell="AE26" sqref="AE26"/>
      <selection pane="topRight" activeCell="AE26" sqref="AE26"/>
      <selection pane="bottomLeft" activeCell="AE26" sqref="AE26"/>
      <selection pane="bottomRight"/>
    </sheetView>
  </sheetViews>
  <sheetFormatPr defaultColWidth="9.140625" defaultRowHeight="12"/>
  <cols>
    <col min="1" max="1" width="6.7109375" style="48" customWidth="1"/>
    <col min="2" max="2" width="25.7109375" style="48" customWidth="1"/>
    <col min="3" max="4" width="10.7109375" style="48" customWidth="1"/>
    <col min="5" max="6" width="10.7109375" style="49" customWidth="1"/>
    <col min="7" max="31" width="10.7109375" style="48" customWidth="1"/>
    <col min="32" max="16384" width="9.140625" style="48"/>
  </cols>
  <sheetData>
    <row r="1" spans="1:31" s="49" customFormat="1" ht="12.75" thickBot="1">
      <c r="A1" s="54" t="s">
        <v>261</v>
      </c>
      <c r="B1" s="54"/>
    </row>
    <row r="2" spans="1:31" ht="13.5" customHeight="1" thickBot="1">
      <c r="A2" s="86"/>
      <c r="B2" s="89"/>
      <c r="C2" s="92" t="s">
        <v>77</v>
      </c>
      <c r="D2" s="102" t="s">
        <v>94</v>
      </c>
      <c r="E2" s="102"/>
      <c r="F2" s="102"/>
      <c r="G2" s="103" t="s">
        <v>95</v>
      </c>
      <c r="H2" s="104"/>
      <c r="I2" s="104"/>
      <c r="J2" s="105" t="s">
        <v>96</v>
      </c>
      <c r="K2" s="106"/>
      <c r="L2" s="107"/>
      <c r="M2" s="104"/>
      <c r="N2" s="104"/>
      <c r="O2" s="108"/>
      <c r="P2" s="108"/>
      <c r="Q2" s="108"/>
      <c r="R2" s="109" t="s">
        <v>97</v>
      </c>
      <c r="S2" s="110"/>
      <c r="T2" s="110"/>
      <c r="U2" s="111" t="s">
        <v>98</v>
      </c>
      <c r="V2" s="112"/>
      <c r="W2" s="113"/>
      <c r="X2" s="114" t="s">
        <v>95</v>
      </c>
      <c r="Y2" s="103" t="s">
        <v>99</v>
      </c>
      <c r="Z2" s="103" t="s">
        <v>100</v>
      </c>
      <c r="AA2" s="104"/>
      <c r="AB2" s="103" t="s">
        <v>95</v>
      </c>
      <c r="AC2" s="103" t="s">
        <v>99</v>
      </c>
      <c r="AD2" s="103" t="s">
        <v>100</v>
      </c>
      <c r="AE2" s="104"/>
    </row>
    <row r="3" spans="1:31" ht="24.95" customHeight="1">
      <c r="A3" s="87"/>
      <c r="B3" s="90"/>
      <c r="C3" s="121" t="s">
        <v>84</v>
      </c>
      <c r="D3" s="115" t="s">
        <v>101</v>
      </c>
      <c r="E3" s="115" t="s">
        <v>102</v>
      </c>
      <c r="F3" s="115" t="s">
        <v>103</v>
      </c>
      <c r="G3" s="116" t="s">
        <v>104</v>
      </c>
      <c r="H3" s="116" t="s">
        <v>105</v>
      </c>
      <c r="I3" s="116" t="s">
        <v>106</v>
      </c>
      <c r="J3" s="116" t="s">
        <v>107</v>
      </c>
      <c r="K3" s="116" t="s">
        <v>108</v>
      </c>
      <c r="L3" s="116" t="s">
        <v>109</v>
      </c>
      <c r="M3" s="116" t="s">
        <v>110</v>
      </c>
      <c r="N3" s="116" t="s">
        <v>111</v>
      </c>
      <c r="O3" s="117" t="s">
        <v>112</v>
      </c>
      <c r="P3" s="117" t="s">
        <v>113</v>
      </c>
      <c r="Q3" s="117" t="s">
        <v>114</v>
      </c>
      <c r="R3" s="117" t="s">
        <v>115</v>
      </c>
      <c r="S3" s="117" t="s">
        <v>116</v>
      </c>
      <c r="T3" s="117" t="s">
        <v>117</v>
      </c>
      <c r="U3" s="117" t="s">
        <v>118</v>
      </c>
      <c r="V3" s="117" t="s">
        <v>116</v>
      </c>
      <c r="W3" s="117" t="s">
        <v>117</v>
      </c>
      <c r="X3" s="116" t="s">
        <v>119</v>
      </c>
      <c r="Y3" s="116" t="s">
        <v>119</v>
      </c>
      <c r="Z3" s="116" t="s">
        <v>119</v>
      </c>
      <c r="AA3" s="116" t="s">
        <v>120</v>
      </c>
      <c r="AB3" s="116" t="s">
        <v>121</v>
      </c>
      <c r="AC3" s="116" t="s">
        <v>121</v>
      </c>
      <c r="AD3" s="116" t="s">
        <v>121</v>
      </c>
      <c r="AE3" s="116" t="s">
        <v>122</v>
      </c>
    </row>
    <row r="4" spans="1:31" ht="24.95" customHeight="1">
      <c r="A4" s="88"/>
      <c r="B4" s="91"/>
      <c r="C4" s="94" t="s">
        <v>93</v>
      </c>
      <c r="D4" s="118" t="s">
        <v>123</v>
      </c>
      <c r="E4" s="119" t="s">
        <v>124</v>
      </c>
      <c r="F4" s="119" t="s">
        <v>125</v>
      </c>
      <c r="G4" s="120" t="s">
        <v>126</v>
      </c>
      <c r="H4" s="120" t="s">
        <v>127</v>
      </c>
      <c r="I4" s="120" t="s">
        <v>128</v>
      </c>
      <c r="J4" s="120" t="s">
        <v>129</v>
      </c>
      <c r="K4" s="120" t="s">
        <v>130</v>
      </c>
      <c r="L4" s="120" t="s">
        <v>131</v>
      </c>
      <c r="M4" s="120" t="s">
        <v>132</v>
      </c>
      <c r="N4" s="120" t="s">
        <v>133</v>
      </c>
      <c r="O4" s="119" t="s">
        <v>134</v>
      </c>
      <c r="P4" s="119" t="s">
        <v>135</v>
      </c>
      <c r="Q4" s="119" t="s">
        <v>136</v>
      </c>
      <c r="R4" s="120" t="s">
        <v>137</v>
      </c>
      <c r="S4" s="120" t="s">
        <v>138</v>
      </c>
      <c r="T4" s="120" t="s">
        <v>139</v>
      </c>
      <c r="U4" s="119" t="s">
        <v>140</v>
      </c>
      <c r="V4" s="119" t="s">
        <v>141</v>
      </c>
      <c r="W4" s="119" t="s">
        <v>142</v>
      </c>
      <c r="X4" s="120" t="s">
        <v>143</v>
      </c>
      <c r="Y4" s="120" t="s">
        <v>144</v>
      </c>
      <c r="Z4" s="120" t="s">
        <v>145</v>
      </c>
      <c r="AA4" s="120"/>
      <c r="AB4" s="120" t="s">
        <v>146</v>
      </c>
      <c r="AC4" s="120" t="s">
        <v>147</v>
      </c>
      <c r="AD4" s="120" t="s">
        <v>148</v>
      </c>
      <c r="AE4" s="120"/>
    </row>
    <row r="5" spans="1:31" ht="13.5" customHeight="1">
      <c r="A5" s="55">
        <v>1</v>
      </c>
      <c r="B5" s="56" t="s">
        <v>165</v>
      </c>
      <c r="C5" s="287">
        <f>価格変換!J6</f>
        <v>0</v>
      </c>
      <c r="D5" s="287">
        <f>C5*各種係数!$F5</f>
        <v>0</v>
      </c>
      <c r="E5" s="287">
        <f>D5*各種係数!G5</f>
        <v>0</v>
      </c>
      <c r="F5" s="287">
        <f>D5*各種係数!H5</f>
        <v>0</v>
      </c>
      <c r="G5" s="287">
        <f>投入係数!$AR60</f>
        <v>0</v>
      </c>
      <c r="H5" s="287">
        <f>G5*各種係数!$E5</f>
        <v>0</v>
      </c>
      <c r="I5" s="287">
        <f>G5*各種係数!D5</f>
        <v>0</v>
      </c>
      <c r="J5" s="287">
        <f t="array" ref="J5:J45">MMULT(逆行列係数!C4:AQ44,計算!H5:H45)</f>
        <v>0</v>
      </c>
      <c r="K5" s="287">
        <f>J5*各種係数!G5</f>
        <v>0</v>
      </c>
      <c r="L5" s="287">
        <f>J5*各種係数!H5</f>
        <v>0</v>
      </c>
      <c r="M5" s="288"/>
      <c r="N5" s="289"/>
      <c r="O5" s="287">
        <f>$N$46*各種係数!I5</f>
        <v>0</v>
      </c>
      <c r="P5" s="287">
        <f>O5*各種係数!E5</f>
        <v>0</v>
      </c>
      <c r="Q5" s="287">
        <f>O5*各種係数!C5</f>
        <v>0</v>
      </c>
      <c r="R5" s="287">
        <f t="array" ref="R5:R45">MMULT(逆行列係数!C4:AQ44,計算!P5:P45)</f>
        <v>0</v>
      </c>
      <c r="S5" s="287">
        <f>R5*各種係数!G5</f>
        <v>0</v>
      </c>
      <c r="T5" s="287">
        <f>R5*各種係数!H5</f>
        <v>0</v>
      </c>
      <c r="U5" s="287">
        <f>D5+J5+R5</f>
        <v>0</v>
      </c>
      <c r="V5" s="287">
        <f>E5+K5+S5</f>
        <v>0</v>
      </c>
      <c r="W5" s="287">
        <f>F5+L5+T5</f>
        <v>0</v>
      </c>
      <c r="X5" s="287">
        <f>D5*各種係数!J5*各種係数!$N$6</f>
        <v>0</v>
      </c>
      <c r="Y5" s="287">
        <f>J5*各種係数!J5*各種係数!$N$6</f>
        <v>0</v>
      </c>
      <c r="Z5" s="287">
        <f>R5*各種係数!J5*各種係数!$N$6</f>
        <v>0</v>
      </c>
      <c r="AA5" s="287">
        <f>SUM(X5:Z5)</f>
        <v>0</v>
      </c>
      <c r="AB5" s="287">
        <f>D5*各種係数!K5*各種係数!$N$6</f>
        <v>0</v>
      </c>
      <c r="AC5" s="287">
        <f>J5*各種係数!K5*各種係数!$N$6</f>
        <v>0</v>
      </c>
      <c r="AD5" s="287">
        <f>R5*各種係数!K5*各種係数!$N$6</f>
        <v>0</v>
      </c>
      <c r="AE5" s="287">
        <f>SUM(AB5:AD5)</f>
        <v>0</v>
      </c>
    </row>
    <row r="6" spans="1:31" ht="13.5" customHeight="1">
      <c r="A6" s="55">
        <v>2</v>
      </c>
      <c r="B6" s="56" t="s">
        <v>1</v>
      </c>
      <c r="C6" s="287">
        <f>価格変換!J7</f>
        <v>0</v>
      </c>
      <c r="D6" s="287">
        <f>C6*各種係数!$F6</f>
        <v>0</v>
      </c>
      <c r="E6" s="287">
        <f>D6*各種係数!G6</f>
        <v>0</v>
      </c>
      <c r="F6" s="287">
        <f>D6*各種係数!H6</f>
        <v>0</v>
      </c>
      <c r="G6" s="287">
        <f>投入係数!$AR61</f>
        <v>0</v>
      </c>
      <c r="H6" s="287">
        <f>G6*各種係数!$E6</f>
        <v>0</v>
      </c>
      <c r="I6" s="287">
        <f>G6*各種係数!D6</f>
        <v>0</v>
      </c>
      <c r="J6" s="287">
        <v>0</v>
      </c>
      <c r="K6" s="287">
        <f>J6*各種係数!G6</f>
        <v>0</v>
      </c>
      <c r="L6" s="287">
        <f>J6*各種係数!H6</f>
        <v>0</v>
      </c>
      <c r="M6" s="290"/>
      <c r="N6" s="291"/>
      <c r="O6" s="287">
        <f>$N$46*各種係数!I6</f>
        <v>0</v>
      </c>
      <c r="P6" s="287">
        <f>O6*各種係数!E6</f>
        <v>0</v>
      </c>
      <c r="Q6" s="287">
        <f>O6*各種係数!C6</f>
        <v>0</v>
      </c>
      <c r="R6" s="287">
        <v>0</v>
      </c>
      <c r="S6" s="287">
        <f>R6*各種係数!G6</f>
        <v>0</v>
      </c>
      <c r="T6" s="287">
        <f>R6*各種係数!H6</f>
        <v>0</v>
      </c>
      <c r="U6" s="287">
        <f t="shared" ref="U6:U45" si="0">D6+J6+R6</f>
        <v>0</v>
      </c>
      <c r="V6" s="287">
        <f>E6+K6+S6</f>
        <v>0</v>
      </c>
      <c r="W6" s="287">
        <f t="shared" ref="W6:W45" si="1">F6+L6+T6</f>
        <v>0</v>
      </c>
      <c r="X6" s="287">
        <f>D6*各種係数!J6*各種係数!$N$6</f>
        <v>0</v>
      </c>
      <c r="Y6" s="287">
        <f>J6*各種係数!J6*各種係数!$N$6</f>
        <v>0</v>
      </c>
      <c r="Z6" s="287">
        <f>R6*各種係数!J6*各種係数!$N$6</f>
        <v>0</v>
      </c>
      <c r="AA6" s="287">
        <f>SUM(X6:Z6)</f>
        <v>0</v>
      </c>
      <c r="AB6" s="287">
        <f>D6*各種係数!K6*各種係数!$N$6</f>
        <v>0</v>
      </c>
      <c r="AC6" s="287">
        <f>J6*各種係数!K6*各種係数!$N$6</f>
        <v>0</v>
      </c>
      <c r="AD6" s="287">
        <f>R6*各種係数!K6*各種係数!$N$6</f>
        <v>0</v>
      </c>
      <c r="AE6" s="287">
        <f>SUM(AB6:AD6)</f>
        <v>0</v>
      </c>
    </row>
    <row r="7" spans="1:31" ht="13.5" customHeight="1">
      <c r="A7" s="55">
        <v>3</v>
      </c>
      <c r="B7" s="56" t="s">
        <v>2</v>
      </c>
      <c r="C7" s="287">
        <f>価格変換!J8</f>
        <v>0</v>
      </c>
      <c r="D7" s="287">
        <f>C7*各種係数!$F7</f>
        <v>0</v>
      </c>
      <c r="E7" s="287">
        <f>D7*各種係数!G7</f>
        <v>0</v>
      </c>
      <c r="F7" s="287">
        <f>D7*各種係数!H7</f>
        <v>0</v>
      </c>
      <c r="G7" s="287">
        <f>投入係数!$AR62</f>
        <v>0</v>
      </c>
      <c r="H7" s="287">
        <f>G7*各種係数!$E7</f>
        <v>0</v>
      </c>
      <c r="I7" s="287">
        <f>G7*各種係数!D7</f>
        <v>0</v>
      </c>
      <c r="J7" s="287">
        <v>0</v>
      </c>
      <c r="K7" s="287">
        <f>J7*各種係数!G7</f>
        <v>0</v>
      </c>
      <c r="L7" s="287">
        <f>J7*各種係数!H7</f>
        <v>0</v>
      </c>
      <c r="M7" s="290"/>
      <c r="N7" s="291"/>
      <c r="O7" s="287">
        <f>$N$46*各種係数!I7</f>
        <v>0</v>
      </c>
      <c r="P7" s="287">
        <f>O7*各種係数!E7</f>
        <v>0</v>
      </c>
      <c r="Q7" s="287">
        <f>O7*各種係数!C7</f>
        <v>0</v>
      </c>
      <c r="R7" s="287">
        <v>0</v>
      </c>
      <c r="S7" s="287">
        <f>R7*各種係数!G7</f>
        <v>0</v>
      </c>
      <c r="T7" s="287">
        <f>R7*各種係数!H7</f>
        <v>0</v>
      </c>
      <c r="U7" s="287">
        <f t="shared" si="0"/>
        <v>0</v>
      </c>
      <c r="V7" s="287">
        <f t="shared" ref="V7:V45" si="2">E7+K7+S7</f>
        <v>0</v>
      </c>
      <c r="W7" s="287">
        <f t="shared" si="1"/>
        <v>0</v>
      </c>
      <c r="X7" s="287">
        <f>D7*各種係数!J7*各種係数!$N$6</f>
        <v>0</v>
      </c>
      <c r="Y7" s="287">
        <f>J7*各種係数!J7*各種係数!$N$6</f>
        <v>0</v>
      </c>
      <c r="Z7" s="287">
        <f>R7*各種係数!J7*各種係数!$N$6</f>
        <v>0</v>
      </c>
      <c r="AA7" s="287">
        <f>SUM(X7:Z7)</f>
        <v>0</v>
      </c>
      <c r="AB7" s="287">
        <f>D7*各種係数!K7*各種係数!$N$6</f>
        <v>0</v>
      </c>
      <c r="AC7" s="287">
        <f>J7*各種係数!K7*各種係数!$N$6</f>
        <v>0</v>
      </c>
      <c r="AD7" s="287">
        <f>R7*各種係数!K7*各種係数!$N$6</f>
        <v>0</v>
      </c>
      <c r="AE7" s="287">
        <f>SUM(AB7:AD7)</f>
        <v>0</v>
      </c>
    </row>
    <row r="8" spans="1:31" ht="13.5" customHeight="1">
      <c r="A8" s="55">
        <v>4</v>
      </c>
      <c r="B8" s="56" t="s">
        <v>166</v>
      </c>
      <c r="C8" s="287">
        <f>価格変換!J9</f>
        <v>0</v>
      </c>
      <c r="D8" s="287">
        <f>C8*各種係数!$F8</f>
        <v>0</v>
      </c>
      <c r="E8" s="287">
        <f>D8*各種係数!G8</f>
        <v>0</v>
      </c>
      <c r="F8" s="287">
        <f>D8*各種係数!H8</f>
        <v>0</v>
      </c>
      <c r="G8" s="287">
        <f>投入係数!$AR63</f>
        <v>0</v>
      </c>
      <c r="H8" s="287">
        <f>G8*各種係数!$E8</f>
        <v>0</v>
      </c>
      <c r="I8" s="287">
        <f>G8*各種係数!D8</f>
        <v>0</v>
      </c>
      <c r="J8" s="287">
        <v>0</v>
      </c>
      <c r="K8" s="287">
        <f>J8*各種係数!G8</f>
        <v>0</v>
      </c>
      <c r="L8" s="287">
        <f>J8*各種係数!H8</f>
        <v>0</v>
      </c>
      <c r="M8" s="290"/>
      <c r="N8" s="291"/>
      <c r="O8" s="287">
        <f>$N$46*各種係数!I8</f>
        <v>0</v>
      </c>
      <c r="P8" s="287">
        <f>O8*各種係数!E8</f>
        <v>0</v>
      </c>
      <c r="Q8" s="287">
        <f>O8*各種係数!C8</f>
        <v>0</v>
      </c>
      <c r="R8" s="287">
        <v>0</v>
      </c>
      <c r="S8" s="287">
        <f>R8*各種係数!G8</f>
        <v>0</v>
      </c>
      <c r="T8" s="287">
        <f>R8*各種係数!H8</f>
        <v>0</v>
      </c>
      <c r="U8" s="287">
        <f t="shared" si="0"/>
        <v>0</v>
      </c>
      <c r="V8" s="287">
        <f t="shared" si="2"/>
        <v>0</v>
      </c>
      <c r="W8" s="287">
        <f t="shared" si="1"/>
        <v>0</v>
      </c>
      <c r="X8" s="287">
        <f>D8*各種係数!J8*各種係数!$N$6</f>
        <v>0</v>
      </c>
      <c r="Y8" s="287">
        <f>J8*各種係数!J8*各種係数!$N$6</f>
        <v>0</v>
      </c>
      <c r="Z8" s="287">
        <f>R8*各種係数!J8*各種係数!$N$6</f>
        <v>0</v>
      </c>
      <c r="AA8" s="287">
        <f t="shared" ref="AA8:AA13" si="3">SUM(X8:Z8)</f>
        <v>0</v>
      </c>
      <c r="AB8" s="287">
        <f>D8*各種係数!K8*各種係数!$N$6</f>
        <v>0</v>
      </c>
      <c r="AC8" s="287">
        <f>J8*各種係数!K8*各種係数!$N$6</f>
        <v>0</v>
      </c>
      <c r="AD8" s="287">
        <f>R8*各種係数!K8*各種係数!$N$6</f>
        <v>0</v>
      </c>
      <c r="AE8" s="287">
        <f>SUM(AB8:AD8)</f>
        <v>0</v>
      </c>
    </row>
    <row r="9" spans="1:31" ht="13.5" customHeight="1">
      <c r="A9" s="57">
        <v>5</v>
      </c>
      <c r="B9" s="58" t="s">
        <v>167</v>
      </c>
      <c r="C9" s="292">
        <f>価格変換!J10</f>
        <v>0</v>
      </c>
      <c r="D9" s="292">
        <f>C9*各種係数!$F9</f>
        <v>0</v>
      </c>
      <c r="E9" s="292">
        <f>D9*各種係数!G9</f>
        <v>0</v>
      </c>
      <c r="F9" s="292">
        <f>D9*各種係数!H9</f>
        <v>0</v>
      </c>
      <c r="G9" s="292">
        <f>投入係数!$AR64</f>
        <v>0</v>
      </c>
      <c r="H9" s="292">
        <f>G9*各種係数!$E9</f>
        <v>0</v>
      </c>
      <c r="I9" s="292">
        <f>G9*各種係数!D9</f>
        <v>0</v>
      </c>
      <c r="J9" s="292">
        <v>0</v>
      </c>
      <c r="K9" s="292">
        <f>J9*各種係数!G9</f>
        <v>0</v>
      </c>
      <c r="L9" s="292">
        <f>J9*各種係数!H9</f>
        <v>0</v>
      </c>
      <c r="M9" s="293"/>
      <c r="N9" s="294"/>
      <c r="O9" s="292">
        <f>$N$46*各種係数!I9</f>
        <v>0</v>
      </c>
      <c r="P9" s="292">
        <f>O9*各種係数!E9</f>
        <v>0</v>
      </c>
      <c r="Q9" s="292">
        <f>O9*各種係数!C9</f>
        <v>0</v>
      </c>
      <c r="R9" s="292">
        <v>0</v>
      </c>
      <c r="S9" s="292">
        <f>R9*各種係数!G9</f>
        <v>0</v>
      </c>
      <c r="T9" s="292">
        <f>R9*各種係数!H9</f>
        <v>0</v>
      </c>
      <c r="U9" s="292">
        <f t="shared" si="0"/>
        <v>0</v>
      </c>
      <c r="V9" s="292">
        <f t="shared" si="2"/>
        <v>0</v>
      </c>
      <c r="W9" s="292">
        <f t="shared" si="1"/>
        <v>0</v>
      </c>
      <c r="X9" s="292">
        <f>D9*各種係数!J9*各種係数!$N$6</f>
        <v>0</v>
      </c>
      <c r="Y9" s="292">
        <f>J9*各種係数!J9*各種係数!$N$6</f>
        <v>0</v>
      </c>
      <c r="Z9" s="292">
        <f>R9*各種係数!J9*各種係数!$N$6</f>
        <v>0</v>
      </c>
      <c r="AA9" s="292">
        <f t="shared" si="3"/>
        <v>0</v>
      </c>
      <c r="AB9" s="292">
        <f>D9*各種係数!K9*各種係数!$N$6</f>
        <v>0</v>
      </c>
      <c r="AC9" s="292">
        <f>J9*各種係数!K9*各種係数!$N$6</f>
        <v>0</v>
      </c>
      <c r="AD9" s="292">
        <f>R9*各種係数!K9*各種係数!$N$6</f>
        <v>0</v>
      </c>
      <c r="AE9" s="292">
        <f t="shared" ref="AE9:AE45" si="4">SUM(AB9:AD9)</f>
        <v>0</v>
      </c>
    </row>
    <row r="10" spans="1:31" ht="13.5" customHeight="1">
      <c r="A10" s="55">
        <v>6</v>
      </c>
      <c r="B10" s="56" t="s">
        <v>168</v>
      </c>
      <c r="C10" s="287">
        <f>価格変換!J11</f>
        <v>0</v>
      </c>
      <c r="D10" s="287">
        <f>C10*各種係数!$F10</f>
        <v>0</v>
      </c>
      <c r="E10" s="287">
        <f>D10*各種係数!G10</f>
        <v>0</v>
      </c>
      <c r="F10" s="287">
        <f>D10*各種係数!H10</f>
        <v>0</v>
      </c>
      <c r="G10" s="287">
        <f>投入係数!$AR65</f>
        <v>0</v>
      </c>
      <c r="H10" s="287">
        <f>G10*各種係数!$E10</f>
        <v>0</v>
      </c>
      <c r="I10" s="287">
        <f>G10*各種係数!D10</f>
        <v>0</v>
      </c>
      <c r="J10" s="287">
        <v>0</v>
      </c>
      <c r="K10" s="287">
        <f>J10*各種係数!G10</f>
        <v>0</v>
      </c>
      <c r="L10" s="287">
        <f>J10*各種係数!H10</f>
        <v>0</v>
      </c>
      <c r="M10" s="290"/>
      <c r="N10" s="291"/>
      <c r="O10" s="287">
        <f>$N$46*各種係数!I10</f>
        <v>0</v>
      </c>
      <c r="P10" s="287">
        <f>O10*各種係数!E10</f>
        <v>0</v>
      </c>
      <c r="Q10" s="287">
        <f>O10*各種係数!C10</f>
        <v>0</v>
      </c>
      <c r="R10" s="287">
        <v>0</v>
      </c>
      <c r="S10" s="287">
        <f>R10*各種係数!G10</f>
        <v>0</v>
      </c>
      <c r="T10" s="287">
        <f>R10*各種係数!H10</f>
        <v>0</v>
      </c>
      <c r="U10" s="287">
        <f t="shared" si="0"/>
        <v>0</v>
      </c>
      <c r="V10" s="287">
        <f t="shared" si="2"/>
        <v>0</v>
      </c>
      <c r="W10" s="287">
        <f t="shared" si="1"/>
        <v>0</v>
      </c>
      <c r="X10" s="287">
        <f>D10*各種係数!J10*各種係数!$N$6</f>
        <v>0</v>
      </c>
      <c r="Y10" s="287">
        <f>J10*各種係数!J10*各種係数!$N$6</f>
        <v>0</v>
      </c>
      <c r="Z10" s="287">
        <f>R10*各種係数!J10*各種係数!$N$6</f>
        <v>0</v>
      </c>
      <c r="AA10" s="287">
        <f t="shared" si="3"/>
        <v>0</v>
      </c>
      <c r="AB10" s="287">
        <f>D10*各種係数!K10*各種係数!$N$6</f>
        <v>0</v>
      </c>
      <c r="AC10" s="287">
        <f>J10*各種係数!K10*各種係数!$N$6</f>
        <v>0</v>
      </c>
      <c r="AD10" s="287">
        <f>R10*各種係数!K10*各種係数!$N$6</f>
        <v>0</v>
      </c>
      <c r="AE10" s="287">
        <f t="shared" si="4"/>
        <v>0</v>
      </c>
    </row>
    <row r="11" spans="1:31" ht="13.5" customHeight="1">
      <c r="A11" s="55">
        <v>7</v>
      </c>
      <c r="B11" s="56" t="s">
        <v>6</v>
      </c>
      <c r="C11" s="287">
        <f>価格変換!J12</f>
        <v>0</v>
      </c>
      <c r="D11" s="287">
        <f>C11*各種係数!$F11</f>
        <v>0</v>
      </c>
      <c r="E11" s="287">
        <f>D11*各種係数!G11</f>
        <v>0</v>
      </c>
      <c r="F11" s="287">
        <f>D11*各種係数!H11</f>
        <v>0</v>
      </c>
      <c r="G11" s="287">
        <f>投入係数!$AR66</f>
        <v>0</v>
      </c>
      <c r="H11" s="287">
        <f>G11*各種係数!$E11</f>
        <v>0</v>
      </c>
      <c r="I11" s="287">
        <f>G11*各種係数!D11</f>
        <v>0</v>
      </c>
      <c r="J11" s="287">
        <v>0</v>
      </c>
      <c r="K11" s="287">
        <f>J11*各種係数!G11</f>
        <v>0</v>
      </c>
      <c r="L11" s="287">
        <f>J11*各種係数!H11</f>
        <v>0</v>
      </c>
      <c r="M11" s="290"/>
      <c r="N11" s="291"/>
      <c r="O11" s="287">
        <f>$N$46*各種係数!I11</f>
        <v>0</v>
      </c>
      <c r="P11" s="287">
        <f>O11*各種係数!E11</f>
        <v>0</v>
      </c>
      <c r="Q11" s="287">
        <f>O11*各種係数!C11</f>
        <v>0</v>
      </c>
      <c r="R11" s="287">
        <v>0</v>
      </c>
      <c r="S11" s="287">
        <f>R11*各種係数!G11</f>
        <v>0</v>
      </c>
      <c r="T11" s="287">
        <f>R11*各種係数!H11</f>
        <v>0</v>
      </c>
      <c r="U11" s="287">
        <f t="shared" si="0"/>
        <v>0</v>
      </c>
      <c r="V11" s="287">
        <f t="shared" si="2"/>
        <v>0</v>
      </c>
      <c r="W11" s="287">
        <f t="shared" si="1"/>
        <v>0</v>
      </c>
      <c r="X11" s="287">
        <f>D11*各種係数!J11*各種係数!$N$6</f>
        <v>0</v>
      </c>
      <c r="Y11" s="287">
        <f>J11*各種係数!J11*各種係数!$N$6</f>
        <v>0</v>
      </c>
      <c r="Z11" s="287">
        <f>R11*各種係数!J11*各種係数!$N$6</f>
        <v>0</v>
      </c>
      <c r="AA11" s="287">
        <f t="shared" si="3"/>
        <v>0</v>
      </c>
      <c r="AB11" s="287">
        <f>D11*各種係数!K11*各種係数!$N$6</f>
        <v>0</v>
      </c>
      <c r="AC11" s="287">
        <f>J11*各種係数!K11*各種係数!$N$6</f>
        <v>0</v>
      </c>
      <c r="AD11" s="287">
        <f>R11*各種係数!K11*各種係数!$N$6</f>
        <v>0</v>
      </c>
      <c r="AE11" s="287">
        <f t="shared" si="4"/>
        <v>0</v>
      </c>
    </row>
    <row r="12" spans="1:31" ht="13.5" customHeight="1">
      <c r="A12" s="55">
        <v>8</v>
      </c>
      <c r="B12" s="56" t="s">
        <v>287</v>
      </c>
      <c r="C12" s="287">
        <f>価格変換!J13</f>
        <v>0</v>
      </c>
      <c r="D12" s="287">
        <f>C12*各種係数!$F12</f>
        <v>0</v>
      </c>
      <c r="E12" s="287">
        <f>D12*各種係数!G12</f>
        <v>0</v>
      </c>
      <c r="F12" s="287">
        <f>D12*各種係数!H12</f>
        <v>0</v>
      </c>
      <c r="G12" s="287">
        <f>投入係数!$AR67</f>
        <v>0</v>
      </c>
      <c r="H12" s="287">
        <f>G12*各種係数!$E12</f>
        <v>0</v>
      </c>
      <c r="I12" s="287">
        <f>G12*各種係数!D12</f>
        <v>0</v>
      </c>
      <c r="J12" s="287">
        <v>0</v>
      </c>
      <c r="K12" s="287">
        <f>J12*各種係数!G12</f>
        <v>0</v>
      </c>
      <c r="L12" s="287">
        <f>J12*各種係数!H12</f>
        <v>0</v>
      </c>
      <c r="M12" s="290"/>
      <c r="N12" s="291"/>
      <c r="O12" s="287">
        <f>$N$46*各種係数!I12</f>
        <v>0</v>
      </c>
      <c r="P12" s="287">
        <f>O12*各種係数!E12</f>
        <v>0</v>
      </c>
      <c r="Q12" s="287">
        <f>O12*各種係数!C12</f>
        <v>0</v>
      </c>
      <c r="R12" s="287">
        <v>0</v>
      </c>
      <c r="S12" s="287">
        <f>R12*各種係数!G12</f>
        <v>0</v>
      </c>
      <c r="T12" s="287">
        <f>R12*各種係数!H12</f>
        <v>0</v>
      </c>
      <c r="U12" s="287">
        <f t="shared" si="0"/>
        <v>0</v>
      </c>
      <c r="V12" s="287">
        <f t="shared" si="2"/>
        <v>0</v>
      </c>
      <c r="W12" s="287">
        <f t="shared" si="1"/>
        <v>0</v>
      </c>
      <c r="X12" s="287">
        <f>D12*各種係数!J12*各種係数!$N$6</f>
        <v>0</v>
      </c>
      <c r="Y12" s="287">
        <f>J12*各種係数!J12*各種係数!$N$6</f>
        <v>0</v>
      </c>
      <c r="Z12" s="287">
        <f>R12*各種係数!J12*各種係数!$N$6</f>
        <v>0</v>
      </c>
      <c r="AA12" s="287">
        <f t="shared" si="3"/>
        <v>0</v>
      </c>
      <c r="AB12" s="287">
        <f>D12*各種係数!K12*各種係数!$N$6</f>
        <v>0</v>
      </c>
      <c r="AC12" s="287">
        <f>J12*各種係数!K12*各種係数!$N$6</f>
        <v>0</v>
      </c>
      <c r="AD12" s="287">
        <f>R12*各種係数!K12*各種係数!$N$6</f>
        <v>0</v>
      </c>
      <c r="AE12" s="287">
        <f t="shared" si="4"/>
        <v>0</v>
      </c>
    </row>
    <row r="13" spans="1:31" ht="13.5" customHeight="1">
      <c r="A13" s="55">
        <v>9</v>
      </c>
      <c r="B13" s="56" t="s">
        <v>169</v>
      </c>
      <c r="C13" s="287">
        <f>価格変換!J14</f>
        <v>0</v>
      </c>
      <c r="D13" s="287">
        <f>C13*各種係数!$F13</f>
        <v>0</v>
      </c>
      <c r="E13" s="287">
        <f>D13*各種係数!G13</f>
        <v>0</v>
      </c>
      <c r="F13" s="287">
        <f>D13*各種係数!H13</f>
        <v>0</v>
      </c>
      <c r="G13" s="287">
        <f>投入係数!$AR68</f>
        <v>0</v>
      </c>
      <c r="H13" s="287">
        <f>G13*各種係数!$E13</f>
        <v>0</v>
      </c>
      <c r="I13" s="287">
        <f>G13*各種係数!D13</f>
        <v>0</v>
      </c>
      <c r="J13" s="287">
        <v>0</v>
      </c>
      <c r="K13" s="287">
        <f>J13*各種係数!G13</f>
        <v>0</v>
      </c>
      <c r="L13" s="287">
        <f>J13*各種係数!H13</f>
        <v>0</v>
      </c>
      <c r="M13" s="290"/>
      <c r="N13" s="291"/>
      <c r="O13" s="287">
        <f>$N$46*各種係数!I13</f>
        <v>0</v>
      </c>
      <c r="P13" s="287">
        <f>O13*各種係数!E13</f>
        <v>0</v>
      </c>
      <c r="Q13" s="287">
        <f>O13*各種係数!C13</f>
        <v>0</v>
      </c>
      <c r="R13" s="287">
        <v>0</v>
      </c>
      <c r="S13" s="287">
        <f>R13*各種係数!G13</f>
        <v>0</v>
      </c>
      <c r="T13" s="287">
        <f>R13*各種係数!H13</f>
        <v>0</v>
      </c>
      <c r="U13" s="287">
        <f t="shared" si="0"/>
        <v>0</v>
      </c>
      <c r="V13" s="287">
        <f t="shared" si="2"/>
        <v>0</v>
      </c>
      <c r="W13" s="287">
        <f t="shared" si="1"/>
        <v>0</v>
      </c>
      <c r="X13" s="287">
        <f>D13*各種係数!J13*各種係数!$N$6</f>
        <v>0</v>
      </c>
      <c r="Y13" s="287">
        <f>J13*各種係数!J13*各種係数!$N$6</f>
        <v>0</v>
      </c>
      <c r="Z13" s="287">
        <f>R13*各種係数!J13*各種係数!$N$6</f>
        <v>0</v>
      </c>
      <c r="AA13" s="287">
        <f t="shared" si="3"/>
        <v>0</v>
      </c>
      <c r="AB13" s="287">
        <f>D13*各種係数!K13*各種係数!$N$6</f>
        <v>0</v>
      </c>
      <c r="AC13" s="287">
        <f>J13*各種係数!K13*各種係数!$N$6</f>
        <v>0</v>
      </c>
      <c r="AD13" s="287">
        <f>R13*各種係数!K13*各種係数!$N$6</f>
        <v>0</v>
      </c>
      <c r="AE13" s="287">
        <f t="shared" si="4"/>
        <v>0</v>
      </c>
    </row>
    <row r="14" spans="1:31" ht="13.5" customHeight="1">
      <c r="A14" s="57">
        <v>10</v>
      </c>
      <c r="B14" s="58" t="s">
        <v>170</v>
      </c>
      <c r="C14" s="292">
        <f>価格変換!J15</f>
        <v>0</v>
      </c>
      <c r="D14" s="292">
        <f>C14*各種係数!$F14</f>
        <v>0</v>
      </c>
      <c r="E14" s="292">
        <f>D14*各種係数!G14</f>
        <v>0</v>
      </c>
      <c r="F14" s="292">
        <f>D14*各種係数!H14</f>
        <v>0</v>
      </c>
      <c r="G14" s="292">
        <f>投入係数!$AR69</f>
        <v>0</v>
      </c>
      <c r="H14" s="292">
        <f>G14*各種係数!$E14</f>
        <v>0</v>
      </c>
      <c r="I14" s="292">
        <f>G14*各種係数!D14</f>
        <v>0</v>
      </c>
      <c r="J14" s="292">
        <v>0</v>
      </c>
      <c r="K14" s="292">
        <f>J14*各種係数!G14</f>
        <v>0</v>
      </c>
      <c r="L14" s="292">
        <f>J14*各種係数!H14</f>
        <v>0</v>
      </c>
      <c r="M14" s="293"/>
      <c r="N14" s="294"/>
      <c r="O14" s="292">
        <f>$N$46*各種係数!I14</f>
        <v>0</v>
      </c>
      <c r="P14" s="292">
        <f>O14*各種係数!E14</f>
        <v>0</v>
      </c>
      <c r="Q14" s="292">
        <f>O14*各種係数!C14</f>
        <v>0</v>
      </c>
      <c r="R14" s="292">
        <v>0</v>
      </c>
      <c r="S14" s="292">
        <f>R14*各種係数!G14</f>
        <v>0</v>
      </c>
      <c r="T14" s="292">
        <f>R14*各種係数!H14</f>
        <v>0</v>
      </c>
      <c r="U14" s="292">
        <f t="shared" si="0"/>
        <v>0</v>
      </c>
      <c r="V14" s="292">
        <f t="shared" si="2"/>
        <v>0</v>
      </c>
      <c r="W14" s="292">
        <f t="shared" si="1"/>
        <v>0</v>
      </c>
      <c r="X14" s="292">
        <f>D14*各種係数!J14*各種係数!$N$6</f>
        <v>0</v>
      </c>
      <c r="Y14" s="292">
        <f>J14*各種係数!J14*各種係数!$N$6</f>
        <v>0</v>
      </c>
      <c r="Z14" s="292">
        <f>R14*各種係数!J14*各種係数!$N$6</f>
        <v>0</v>
      </c>
      <c r="AA14" s="292">
        <f t="shared" ref="AA14:AA45" si="5">SUM(X14:Z14)</f>
        <v>0</v>
      </c>
      <c r="AB14" s="292">
        <f>D14*各種係数!K14*各種係数!$N$6</f>
        <v>0</v>
      </c>
      <c r="AC14" s="292">
        <f>J14*各種係数!K14*各種係数!$N$6</f>
        <v>0</v>
      </c>
      <c r="AD14" s="292">
        <f>R14*各種係数!K14*各種係数!$N$6</f>
        <v>0</v>
      </c>
      <c r="AE14" s="292">
        <f t="shared" si="4"/>
        <v>0</v>
      </c>
    </row>
    <row r="15" spans="1:31" ht="13.5" customHeight="1">
      <c r="A15" s="55">
        <v>11</v>
      </c>
      <c r="B15" s="56" t="s">
        <v>171</v>
      </c>
      <c r="C15" s="287">
        <f>価格変換!J16</f>
        <v>0</v>
      </c>
      <c r="D15" s="287">
        <f>C15*各種係数!$F15</f>
        <v>0</v>
      </c>
      <c r="E15" s="287">
        <f>D15*各種係数!G15</f>
        <v>0</v>
      </c>
      <c r="F15" s="287">
        <f>D15*各種係数!H15</f>
        <v>0</v>
      </c>
      <c r="G15" s="287">
        <f>投入係数!$AR70</f>
        <v>0</v>
      </c>
      <c r="H15" s="287">
        <f>G15*各種係数!$E15</f>
        <v>0</v>
      </c>
      <c r="I15" s="287">
        <f>G15*各種係数!D15</f>
        <v>0</v>
      </c>
      <c r="J15" s="287">
        <v>0</v>
      </c>
      <c r="K15" s="287">
        <f>J15*各種係数!G15</f>
        <v>0</v>
      </c>
      <c r="L15" s="287">
        <f>J15*各種係数!H15</f>
        <v>0</v>
      </c>
      <c r="M15" s="290"/>
      <c r="N15" s="291"/>
      <c r="O15" s="287">
        <f>$N$46*各種係数!I15</f>
        <v>0</v>
      </c>
      <c r="P15" s="287">
        <f>O15*各種係数!E15</f>
        <v>0</v>
      </c>
      <c r="Q15" s="287">
        <f>O15*各種係数!C15</f>
        <v>0</v>
      </c>
      <c r="R15" s="287">
        <v>0</v>
      </c>
      <c r="S15" s="287">
        <f>R15*各種係数!G15</f>
        <v>0</v>
      </c>
      <c r="T15" s="287">
        <f>R15*各種係数!H15</f>
        <v>0</v>
      </c>
      <c r="U15" s="287">
        <f t="shared" si="0"/>
        <v>0</v>
      </c>
      <c r="V15" s="287">
        <f t="shared" si="2"/>
        <v>0</v>
      </c>
      <c r="W15" s="287">
        <f t="shared" si="1"/>
        <v>0</v>
      </c>
      <c r="X15" s="287">
        <f>D15*各種係数!J15*各種係数!$N$6</f>
        <v>0</v>
      </c>
      <c r="Y15" s="287">
        <f>J15*各種係数!J15*各種係数!$N$6</f>
        <v>0</v>
      </c>
      <c r="Z15" s="287">
        <f>R15*各種係数!J15*各種係数!$N$6</f>
        <v>0</v>
      </c>
      <c r="AA15" s="287">
        <f t="shared" si="5"/>
        <v>0</v>
      </c>
      <c r="AB15" s="287">
        <f>D15*各種係数!K15*各種係数!$N$6</f>
        <v>0</v>
      </c>
      <c r="AC15" s="287">
        <f>J15*各種係数!K15*各種係数!$N$6</f>
        <v>0</v>
      </c>
      <c r="AD15" s="287">
        <f>R15*各種係数!K15*各種係数!$N$6</f>
        <v>0</v>
      </c>
      <c r="AE15" s="287">
        <f t="shared" si="4"/>
        <v>0</v>
      </c>
    </row>
    <row r="16" spans="1:31" ht="13.5" customHeight="1">
      <c r="A16" s="55">
        <v>12</v>
      </c>
      <c r="B16" s="56" t="s">
        <v>172</v>
      </c>
      <c r="C16" s="287">
        <f>価格変換!J17</f>
        <v>0</v>
      </c>
      <c r="D16" s="287">
        <f>C16*各種係数!$F16</f>
        <v>0</v>
      </c>
      <c r="E16" s="287">
        <f>D16*各種係数!G16</f>
        <v>0</v>
      </c>
      <c r="F16" s="287">
        <f>D16*各種係数!H16</f>
        <v>0</v>
      </c>
      <c r="G16" s="287">
        <f>投入係数!$AR71</f>
        <v>0</v>
      </c>
      <c r="H16" s="287">
        <f>G16*各種係数!$E16</f>
        <v>0</v>
      </c>
      <c r="I16" s="287">
        <f>G16*各種係数!D16</f>
        <v>0</v>
      </c>
      <c r="J16" s="287">
        <v>0</v>
      </c>
      <c r="K16" s="287">
        <f>J16*各種係数!G16</f>
        <v>0</v>
      </c>
      <c r="L16" s="287">
        <f>J16*各種係数!H16</f>
        <v>0</v>
      </c>
      <c r="M16" s="290"/>
      <c r="N16" s="291"/>
      <c r="O16" s="287">
        <f>$N$46*各種係数!I16</f>
        <v>0</v>
      </c>
      <c r="P16" s="287">
        <f>O16*各種係数!E16</f>
        <v>0</v>
      </c>
      <c r="Q16" s="287">
        <f>O16*各種係数!C16</f>
        <v>0</v>
      </c>
      <c r="R16" s="287">
        <v>0</v>
      </c>
      <c r="S16" s="287">
        <f>R16*各種係数!G16</f>
        <v>0</v>
      </c>
      <c r="T16" s="287">
        <f>R16*各種係数!H16</f>
        <v>0</v>
      </c>
      <c r="U16" s="287">
        <f t="shared" si="0"/>
        <v>0</v>
      </c>
      <c r="V16" s="287">
        <f t="shared" si="2"/>
        <v>0</v>
      </c>
      <c r="W16" s="287">
        <f t="shared" si="1"/>
        <v>0</v>
      </c>
      <c r="X16" s="287">
        <f>D16*各種係数!J16*各種係数!$N$6</f>
        <v>0</v>
      </c>
      <c r="Y16" s="287">
        <f>J16*各種係数!J16*各種係数!$N$6</f>
        <v>0</v>
      </c>
      <c r="Z16" s="287">
        <f>R16*各種係数!J16*各種係数!$N$6</f>
        <v>0</v>
      </c>
      <c r="AA16" s="287">
        <f t="shared" si="5"/>
        <v>0</v>
      </c>
      <c r="AB16" s="287">
        <f>D16*各種係数!K16*各種係数!$N$6</f>
        <v>0</v>
      </c>
      <c r="AC16" s="287">
        <f>J16*各種係数!K16*各種係数!$N$6</f>
        <v>0</v>
      </c>
      <c r="AD16" s="287">
        <f>R16*各種係数!K16*各種係数!$N$6</f>
        <v>0</v>
      </c>
      <c r="AE16" s="287">
        <f t="shared" si="4"/>
        <v>0</v>
      </c>
    </row>
    <row r="17" spans="1:31" ht="13.5" customHeight="1">
      <c r="A17" s="55">
        <v>13</v>
      </c>
      <c r="B17" s="56" t="s">
        <v>173</v>
      </c>
      <c r="C17" s="287">
        <f>価格変換!J18</f>
        <v>0</v>
      </c>
      <c r="D17" s="287">
        <f>C17*各種係数!$F17</f>
        <v>0</v>
      </c>
      <c r="E17" s="287">
        <f>D17*各種係数!G17</f>
        <v>0</v>
      </c>
      <c r="F17" s="287">
        <f>D17*各種係数!H17</f>
        <v>0</v>
      </c>
      <c r="G17" s="287">
        <f>投入係数!$AR72</f>
        <v>0</v>
      </c>
      <c r="H17" s="287">
        <f>G17*各種係数!$E17</f>
        <v>0</v>
      </c>
      <c r="I17" s="287">
        <f>G17*各種係数!D17</f>
        <v>0</v>
      </c>
      <c r="J17" s="287">
        <v>0</v>
      </c>
      <c r="K17" s="287">
        <f>J17*各種係数!G17</f>
        <v>0</v>
      </c>
      <c r="L17" s="287">
        <f>J17*各種係数!H17</f>
        <v>0</v>
      </c>
      <c r="M17" s="290"/>
      <c r="N17" s="291"/>
      <c r="O17" s="287">
        <f>$N$46*各種係数!I17</f>
        <v>0</v>
      </c>
      <c r="P17" s="287">
        <f>O17*各種係数!E17</f>
        <v>0</v>
      </c>
      <c r="Q17" s="287">
        <f>O17*各種係数!C17</f>
        <v>0</v>
      </c>
      <c r="R17" s="287">
        <v>0</v>
      </c>
      <c r="S17" s="287">
        <f>R17*各種係数!G17</f>
        <v>0</v>
      </c>
      <c r="T17" s="287">
        <f>R17*各種係数!H17</f>
        <v>0</v>
      </c>
      <c r="U17" s="287">
        <f t="shared" si="0"/>
        <v>0</v>
      </c>
      <c r="V17" s="287">
        <f t="shared" si="2"/>
        <v>0</v>
      </c>
      <c r="W17" s="287">
        <f t="shared" si="1"/>
        <v>0</v>
      </c>
      <c r="X17" s="287">
        <f>D17*各種係数!J17*各種係数!$N$6</f>
        <v>0</v>
      </c>
      <c r="Y17" s="287">
        <f>J17*各種係数!J17*各種係数!$N$6</f>
        <v>0</v>
      </c>
      <c r="Z17" s="287">
        <f>R17*各種係数!J17*各種係数!$N$6</f>
        <v>0</v>
      </c>
      <c r="AA17" s="287">
        <f t="shared" si="5"/>
        <v>0</v>
      </c>
      <c r="AB17" s="287">
        <f>D17*各種係数!K17*各種係数!$N$6</f>
        <v>0</v>
      </c>
      <c r="AC17" s="287">
        <f>J17*各種係数!K17*各種係数!$N$6</f>
        <v>0</v>
      </c>
      <c r="AD17" s="287">
        <f>R17*各種係数!K17*各種係数!$N$6</f>
        <v>0</v>
      </c>
      <c r="AE17" s="287">
        <f t="shared" si="4"/>
        <v>0</v>
      </c>
    </row>
    <row r="18" spans="1:31" ht="13.5" customHeight="1">
      <c r="A18" s="55">
        <v>14</v>
      </c>
      <c r="B18" s="56" t="s">
        <v>174</v>
      </c>
      <c r="C18" s="287">
        <f>価格変換!J19</f>
        <v>0</v>
      </c>
      <c r="D18" s="287">
        <f>C18*各種係数!$F18</f>
        <v>0</v>
      </c>
      <c r="E18" s="287">
        <f>D18*各種係数!G18</f>
        <v>0</v>
      </c>
      <c r="F18" s="287">
        <f>D18*各種係数!H18</f>
        <v>0</v>
      </c>
      <c r="G18" s="287">
        <f>投入係数!$AR73</f>
        <v>0</v>
      </c>
      <c r="H18" s="287">
        <f>G18*各種係数!$E18</f>
        <v>0</v>
      </c>
      <c r="I18" s="287">
        <f>G18*各種係数!D18</f>
        <v>0</v>
      </c>
      <c r="J18" s="287">
        <v>0</v>
      </c>
      <c r="K18" s="287">
        <f>J18*各種係数!G18</f>
        <v>0</v>
      </c>
      <c r="L18" s="287">
        <f>J18*各種係数!H18</f>
        <v>0</v>
      </c>
      <c r="M18" s="290"/>
      <c r="N18" s="291"/>
      <c r="O18" s="287">
        <f>$N$46*各種係数!I18</f>
        <v>0</v>
      </c>
      <c r="P18" s="287">
        <f>O18*各種係数!E18</f>
        <v>0</v>
      </c>
      <c r="Q18" s="287">
        <f>O18*各種係数!C18</f>
        <v>0</v>
      </c>
      <c r="R18" s="287">
        <v>0</v>
      </c>
      <c r="S18" s="287">
        <f>R18*各種係数!G18</f>
        <v>0</v>
      </c>
      <c r="T18" s="287">
        <f>R18*各種係数!H18</f>
        <v>0</v>
      </c>
      <c r="U18" s="287">
        <f t="shared" si="0"/>
        <v>0</v>
      </c>
      <c r="V18" s="287">
        <f t="shared" si="2"/>
        <v>0</v>
      </c>
      <c r="W18" s="287">
        <f t="shared" si="1"/>
        <v>0</v>
      </c>
      <c r="X18" s="287">
        <f>D18*各種係数!J18*各種係数!$N$6</f>
        <v>0</v>
      </c>
      <c r="Y18" s="287">
        <f>J18*各種係数!J18*各種係数!$N$6</f>
        <v>0</v>
      </c>
      <c r="Z18" s="287">
        <f>R18*各種係数!J18*各種係数!$N$6</f>
        <v>0</v>
      </c>
      <c r="AA18" s="287">
        <f t="shared" si="5"/>
        <v>0</v>
      </c>
      <c r="AB18" s="287">
        <f>D18*各種係数!K18*各種係数!$N$6</f>
        <v>0</v>
      </c>
      <c r="AC18" s="287">
        <f>J18*各種係数!K18*各種係数!$N$6</f>
        <v>0</v>
      </c>
      <c r="AD18" s="287">
        <f>R18*各種係数!K18*各種係数!$N$6</f>
        <v>0</v>
      </c>
      <c r="AE18" s="287">
        <f t="shared" si="4"/>
        <v>0</v>
      </c>
    </row>
    <row r="19" spans="1:31" ht="13.5" customHeight="1">
      <c r="A19" s="57">
        <v>15</v>
      </c>
      <c r="B19" s="58" t="s">
        <v>175</v>
      </c>
      <c r="C19" s="292">
        <f>価格変換!J20</f>
        <v>0</v>
      </c>
      <c r="D19" s="292">
        <f>C19*各種係数!$F19</f>
        <v>0</v>
      </c>
      <c r="E19" s="292">
        <f>D19*各種係数!G19</f>
        <v>0</v>
      </c>
      <c r="F19" s="292">
        <f>D19*各種係数!H19</f>
        <v>0</v>
      </c>
      <c r="G19" s="292">
        <f>投入係数!$AR74</f>
        <v>0</v>
      </c>
      <c r="H19" s="292">
        <f>G19*各種係数!$E19</f>
        <v>0</v>
      </c>
      <c r="I19" s="292">
        <f>G19*各種係数!D19</f>
        <v>0</v>
      </c>
      <c r="J19" s="292">
        <v>0</v>
      </c>
      <c r="K19" s="292">
        <f>J19*各種係数!G19</f>
        <v>0</v>
      </c>
      <c r="L19" s="292">
        <f>J19*各種係数!H19</f>
        <v>0</v>
      </c>
      <c r="M19" s="293"/>
      <c r="N19" s="294"/>
      <c r="O19" s="292">
        <f>$N$46*各種係数!I19</f>
        <v>0</v>
      </c>
      <c r="P19" s="292">
        <f>O19*各種係数!E19</f>
        <v>0</v>
      </c>
      <c r="Q19" s="292">
        <f>O19*各種係数!C19</f>
        <v>0</v>
      </c>
      <c r="R19" s="292">
        <v>0</v>
      </c>
      <c r="S19" s="292">
        <f>R19*各種係数!G19</f>
        <v>0</v>
      </c>
      <c r="T19" s="292">
        <f>R19*各種係数!H19</f>
        <v>0</v>
      </c>
      <c r="U19" s="292">
        <f t="shared" si="0"/>
        <v>0</v>
      </c>
      <c r="V19" s="292">
        <f t="shared" si="2"/>
        <v>0</v>
      </c>
      <c r="W19" s="292">
        <f t="shared" si="1"/>
        <v>0</v>
      </c>
      <c r="X19" s="292">
        <f>D19*各種係数!J19*各種係数!$N$6</f>
        <v>0</v>
      </c>
      <c r="Y19" s="292">
        <f>J19*各種係数!J19*各種係数!$N$6</f>
        <v>0</v>
      </c>
      <c r="Z19" s="292">
        <f>R19*各種係数!J19*各種係数!$N$6</f>
        <v>0</v>
      </c>
      <c r="AA19" s="292">
        <f t="shared" si="5"/>
        <v>0</v>
      </c>
      <c r="AB19" s="292">
        <f>D19*各種係数!K19*各種係数!$N$6</f>
        <v>0</v>
      </c>
      <c r="AC19" s="292">
        <f>J19*各種係数!K19*各種係数!$N$6</f>
        <v>0</v>
      </c>
      <c r="AD19" s="292">
        <f>R19*各種係数!K19*各種係数!$N$6</f>
        <v>0</v>
      </c>
      <c r="AE19" s="292">
        <f t="shared" si="4"/>
        <v>0</v>
      </c>
    </row>
    <row r="20" spans="1:31" ht="13.5" customHeight="1">
      <c r="A20" s="55">
        <v>16</v>
      </c>
      <c r="B20" s="56" t="s">
        <v>177</v>
      </c>
      <c r="C20" s="287">
        <f>価格変換!J21</f>
        <v>0</v>
      </c>
      <c r="D20" s="287">
        <f>C20*各種係数!$F20</f>
        <v>0</v>
      </c>
      <c r="E20" s="287">
        <f>D20*各種係数!G20</f>
        <v>0</v>
      </c>
      <c r="F20" s="287">
        <f>D20*各種係数!H20</f>
        <v>0</v>
      </c>
      <c r="G20" s="287">
        <f>投入係数!$AR75</f>
        <v>0</v>
      </c>
      <c r="H20" s="287">
        <f>G20*各種係数!$E20</f>
        <v>0</v>
      </c>
      <c r="I20" s="287">
        <f>G20*各種係数!D20</f>
        <v>0</v>
      </c>
      <c r="J20" s="287">
        <v>0</v>
      </c>
      <c r="K20" s="287">
        <f>J20*各種係数!G20</f>
        <v>0</v>
      </c>
      <c r="L20" s="287">
        <f>J20*各種係数!H20</f>
        <v>0</v>
      </c>
      <c r="M20" s="290"/>
      <c r="N20" s="291"/>
      <c r="O20" s="287">
        <f>$N$46*各種係数!I20</f>
        <v>0</v>
      </c>
      <c r="P20" s="287">
        <f>O20*各種係数!E20</f>
        <v>0</v>
      </c>
      <c r="Q20" s="287">
        <f>O20*各種係数!C20</f>
        <v>0</v>
      </c>
      <c r="R20" s="287">
        <v>0</v>
      </c>
      <c r="S20" s="287">
        <f>R20*各種係数!G20</f>
        <v>0</v>
      </c>
      <c r="T20" s="287">
        <f>R20*各種係数!H20</f>
        <v>0</v>
      </c>
      <c r="U20" s="287">
        <f t="shared" si="0"/>
        <v>0</v>
      </c>
      <c r="V20" s="287">
        <f t="shared" si="2"/>
        <v>0</v>
      </c>
      <c r="W20" s="287">
        <f t="shared" si="1"/>
        <v>0</v>
      </c>
      <c r="X20" s="287">
        <f>D20*各種係数!J20*各種係数!$N$6</f>
        <v>0</v>
      </c>
      <c r="Y20" s="287">
        <f>J20*各種係数!J20*各種係数!$N$6</f>
        <v>0</v>
      </c>
      <c r="Z20" s="287">
        <f>R20*各種係数!J20*各種係数!$N$6</f>
        <v>0</v>
      </c>
      <c r="AA20" s="287">
        <f t="shared" si="5"/>
        <v>0</v>
      </c>
      <c r="AB20" s="287">
        <f>D20*各種係数!K20*各種係数!$N$6</f>
        <v>0</v>
      </c>
      <c r="AC20" s="287">
        <f>J20*各種係数!K20*各種係数!$N$6</f>
        <v>0</v>
      </c>
      <c r="AD20" s="287">
        <f>R20*各種係数!K20*各種係数!$N$6</f>
        <v>0</v>
      </c>
      <c r="AE20" s="287">
        <f t="shared" si="4"/>
        <v>0</v>
      </c>
    </row>
    <row r="21" spans="1:31" ht="13.5" customHeight="1">
      <c r="A21" s="55">
        <v>17</v>
      </c>
      <c r="B21" s="56" t="s">
        <v>288</v>
      </c>
      <c r="C21" s="287">
        <f>価格変換!J22</f>
        <v>0</v>
      </c>
      <c r="D21" s="287">
        <f>C21*各種係数!$F21</f>
        <v>0</v>
      </c>
      <c r="E21" s="287">
        <f>D21*各種係数!G21</f>
        <v>0</v>
      </c>
      <c r="F21" s="287">
        <f>D21*各種係数!H21</f>
        <v>0</v>
      </c>
      <c r="G21" s="287">
        <f>投入係数!$AR76</f>
        <v>0</v>
      </c>
      <c r="H21" s="287">
        <f>G21*各種係数!$E21</f>
        <v>0</v>
      </c>
      <c r="I21" s="287">
        <f>G21*各種係数!D21</f>
        <v>0</v>
      </c>
      <c r="J21" s="287">
        <v>0</v>
      </c>
      <c r="K21" s="287">
        <f>J21*各種係数!G21</f>
        <v>0</v>
      </c>
      <c r="L21" s="287">
        <f>J21*各種係数!H21</f>
        <v>0</v>
      </c>
      <c r="M21" s="290"/>
      <c r="N21" s="291"/>
      <c r="O21" s="287">
        <f>$N$46*各種係数!I21</f>
        <v>0</v>
      </c>
      <c r="P21" s="287">
        <f>O21*各種係数!E21</f>
        <v>0</v>
      </c>
      <c r="Q21" s="287">
        <f>O21*各種係数!C21</f>
        <v>0</v>
      </c>
      <c r="R21" s="287">
        <v>0</v>
      </c>
      <c r="S21" s="287">
        <f>R21*各種係数!G21</f>
        <v>0</v>
      </c>
      <c r="T21" s="287">
        <f>R21*各種係数!H21</f>
        <v>0</v>
      </c>
      <c r="U21" s="287">
        <f t="shared" si="0"/>
        <v>0</v>
      </c>
      <c r="V21" s="287">
        <f t="shared" si="2"/>
        <v>0</v>
      </c>
      <c r="W21" s="287">
        <f t="shared" si="1"/>
        <v>0</v>
      </c>
      <c r="X21" s="287">
        <f>D21*各種係数!J21*各種係数!$N$6</f>
        <v>0</v>
      </c>
      <c r="Y21" s="287">
        <f>J21*各種係数!J21*各種係数!$N$6</f>
        <v>0</v>
      </c>
      <c r="Z21" s="287">
        <f>R21*各種係数!J21*各種係数!$N$6</f>
        <v>0</v>
      </c>
      <c r="AA21" s="287">
        <f t="shared" si="5"/>
        <v>0</v>
      </c>
      <c r="AB21" s="287">
        <f>D21*各種係数!K21*各種係数!$N$6</f>
        <v>0</v>
      </c>
      <c r="AC21" s="287">
        <f>J21*各種係数!K21*各種係数!$N$6</f>
        <v>0</v>
      </c>
      <c r="AD21" s="287">
        <f>R21*各種係数!K21*各種係数!$N$6</f>
        <v>0</v>
      </c>
      <c r="AE21" s="287">
        <f t="shared" si="4"/>
        <v>0</v>
      </c>
    </row>
    <row r="22" spans="1:31" ht="13.5" customHeight="1">
      <c r="A22" s="55">
        <v>18</v>
      </c>
      <c r="B22" s="56" t="s">
        <v>289</v>
      </c>
      <c r="C22" s="287">
        <f>価格変換!J23</f>
        <v>0</v>
      </c>
      <c r="D22" s="287">
        <f>C22*各種係数!$F22</f>
        <v>0</v>
      </c>
      <c r="E22" s="287">
        <f>D22*各種係数!G22</f>
        <v>0</v>
      </c>
      <c r="F22" s="287">
        <f>D22*各種係数!H22</f>
        <v>0</v>
      </c>
      <c r="G22" s="287">
        <f>投入係数!$AR77</f>
        <v>0</v>
      </c>
      <c r="H22" s="287">
        <f>G22*各種係数!$E22</f>
        <v>0</v>
      </c>
      <c r="I22" s="287">
        <f>G22*各種係数!D22</f>
        <v>0</v>
      </c>
      <c r="J22" s="287">
        <v>0</v>
      </c>
      <c r="K22" s="287">
        <f>J22*各種係数!G22</f>
        <v>0</v>
      </c>
      <c r="L22" s="287">
        <f>J22*各種係数!H22</f>
        <v>0</v>
      </c>
      <c r="M22" s="290"/>
      <c r="N22" s="291"/>
      <c r="O22" s="287">
        <f>$N$46*各種係数!I22</f>
        <v>0</v>
      </c>
      <c r="P22" s="287">
        <f>O22*各種係数!E22</f>
        <v>0</v>
      </c>
      <c r="Q22" s="287">
        <f>O22*各種係数!C22</f>
        <v>0</v>
      </c>
      <c r="R22" s="287">
        <v>0</v>
      </c>
      <c r="S22" s="287">
        <f>R22*各種係数!G22</f>
        <v>0</v>
      </c>
      <c r="T22" s="287">
        <f>R22*各種係数!H22</f>
        <v>0</v>
      </c>
      <c r="U22" s="287">
        <f t="shared" si="0"/>
        <v>0</v>
      </c>
      <c r="V22" s="287">
        <f t="shared" si="2"/>
        <v>0</v>
      </c>
      <c r="W22" s="287">
        <f t="shared" si="1"/>
        <v>0</v>
      </c>
      <c r="X22" s="287">
        <f>D22*各種係数!J22*各種係数!$N$6</f>
        <v>0</v>
      </c>
      <c r="Y22" s="287">
        <f>J22*各種係数!J22*各種係数!$N$6</f>
        <v>0</v>
      </c>
      <c r="Z22" s="287">
        <f>R22*各種係数!J22*各種係数!$N$6</f>
        <v>0</v>
      </c>
      <c r="AA22" s="287">
        <f t="shared" si="5"/>
        <v>0</v>
      </c>
      <c r="AB22" s="287">
        <f>D22*各種係数!K22*各種係数!$N$6</f>
        <v>0</v>
      </c>
      <c r="AC22" s="287">
        <f>J22*各種係数!K22*各種係数!$N$6</f>
        <v>0</v>
      </c>
      <c r="AD22" s="287">
        <f>R22*各種係数!K22*各種係数!$N$6</f>
        <v>0</v>
      </c>
      <c r="AE22" s="287">
        <f t="shared" si="4"/>
        <v>0</v>
      </c>
    </row>
    <row r="23" spans="1:31" ht="13.5" customHeight="1">
      <c r="A23" s="55">
        <v>19</v>
      </c>
      <c r="B23" s="56" t="s">
        <v>178</v>
      </c>
      <c r="C23" s="287">
        <f>価格変換!J24</f>
        <v>0</v>
      </c>
      <c r="D23" s="287">
        <f>C23*各種係数!$F23</f>
        <v>0</v>
      </c>
      <c r="E23" s="287">
        <f>D23*各種係数!G23</f>
        <v>0</v>
      </c>
      <c r="F23" s="287">
        <f>D23*各種係数!H23</f>
        <v>0</v>
      </c>
      <c r="G23" s="287">
        <f>投入係数!$AR78</f>
        <v>0</v>
      </c>
      <c r="H23" s="287">
        <f>G23*各種係数!$E23</f>
        <v>0</v>
      </c>
      <c r="I23" s="287">
        <f>G23*各種係数!D23</f>
        <v>0</v>
      </c>
      <c r="J23" s="287">
        <v>0</v>
      </c>
      <c r="K23" s="287">
        <f>J23*各種係数!G23</f>
        <v>0</v>
      </c>
      <c r="L23" s="287">
        <f>J23*各種係数!H23</f>
        <v>0</v>
      </c>
      <c r="M23" s="290"/>
      <c r="N23" s="291"/>
      <c r="O23" s="287">
        <f>$N$46*各種係数!I23</f>
        <v>0</v>
      </c>
      <c r="P23" s="287">
        <f>O23*各種係数!E23</f>
        <v>0</v>
      </c>
      <c r="Q23" s="287">
        <f>O23*各種係数!C23</f>
        <v>0</v>
      </c>
      <c r="R23" s="287">
        <v>0</v>
      </c>
      <c r="S23" s="287">
        <f>R23*各種係数!G23</f>
        <v>0</v>
      </c>
      <c r="T23" s="287">
        <f>R23*各種係数!H23</f>
        <v>0</v>
      </c>
      <c r="U23" s="287">
        <f t="shared" si="0"/>
        <v>0</v>
      </c>
      <c r="V23" s="287">
        <f t="shared" si="2"/>
        <v>0</v>
      </c>
      <c r="W23" s="287">
        <f t="shared" si="1"/>
        <v>0</v>
      </c>
      <c r="X23" s="287">
        <f>D23*各種係数!J23*各種係数!$N$6</f>
        <v>0</v>
      </c>
      <c r="Y23" s="287">
        <f>J23*各種係数!J23*各種係数!$N$6</f>
        <v>0</v>
      </c>
      <c r="Z23" s="287">
        <f>R23*各種係数!J23*各種係数!$N$6</f>
        <v>0</v>
      </c>
      <c r="AA23" s="287">
        <f t="shared" si="5"/>
        <v>0</v>
      </c>
      <c r="AB23" s="287">
        <f>D23*各種係数!K23*各種係数!$N$6</f>
        <v>0</v>
      </c>
      <c r="AC23" s="287">
        <f>J23*各種係数!K23*各種係数!$N$6</f>
        <v>0</v>
      </c>
      <c r="AD23" s="287">
        <f>R23*各種係数!K23*各種係数!$N$6</f>
        <v>0</v>
      </c>
      <c r="AE23" s="287">
        <f t="shared" si="4"/>
        <v>0</v>
      </c>
    </row>
    <row r="24" spans="1:31" ht="13.5" customHeight="1">
      <c r="A24" s="57">
        <v>20</v>
      </c>
      <c r="B24" s="58" t="s">
        <v>179</v>
      </c>
      <c r="C24" s="292">
        <f>価格変換!J25</f>
        <v>0</v>
      </c>
      <c r="D24" s="292">
        <f>C24*各種係数!$F24</f>
        <v>0</v>
      </c>
      <c r="E24" s="292">
        <f>D24*各種係数!G24</f>
        <v>0</v>
      </c>
      <c r="F24" s="292">
        <f>D24*各種係数!H24</f>
        <v>0</v>
      </c>
      <c r="G24" s="292">
        <f>投入係数!$AR79</f>
        <v>0</v>
      </c>
      <c r="H24" s="292">
        <f>G24*各種係数!$E24</f>
        <v>0</v>
      </c>
      <c r="I24" s="292">
        <f>G24*各種係数!D24</f>
        <v>0</v>
      </c>
      <c r="J24" s="292">
        <v>0</v>
      </c>
      <c r="K24" s="292">
        <f>J24*各種係数!G24</f>
        <v>0</v>
      </c>
      <c r="L24" s="292">
        <f>J24*各種係数!H24</f>
        <v>0</v>
      </c>
      <c r="M24" s="293"/>
      <c r="N24" s="294"/>
      <c r="O24" s="292">
        <f>$N$46*各種係数!I24</f>
        <v>0</v>
      </c>
      <c r="P24" s="292">
        <f>O24*各種係数!E24</f>
        <v>0</v>
      </c>
      <c r="Q24" s="292">
        <f>O24*各種係数!C24</f>
        <v>0</v>
      </c>
      <c r="R24" s="292">
        <v>0</v>
      </c>
      <c r="S24" s="292">
        <f>R24*各種係数!G24</f>
        <v>0</v>
      </c>
      <c r="T24" s="292">
        <f>R24*各種係数!H24</f>
        <v>0</v>
      </c>
      <c r="U24" s="292">
        <f t="shared" si="0"/>
        <v>0</v>
      </c>
      <c r="V24" s="292">
        <f t="shared" si="2"/>
        <v>0</v>
      </c>
      <c r="W24" s="292">
        <f t="shared" si="1"/>
        <v>0</v>
      </c>
      <c r="X24" s="292">
        <f>D24*各種係数!J24*各種係数!$N$6</f>
        <v>0</v>
      </c>
      <c r="Y24" s="292">
        <f>J24*各種係数!J24*各種係数!$N$6</f>
        <v>0</v>
      </c>
      <c r="Z24" s="292">
        <f>R24*各種係数!J24*各種係数!$N$6</f>
        <v>0</v>
      </c>
      <c r="AA24" s="292">
        <f t="shared" si="5"/>
        <v>0</v>
      </c>
      <c r="AB24" s="292">
        <f>D24*各種係数!K24*各種係数!$N$6</f>
        <v>0</v>
      </c>
      <c r="AC24" s="292">
        <f>J24*各種係数!K24*各種係数!$N$6</f>
        <v>0</v>
      </c>
      <c r="AD24" s="292">
        <f>R24*各種係数!K24*各種係数!$N$6</f>
        <v>0</v>
      </c>
      <c r="AE24" s="292">
        <f t="shared" si="4"/>
        <v>0</v>
      </c>
    </row>
    <row r="25" spans="1:31" ht="13.5" customHeight="1">
      <c r="A25" s="55">
        <v>21</v>
      </c>
      <c r="B25" s="56" t="s">
        <v>180</v>
      </c>
      <c r="C25" s="287">
        <f>価格変換!J26</f>
        <v>0</v>
      </c>
      <c r="D25" s="287">
        <f>C25*各種係数!$F25</f>
        <v>0</v>
      </c>
      <c r="E25" s="287">
        <f>D25*各種係数!G25</f>
        <v>0</v>
      </c>
      <c r="F25" s="287">
        <f>D25*各種係数!H25</f>
        <v>0</v>
      </c>
      <c r="G25" s="287">
        <f>投入係数!$AR80</f>
        <v>0</v>
      </c>
      <c r="H25" s="287">
        <f>G25*各種係数!$E25</f>
        <v>0</v>
      </c>
      <c r="I25" s="287">
        <f>G25*各種係数!D25</f>
        <v>0</v>
      </c>
      <c r="J25" s="287">
        <v>0</v>
      </c>
      <c r="K25" s="287">
        <f>J25*各種係数!G25</f>
        <v>0</v>
      </c>
      <c r="L25" s="287">
        <f>J25*各種係数!H25</f>
        <v>0</v>
      </c>
      <c r="M25" s="290"/>
      <c r="N25" s="291"/>
      <c r="O25" s="287">
        <f>$N$46*各種係数!I25</f>
        <v>0</v>
      </c>
      <c r="P25" s="287">
        <f>O25*各種係数!E25</f>
        <v>0</v>
      </c>
      <c r="Q25" s="287">
        <f>O25*各種係数!C25</f>
        <v>0</v>
      </c>
      <c r="R25" s="287">
        <v>0</v>
      </c>
      <c r="S25" s="287">
        <f>R25*各種係数!G25</f>
        <v>0</v>
      </c>
      <c r="T25" s="287">
        <f>R25*各種係数!H25</f>
        <v>0</v>
      </c>
      <c r="U25" s="287">
        <f t="shared" si="0"/>
        <v>0</v>
      </c>
      <c r="V25" s="287">
        <f t="shared" si="2"/>
        <v>0</v>
      </c>
      <c r="W25" s="287">
        <f t="shared" si="1"/>
        <v>0</v>
      </c>
      <c r="X25" s="287">
        <f>D25*各種係数!J25*各種係数!$N$6</f>
        <v>0</v>
      </c>
      <c r="Y25" s="287">
        <f>J25*各種係数!J25*各種係数!$N$6</f>
        <v>0</v>
      </c>
      <c r="Z25" s="287">
        <f>R25*各種係数!J25*各種係数!$N$6</f>
        <v>0</v>
      </c>
      <c r="AA25" s="287">
        <f t="shared" si="5"/>
        <v>0</v>
      </c>
      <c r="AB25" s="287">
        <f>D25*各種係数!K25*各種係数!$N$6</f>
        <v>0</v>
      </c>
      <c r="AC25" s="287">
        <f>J25*各種係数!K25*各種係数!$N$6</f>
        <v>0</v>
      </c>
      <c r="AD25" s="287">
        <f>R25*各種係数!K25*各種係数!$N$6</f>
        <v>0</v>
      </c>
      <c r="AE25" s="287">
        <f t="shared" si="4"/>
        <v>0</v>
      </c>
    </row>
    <row r="26" spans="1:31" ht="13.5" customHeight="1">
      <c r="A26" s="55">
        <v>22</v>
      </c>
      <c r="B26" s="56" t="s">
        <v>181</v>
      </c>
      <c r="C26" s="287">
        <f>価格変換!J27</f>
        <v>0</v>
      </c>
      <c r="D26" s="287">
        <f>C26*各種係数!$F26</f>
        <v>0</v>
      </c>
      <c r="E26" s="287">
        <f>D26*各種係数!G26</f>
        <v>0</v>
      </c>
      <c r="F26" s="287">
        <f>D26*各種係数!H26</f>
        <v>0</v>
      </c>
      <c r="G26" s="287">
        <f>投入係数!$AR81</f>
        <v>0</v>
      </c>
      <c r="H26" s="287">
        <f>G26*各種係数!$E26</f>
        <v>0</v>
      </c>
      <c r="I26" s="287">
        <f>G26*各種係数!D26</f>
        <v>0</v>
      </c>
      <c r="J26" s="287">
        <v>0</v>
      </c>
      <c r="K26" s="287">
        <f>J26*各種係数!G26</f>
        <v>0</v>
      </c>
      <c r="L26" s="287">
        <f>J26*各種係数!H26</f>
        <v>0</v>
      </c>
      <c r="M26" s="290"/>
      <c r="N26" s="291"/>
      <c r="O26" s="287">
        <f>$N$46*各種係数!I26</f>
        <v>0</v>
      </c>
      <c r="P26" s="287">
        <f>O26*各種係数!E26</f>
        <v>0</v>
      </c>
      <c r="Q26" s="287">
        <f>O26*各種係数!C26</f>
        <v>0</v>
      </c>
      <c r="R26" s="287">
        <v>0</v>
      </c>
      <c r="S26" s="287">
        <f>R26*各種係数!G26</f>
        <v>0</v>
      </c>
      <c r="T26" s="287">
        <f>R26*各種係数!H26</f>
        <v>0</v>
      </c>
      <c r="U26" s="287">
        <f t="shared" si="0"/>
        <v>0</v>
      </c>
      <c r="V26" s="287">
        <f t="shared" si="2"/>
        <v>0</v>
      </c>
      <c r="W26" s="287">
        <f t="shared" si="1"/>
        <v>0</v>
      </c>
      <c r="X26" s="287">
        <f>D26*各種係数!J26*各種係数!$N$6</f>
        <v>0</v>
      </c>
      <c r="Y26" s="287">
        <f>J26*各種係数!J26*各種係数!$N$6</f>
        <v>0</v>
      </c>
      <c r="Z26" s="287">
        <f>R26*各種係数!J26*各種係数!$N$6</f>
        <v>0</v>
      </c>
      <c r="AA26" s="287">
        <f t="shared" si="5"/>
        <v>0</v>
      </c>
      <c r="AB26" s="287">
        <f>D26*各種係数!K26*各種係数!$N$6</f>
        <v>0</v>
      </c>
      <c r="AC26" s="287">
        <f>J26*各種係数!K26*各種係数!$N$6</f>
        <v>0</v>
      </c>
      <c r="AD26" s="287">
        <f>R26*各種係数!K26*各種係数!$N$6</f>
        <v>0</v>
      </c>
      <c r="AE26" s="287">
        <f t="shared" si="4"/>
        <v>0</v>
      </c>
    </row>
    <row r="27" spans="1:31" ht="13.5" customHeight="1">
      <c r="A27" s="55">
        <v>23</v>
      </c>
      <c r="B27" s="56" t="s">
        <v>290</v>
      </c>
      <c r="C27" s="287">
        <f>価格変換!J28</f>
        <v>0</v>
      </c>
      <c r="D27" s="287">
        <f>C27*各種係数!$F27</f>
        <v>0</v>
      </c>
      <c r="E27" s="287">
        <f>D27*各種係数!G27</f>
        <v>0</v>
      </c>
      <c r="F27" s="287">
        <f>D27*各種係数!H27</f>
        <v>0</v>
      </c>
      <c r="G27" s="287">
        <f>投入係数!$AR82</f>
        <v>0</v>
      </c>
      <c r="H27" s="287">
        <f>G27*各種係数!$E27</f>
        <v>0</v>
      </c>
      <c r="I27" s="287">
        <f>G27*各種係数!D27</f>
        <v>0</v>
      </c>
      <c r="J27" s="287">
        <v>0</v>
      </c>
      <c r="K27" s="287">
        <f>J27*各種係数!G27</f>
        <v>0</v>
      </c>
      <c r="L27" s="287">
        <f>J27*各種係数!H27</f>
        <v>0</v>
      </c>
      <c r="M27" s="290"/>
      <c r="N27" s="291"/>
      <c r="O27" s="287">
        <f>$N$46*各種係数!I27</f>
        <v>0</v>
      </c>
      <c r="P27" s="287">
        <f>O27*各種係数!E27</f>
        <v>0</v>
      </c>
      <c r="Q27" s="287">
        <f>O27*各種係数!C27</f>
        <v>0</v>
      </c>
      <c r="R27" s="287">
        <v>0</v>
      </c>
      <c r="S27" s="287">
        <f>R27*各種係数!G27</f>
        <v>0</v>
      </c>
      <c r="T27" s="287">
        <f>R27*各種係数!H27</f>
        <v>0</v>
      </c>
      <c r="U27" s="287">
        <f t="shared" si="0"/>
        <v>0</v>
      </c>
      <c r="V27" s="287">
        <f t="shared" si="2"/>
        <v>0</v>
      </c>
      <c r="W27" s="287">
        <f t="shared" si="1"/>
        <v>0</v>
      </c>
      <c r="X27" s="287">
        <f>D27*各種係数!J27*各種係数!$N$6</f>
        <v>0</v>
      </c>
      <c r="Y27" s="287">
        <f>J27*各種係数!J27*各種係数!$N$6</f>
        <v>0</v>
      </c>
      <c r="Z27" s="287">
        <f>R27*各種係数!J27*各種係数!$N$6</f>
        <v>0</v>
      </c>
      <c r="AA27" s="287">
        <f t="shared" si="5"/>
        <v>0</v>
      </c>
      <c r="AB27" s="287">
        <f>D27*各種係数!K27*各種係数!$N$6</f>
        <v>0</v>
      </c>
      <c r="AC27" s="287">
        <f>J27*各種係数!K27*各種係数!$N$6</f>
        <v>0</v>
      </c>
      <c r="AD27" s="287">
        <f>R27*各種係数!K27*各種係数!$N$6</f>
        <v>0</v>
      </c>
      <c r="AE27" s="287">
        <f t="shared" si="4"/>
        <v>0</v>
      </c>
    </row>
    <row r="28" spans="1:31" ht="13.5" customHeight="1">
      <c r="A28" s="55">
        <v>24</v>
      </c>
      <c r="B28" s="56" t="s">
        <v>291</v>
      </c>
      <c r="C28" s="287">
        <f>価格変換!J29</f>
        <v>0</v>
      </c>
      <c r="D28" s="287">
        <f>C28*各種係数!$F28</f>
        <v>0</v>
      </c>
      <c r="E28" s="287">
        <f>D28*各種係数!G28</f>
        <v>0</v>
      </c>
      <c r="F28" s="287">
        <f>D28*各種係数!H28</f>
        <v>0</v>
      </c>
      <c r="G28" s="287">
        <f>投入係数!$AR83</f>
        <v>0</v>
      </c>
      <c r="H28" s="287">
        <f>G28*各種係数!$E28</f>
        <v>0</v>
      </c>
      <c r="I28" s="287">
        <f>G28*各種係数!D28</f>
        <v>0</v>
      </c>
      <c r="J28" s="287">
        <v>0</v>
      </c>
      <c r="K28" s="287">
        <f>J28*各種係数!G28</f>
        <v>0</v>
      </c>
      <c r="L28" s="287">
        <f>J28*各種係数!H28</f>
        <v>0</v>
      </c>
      <c r="M28" s="290"/>
      <c r="N28" s="291"/>
      <c r="O28" s="287">
        <f>$N$46*各種係数!I28</f>
        <v>0</v>
      </c>
      <c r="P28" s="287">
        <f>O28*各種係数!E28</f>
        <v>0</v>
      </c>
      <c r="Q28" s="287">
        <f>O28*各種係数!C28</f>
        <v>0</v>
      </c>
      <c r="R28" s="287">
        <v>0</v>
      </c>
      <c r="S28" s="287">
        <f>R28*各種係数!G28</f>
        <v>0</v>
      </c>
      <c r="T28" s="287">
        <f>R28*各種係数!H28</f>
        <v>0</v>
      </c>
      <c r="U28" s="287">
        <f t="shared" si="0"/>
        <v>0</v>
      </c>
      <c r="V28" s="287">
        <f t="shared" si="2"/>
        <v>0</v>
      </c>
      <c r="W28" s="287">
        <f t="shared" si="1"/>
        <v>0</v>
      </c>
      <c r="X28" s="287">
        <f>D28*各種係数!J28*各種係数!$N$6</f>
        <v>0</v>
      </c>
      <c r="Y28" s="287">
        <f>J28*各種係数!J28*各種係数!$N$6</f>
        <v>0</v>
      </c>
      <c r="Z28" s="287">
        <f>R28*各種係数!J28*各種係数!$N$6</f>
        <v>0</v>
      </c>
      <c r="AA28" s="287">
        <f t="shared" si="5"/>
        <v>0</v>
      </c>
      <c r="AB28" s="287">
        <f>D28*各種係数!K28*各種係数!$N$6</f>
        <v>0</v>
      </c>
      <c r="AC28" s="287">
        <f>J28*各種係数!K28*各種係数!$N$6</f>
        <v>0</v>
      </c>
      <c r="AD28" s="287">
        <f>R28*各種係数!K28*各種係数!$N$6</f>
        <v>0</v>
      </c>
      <c r="AE28" s="287">
        <f t="shared" si="4"/>
        <v>0</v>
      </c>
    </row>
    <row r="29" spans="1:31" ht="13.5" customHeight="1">
      <c r="A29" s="57">
        <v>25</v>
      </c>
      <c r="B29" s="58" t="s">
        <v>182</v>
      </c>
      <c r="C29" s="292">
        <f>価格変換!J30</f>
        <v>0</v>
      </c>
      <c r="D29" s="292">
        <f>C29*各種係数!$F29</f>
        <v>0</v>
      </c>
      <c r="E29" s="292">
        <f>D29*各種係数!G29</f>
        <v>0</v>
      </c>
      <c r="F29" s="292">
        <f>D29*各種係数!H29</f>
        <v>0</v>
      </c>
      <c r="G29" s="292">
        <f>投入係数!$AR84</f>
        <v>0</v>
      </c>
      <c r="H29" s="292">
        <f>G29*各種係数!$E29</f>
        <v>0</v>
      </c>
      <c r="I29" s="292">
        <f>G29*各種係数!D29</f>
        <v>0</v>
      </c>
      <c r="J29" s="292">
        <v>0</v>
      </c>
      <c r="K29" s="292">
        <f>J29*各種係数!G29</f>
        <v>0</v>
      </c>
      <c r="L29" s="292">
        <f>J29*各種係数!H29</f>
        <v>0</v>
      </c>
      <c r="M29" s="293"/>
      <c r="N29" s="294"/>
      <c r="O29" s="292">
        <f>$N$46*各種係数!I29</f>
        <v>0</v>
      </c>
      <c r="P29" s="292">
        <f>O29*各種係数!E29</f>
        <v>0</v>
      </c>
      <c r="Q29" s="292">
        <f>O29*各種係数!C29</f>
        <v>0</v>
      </c>
      <c r="R29" s="292">
        <v>0</v>
      </c>
      <c r="S29" s="292">
        <f>R29*各種係数!G29</f>
        <v>0</v>
      </c>
      <c r="T29" s="292">
        <f>R29*各種係数!H29</f>
        <v>0</v>
      </c>
      <c r="U29" s="292">
        <f t="shared" si="0"/>
        <v>0</v>
      </c>
      <c r="V29" s="292">
        <f t="shared" si="2"/>
        <v>0</v>
      </c>
      <c r="W29" s="292">
        <f t="shared" si="1"/>
        <v>0</v>
      </c>
      <c r="X29" s="292">
        <f>D29*各種係数!J29*各種係数!$N$6</f>
        <v>0</v>
      </c>
      <c r="Y29" s="292">
        <f>J29*各種係数!J29*各種係数!$N$6</f>
        <v>0</v>
      </c>
      <c r="Z29" s="292">
        <f>R29*各種係数!J29*各種係数!$N$6</f>
        <v>0</v>
      </c>
      <c r="AA29" s="292">
        <f t="shared" si="5"/>
        <v>0</v>
      </c>
      <c r="AB29" s="292">
        <f>D29*各種係数!K29*各種係数!$N$6</f>
        <v>0</v>
      </c>
      <c r="AC29" s="292">
        <f>J29*各種係数!K29*各種係数!$N$6</f>
        <v>0</v>
      </c>
      <c r="AD29" s="292">
        <f>R29*各種係数!K29*各種係数!$N$6</f>
        <v>0</v>
      </c>
      <c r="AE29" s="292">
        <f t="shared" si="4"/>
        <v>0</v>
      </c>
    </row>
    <row r="30" spans="1:31" ht="13.5" customHeight="1">
      <c r="A30" s="55">
        <v>26</v>
      </c>
      <c r="B30" s="56" t="s">
        <v>183</v>
      </c>
      <c r="C30" s="287">
        <f>価格変換!J31</f>
        <v>0</v>
      </c>
      <c r="D30" s="287">
        <f>C30*各種係数!$F30</f>
        <v>0</v>
      </c>
      <c r="E30" s="287">
        <f>D30*各種係数!G30</f>
        <v>0</v>
      </c>
      <c r="F30" s="287">
        <f>D30*各種係数!H30</f>
        <v>0</v>
      </c>
      <c r="G30" s="287">
        <f>投入係数!$AR85</f>
        <v>0</v>
      </c>
      <c r="H30" s="287">
        <f>G30*各種係数!$E30</f>
        <v>0</v>
      </c>
      <c r="I30" s="287">
        <f>G30*各種係数!D30</f>
        <v>0</v>
      </c>
      <c r="J30" s="287">
        <v>0</v>
      </c>
      <c r="K30" s="287">
        <f>J30*各種係数!G30</f>
        <v>0</v>
      </c>
      <c r="L30" s="287">
        <f>J30*各種係数!H30</f>
        <v>0</v>
      </c>
      <c r="M30" s="290"/>
      <c r="N30" s="291"/>
      <c r="O30" s="287">
        <f>$N$46*各種係数!I30</f>
        <v>0</v>
      </c>
      <c r="P30" s="287">
        <f>O30*各種係数!E30</f>
        <v>0</v>
      </c>
      <c r="Q30" s="287">
        <f>O30*各種係数!C30</f>
        <v>0</v>
      </c>
      <c r="R30" s="287">
        <v>0</v>
      </c>
      <c r="S30" s="287">
        <f>R30*各種係数!G30</f>
        <v>0</v>
      </c>
      <c r="T30" s="287">
        <f>R30*各種係数!H30</f>
        <v>0</v>
      </c>
      <c r="U30" s="287">
        <f t="shared" si="0"/>
        <v>0</v>
      </c>
      <c r="V30" s="287">
        <f t="shared" si="2"/>
        <v>0</v>
      </c>
      <c r="W30" s="287">
        <f t="shared" si="1"/>
        <v>0</v>
      </c>
      <c r="X30" s="287">
        <f>D30*各種係数!J30*各種係数!$N$6</f>
        <v>0</v>
      </c>
      <c r="Y30" s="287">
        <f>J30*各種係数!J30*各種係数!$N$6</f>
        <v>0</v>
      </c>
      <c r="Z30" s="287">
        <f>R30*各種係数!J30*各種係数!$N$6</f>
        <v>0</v>
      </c>
      <c r="AA30" s="287">
        <f t="shared" si="5"/>
        <v>0</v>
      </c>
      <c r="AB30" s="287">
        <f>D30*各種係数!K30*各種係数!$N$6</f>
        <v>0</v>
      </c>
      <c r="AC30" s="287">
        <f>J30*各種係数!K30*各種係数!$N$6</f>
        <v>0</v>
      </c>
      <c r="AD30" s="287">
        <f>R30*各種係数!K30*各種係数!$N$6</f>
        <v>0</v>
      </c>
      <c r="AE30" s="287">
        <f t="shared" si="4"/>
        <v>0</v>
      </c>
    </row>
    <row r="31" spans="1:31" ht="13.5" customHeight="1">
      <c r="A31" s="55">
        <v>27</v>
      </c>
      <c r="B31" s="56" t="s">
        <v>184</v>
      </c>
      <c r="C31" s="287">
        <f>価格変換!J32</f>
        <v>0</v>
      </c>
      <c r="D31" s="287">
        <f>C31*各種係数!$F31</f>
        <v>0</v>
      </c>
      <c r="E31" s="287">
        <f>D31*各種係数!G31</f>
        <v>0</v>
      </c>
      <c r="F31" s="287">
        <f>D31*各種係数!H31</f>
        <v>0</v>
      </c>
      <c r="G31" s="287">
        <f>投入係数!$AR86</f>
        <v>0</v>
      </c>
      <c r="H31" s="287">
        <f>G31*各種係数!$E31</f>
        <v>0</v>
      </c>
      <c r="I31" s="287">
        <f>G31*各種係数!D31</f>
        <v>0</v>
      </c>
      <c r="J31" s="287">
        <v>0</v>
      </c>
      <c r="K31" s="287">
        <f>J31*各種係数!G31</f>
        <v>0</v>
      </c>
      <c r="L31" s="287">
        <f>J31*各種係数!H31</f>
        <v>0</v>
      </c>
      <c r="M31" s="290"/>
      <c r="N31" s="291"/>
      <c r="O31" s="287">
        <f>$N$46*各種係数!I31</f>
        <v>0</v>
      </c>
      <c r="P31" s="287">
        <f>O31*各種係数!E31</f>
        <v>0</v>
      </c>
      <c r="Q31" s="287">
        <f>O31*各種係数!C31</f>
        <v>0</v>
      </c>
      <c r="R31" s="287">
        <v>0</v>
      </c>
      <c r="S31" s="287">
        <f>R31*各種係数!G31</f>
        <v>0</v>
      </c>
      <c r="T31" s="287">
        <f>R31*各種係数!H31</f>
        <v>0</v>
      </c>
      <c r="U31" s="287">
        <f t="shared" si="0"/>
        <v>0</v>
      </c>
      <c r="V31" s="287">
        <f t="shared" si="2"/>
        <v>0</v>
      </c>
      <c r="W31" s="287">
        <f t="shared" si="1"/>
        <v>0</v>
      </c>
      <c r="X31" s="287">
        <f>D31*各種係数!J31*各種係数!$N$6</f>
        <v>0</v>
      </c>
      <c r="Y31" s="287">
        <f>J31*各種係数!J31*各種係数!$N$6</f>
        <v>0</v>
      </c>
      <c r="Z31" s="287">
        <f>R31*各種係数!J31*各種係数!$N$6</f>
        <v>0</v>
      </c>
      <c r="AA31" s="287">
        <f t="shared" si="5"/>
        <v>0</v>
      </c>
      <c r="AB31" s="287">
        <f>D31*各種係数!K31*各種係数!$N$6</f>
        <v>0</v>
      </c>
      <c r="AC31" s="287">
        <f>J31*各種係数!K31*各種係数!$N$6</f>
        <v>0</v>
      </c>
      <c r="AD31" s="287">
        <f>R31*各種係数!K31*各種係数!$N$6</f>
        <v>0</v>
      </c>
      <c r="AE31" s="287">
        <f t="shared" si="4"/>
        <v>0</v>
      </c>
    </row>
    <row r="32" spans="1:31" ht="13.5" customHeight="1">
      <c r="A32" s="55">
        <v>28</v>
      </c>
      <c r="B32" s="56" t="s">
        <v>292</v>
      </c>
      <c r="C32" s="287">
        <f>価格変換!J33</f>
        <v>0</v>
      </c>
      <c r="D32" s="287">
        <f>C32*各種係数!$F32</f>
        <v>0</v>
      </c>
      <c r="E32" s="287">
        <f>D32*各種係数!G32</f>
        <v>0</v>
      </c>
      <c r="F32" s="287">
        <f>D32*各種係数!H32</f>
        <v>0</v>
      </c>
      <c r="G32" s="287">
        <f>投入係数!$AR87</f>
        <v>0</v>
      </c>
      <c r="H32" s="287">
        <f>G32*各種係数!$E32</f>
        <v>0</v>
      </c>
      <c r="I32" s="287">
        <f>G32*各種係数!D32</f>
        <v>0</v>
      </c>
      <c r="J32" s="287">
        <v>0</v>
      </c>
      <c r="K32" s="287">
        <f>J32*各種係数!G32</f>
        <v>0</v>
      </c>
      <c r="L32" s="287">
        <f>J32*各種係数!H32</f>
        <v>0</v>
      </c>
      <c r="M32" s="290"/>
      <c r="N32" s="291"/>
      <c r="O32" s="287">
        <f>$N$46*各種係数!I32</f>
        <v>0</v>
      </c>
      <c r="P32" s="287">
        <f>O32*各種係数!E32</f>
        <v>0</v>
      </c>
      <c r="Q32" s="287">
        <f>O32*各種係数!C32</f>
        <v>0</v>
      </c>
      <c r="R32" s="287">
        <v>0</v>
      </c>
      <c r="S32" s="287">
        <f>R32*各種係数!G32</f>
        <v>0</v>
      </c>
      <c r="T32" s="287">
        <f>R32*各種係数!H32</f>
        <v>0</v>
      </c>
      <c r="U32" s="287">
        <f t="shared" si="0"/>
        <v>0</v>
      </c>
      <c r="V32" s="287">
        <f t="shared" si="2"/>
        <v>0</v>
      </c>
      <c r="W32" s="287">
        <f t="shared" si="1"/>
        <v>0</v>
      </c>
      <c r="X32" s="287">
        <f>D32*各種係数!J32*各種係数!$N$6</f>
        <v>0</v>
      </c>
      <c r="Y32" s="287">
        <f>J32*各種係数!J32*各種係数!$N$6</f>
        <v>0</v>
      </c>
      <c r="Z32" s="287">
        <f>R32*各種係数!J32*各種係数!$N$6</f>
        <v>0</v>
      </c>
      <c r="AA32" s="287">
        <f t="shared" si="5"/>
        <v>0</v>
      </c>
      <c r="AB32" s="287">
        <f>D32*各種係数!K32*各種係数!$N$6</f>
        <v>0</v>
      </c>
      <c r="AC32" s="287">
        <f>J32*各種係数!K32*各種係数!$N$6</f>
        <v>0</v>
      </c>
      <c r="AD32" s="287">
        <f>R32*各種係数!K32*各種係数!$N$6</f>
        <v>0</v>
      </c>
      <c r="AE32" s="287">
        <f t="shared" si="4"/>
        <v>0</v>
      </c>
    </row>
    <row r="33" spans="1:31" ht="13.5" customHeight="1">
      <c r="A33" s="55">
        <v>29</v>
      </c>
      <c r="B33" s="56" t="s">
        <v>185</v>
      </c>
      <c r="C33" s="287">
        <f>価格変換!J34</f>
        <v>0</v>
      </c>
      <c r="D33" s="287">
        <f>C33*各種係数!$F33</f>
        <v>0</v>
      </c>
      <c r="E33" s="287">
        <f>D33*各種係数!G33</f>
        <v>0</v>
      </c>
      <c r="F33" s="287">
        <f>D33*各種係数!H33</f>
        <v>0</v>
      </c>
      <c r="G33" s="287">
        <f>投入係数!$AR88</f>
        <v>0</v>
      </c>
      <c r="H33" s="287">
        <f>G33*各種係数!$E33</f>
        <v>0</v>
      </c>
      <c r="I33" s="287">
        <f>G33*各種係数!D33</f>
        <v>0</v>
      </c>
      <c r="J33" s="287">
        <v>0</v>
      </c>
      <c r="K33" s="287">
        <f>J33*各種係数!G33</f>
        <v>0</v>
      </c>
      <c r="L33" s="287">
        <f>J33*各種係数!H33</f>
        <v>0</v>
      </c>
      <c r="M33" s="290"/>
      <c r="N33" s="291"/>
      <c r="O33" s="287">
        <f>$N$46*各種係数!I33</f>
        <v>0</v>
      </c>
      <c r="P33" s="287">
        <f>O33*各種係数!E33</f>
        <v>0</v>
      </c>
      <c r="Q33" s="287">
        <f>O33*各種係数!C33</f>
        <v>0</v>
      </c>
      <c r="R33" s="287">
        <v>0</v>
      </c>
      <c r="S33" s="287">
        <f>R33*各種係数!G33</f>
        <v>0</v>
      </c>
      <c r="T33" s="287">
        <f>R33*各種係数!H33</f>
        <v>0</v>
      </c>
      <c r="U33" s="287">
        <f t="shared" si="0"/>
        <v>0</v>
      </c>
      <c r="V33" s="287">
        <f t="shared" si="2"/>
        <v>0</v>
      </c>
      <c r="W33" s="287">
        <f t="shared" si="1"/>
        <v>0</v>
      </c>
      <c r="X33" s="287">
        <f>D33*各種係数!J33*各種係数!$N$6</f>
        <v>0</v>
      </c>
      <c r="Y33" s="287">
        <f>J33*各種係数!J33*各種係数!$N$6</f>
        <v>0</v>
      </c>
      <c r="Z33" s="287">
        <f>R33*各種係数!J33*各種係数!$N$6</f>
        <v>0</v>
      </c>
      <c r="AA33" s="287">
        <f t="shared" si="5"/>
        <v>0</v>
      </c>
      <c r="AB33" s="287">
        <f>D33*各種係数!K33*各種係数!$N$6</f>
        <v>0</v>
      </c>
      <c r="AC33" s="287">
        <f>J33*各種係数!K33*各種係数!$N$6</f>
        <v>0</v>
      </c>
      <c r="AD33" s="287">
        <f>R33*各種係数!K33*各種係数!$N$6</f>
        <v>0</v>
      </c>
      <c r="AE33" s="287">
        <f t="shared" si="4"/>
        <v>0</v>
      </c>
    </row>
    <row r="34" spans="1:31" ht="13.5" customHeight="1">
      <c r="A34" s="57">
        <v>30</v>
      </c>
      <c r="B34" s="58" t="s">
        <v>186</v>
      </c>
      <c r="C34" s="292">
        <f>価格変換!J35</f>
        <v>0</v>
      </c>
      <c r="D34" s="292">
        <f>C34*各種係数!$F34</f>
        <v>0</v>
      </c>
      <c r="E34" s="292">
        <f>D34*各種係数!G34</f>
        <v>0</v>
      </c>
      <c r="F34" s="292">
        <f>D34*各種係数!H34</f>
        <v>0</v>
      </c>
      <c r="G34" s="292">
        <f>投入係数!$AR89</f>
        <v>0</v>
      </c>
      <c r="H34" s="292">
        <f>G34*各種係数!$E34</f>
        <v>0</v>
      </c>
      <c r="I34" s="292">
        <f>G34*各種係数!D34</f>
        <v>0</v>
      </c>
      <c r="J34" s="292">
        <v>0</v>
      </c>
      <c r="K34" s="292">
        <f>J34*各種係数!G34</f>
        <v>0</v>
      </c>
      <c r="L34" s="292">
        <f>J34*各種係数!H34</f>
        <v>0</v>
      </c>
      <c r="M34" s="293"/>
      <c r="N34" s="294"/>
      <c r="O34" s="292">
        <f>$N$46*各種係数!I34</f>
        <v>0</v>
      </c>
      <c r="P34" s="292">
        <f>O34*各種係数!E34</f>
        <v>0</v>
      </c>
      <c r="Q34" s="292">
        <f>O34*各種係数!C34</f>
        <v>0</v>
      </c>
      <c r="R34" s="292">
        <v>0</v>
      </c>
      <c r="S34" s="292">
        <f>R34*各種係数!G34</f>
        <v>0</v>
      </c>
      <c r="T34" s="292">
        <f>R34*各種係数!H34</f>
        <v>0</v>
      </c>
      <c r="U34" s="292">
        <f t="shared" si="0"/>
        <v>0</v>
      </c>
      <c r="V34" s="292">
        <f t="shared" si="2"/>
        <v>0</v>
      </c>
      <c r="W34" s="292">
        <f t="shared" si="1"/>
        <v>0</v>
      </c>
      <c r="X34" s="292">
        <f>D34*各種係数!J34*各種係数!$N$6</f>
        <v>0</v>
      </c>
      <c r="Y34" s="292">
        <f>J34*各種係数!J34*各種係数!$N$6</f>
        <v>0</v>
      </c>
      <c r="Z34" s="292">
        <f>R34*各種係数!J34*各種係数!$N$6</f>
        <v>0</v>
      </c>
      <c r="AA34" s="292">
        <f t="shared" si="5"/>
        <v>0</v>
      </c>
      <c r="AB34" s="292">
        <f>D34*各種係数!K34*各種係数!$N$6</f>
        <v>0</v>
      </c>
      <c r="AC34" s="292">
        <f>J34*各種係数!K34*各種係数!$N$6</f>
        <v>0</v>
      </c>
      <c r="AD34" s="292">
        <f>R34*各種係数!K34*各種係数!$N$6</f>
        <v>0</v>
      </c>
      <c r="AE34" s="292">
        <f t="shared" si="4"/>
        <v>0</v>
      </c>
    </row>
    <row r="35" spans="1:31" ht="13.5" customHeight="1">
      <c r="A35" s="55">
        <v>31</v>
      </c>
      <c r="B35" s="56" t="s">
        <v>187</v>
      </c>
      <c r="C35" s="287">
        <f>価格変換!J36</f>
        <v>0</v>
      </c>
      <c r="D35" s="287">
        <f>C35*各種係数!$F35</f>
        <v>0</v>
      </c>
      <c r="E35" s="287">
        <f>D35*各種係数!G35</f>
        <v>0</v>
      </c>
      <c r="F35" s="287">
        <f>D35*各種係数!H35</f>
        <v>0</v>
      </c>
      <c r="G35" s="287">
        <f>投入係数!$AR90</f>
        <v>0</v>
      </c>
      <c r="H35" s="287">
        <f>G35*各種係数!$E35</f>
        <v>0</v>
      </c>
      <c r="I35" s="287">
        <f>G35*各種係数!D35</f>
        <v>0</v>
      </c>
      <c r="J35" s="287">
        <v>0</v>
      </c>
      <c r="K35" s="287">
        <f>J35*各種係数!G35</f>
        <v>0</v>
      </c>
      <c r="L35" s="287">
        <f>J35*各種係数!H35</f>
        <v>0</v>
      </c>
      <c r="M35" s="290"/>
      <c r="N35" s="291"/>
      <c r="O35" s="287">
        <f>$N$46*各種係数!I35</f>
        <v>0</v>
      </c>
      <c r="P35" s="287">
        <f>O35*各種係数!E35</f>
        <v>0</v>
      </c>
      <c r="Q35" s="287">
        <f>O35*各種係数!C35</f>
        <v>0</v>
      </c>
      <c r="R35" s="287">
        <v>0</v>
      </c>
      <c r="S35" s="287">
        <f>R35*各種係数!G35</f>
        <v>0</v>
      </c>
      <c r="T35" s="287">
        <f>R35*各種係数!H35</f>
        <v>0</v>
      </c>
      <c r="U35" s="287">
        <f t="shared" si="0"/>
        <v>0</v>
      </c>
      <c r="V35" s="287">
        <f t="shared" si="2"/>
        <v>0</v>
      </c>
      <c r="W35" s="287">
        <f t="shared" si="1"/>
        <v>0</v>
      </c>
      <c r="X35" s="287">
        <f>D35*各種係数!J35*各種係数!$N$6</f>
        <v>0</v>
      </c>
      <c r="Y35" s="287">
        <f>J35*各種係数!J35*各種係数!$N$6</f>
        <v>0</v>
      </c>
      <c r="Z35" s="287">
        <f>R35*各種係数!J35*各種係数!$N$6</f>
        <v>0</v>
      </c>
      <c r="AA35" s="287">
        <f t="shared" si="5"/>
        <v>0</v>
      </c>
      <c r="AB35" s="287">
        <f>D35*各種係数!K35*各種係数!$N$6</f>
        <v>0</v>
      </c>
      <c r="AC35" s="287">
        <f>J35*各種係数!K35*各種係数!$N$6</f>
        <v>0</v>
      </c>
      <c r="AD35" s="287">
        <f>R35*各種係数!K35*各種係数!$N$6</f>
        <v>0</v>
      </c>
      <c r="AE35" s="287">
        <f t="shared" si="4"/>
        <v>0</v>
      </c>
    </row>
    <row r="36" spans="1:31" ht="13.5" customHeight="1">
      <c r="A36" s="55">
        <v>32</v>
      </c>
      <c r="B36" s="56" t="s">
        <v>293</v>
      </c>
      <c r="C36" s="287">
        <f>価格変換!J37</f>
        <v>0</v>
      </c>
      <c r="D36" s="287">
        <f>C36*各種係数!$F36</f>
        <v>0</v>
      </c>
      <c r="E36" s="287">
        <f>D36*各種係数!G36</f>
        <v>0</v>
      </c>
      <c r="F36" s="287">
        <f>D36*各種係数!H36</f>
        <v>0</v>
      </c>
      <c r="G36" s="287">
        <f>投入係数!$AR91</f>
        <v>0</v>
      </c>
      <c r="H36" s="287">
        <f>G36*各種係数!$E36</f>
        <v>0</v>
      </c>
      <c r="I36" s="287">
        <f>G36*各種係数!D36</f>
        <v>0</v>
      </c>
      <c r="J36" s="287">
        <v>0</v>
      </c>
      <c r="K36" s="287">
        <f>J36*各種係数!G36</f>
        <v>0</v>
      </c>
      <c r="L36" s="287">
        <f>J36*各種係数!H36</f>
        <v>0</v>
      </c>
      <c r="M36" s="290"/>
      <c r="N36" s="291"/>
      <c r="O36" s="287">
        <f>$N$46*各種係数!I36</f>
        <v>0</v>
      </c>
      <c r="P36" s="287">
        <f>O36*各種係数!E36</f>
        <v>0</v>
      </c>
      <c r="Q36" s="287">
        <f>O36*各種係数!C36</f>
        <v>0</v>
      </c>
      <c r="R36" s="287">
        <v>0</v>
      </c>
      <c r="S36" s="287">
        <f>R36*各種係数!G36</f>
        <v>0</v>
      </c>
      <c r="T36" s="287">
        <f>R36*各種係数!H36</f>
        <v>0</v>
      </c>
      <c r="U36" s="287">
        <f t="shared" si="0"/>
        <v>0</v>
      </c>
      <c r="V36" s="287">
        <f t="shared" si="2"/>
        <v>0</v>
      </c>
      <c r="W36" s="287">
        <f t="shared" si="1"/>
        <v>0</v>
      </c>
      <c r="X36" s="287">
        <f>D36*各種係数!J36*各種係数!$N$6</f>
        <v>0</v>
      </c>
      <c r="Y36" s="287">
        <f>J36*各種係数!J36*各種係数!$N$6</f>
        <v>0</v>
      </c>
      <c r="Z36" s="287">
        <f>R36*各種係数!J36*各種係数!$N$6</f>
        <v>0</v>
      </c>
      <c r="AA36" s="287">
        <f t="shared" si="5"/>
        <v>0</v>
      </c>
      <c r="AB36" s="287">
        <f>D36*各種係数!K36*各種係数!$N$6</f>
        <v>0</v>
      </c>
      <c r="AC36" s="287">
        <f>J36*各種係数!K36*各種係数!$N$6</f>
        <v>0</v>
      </c>
      <c r="AD36" s="287">
        <f>R36*各種係数!K36*各種係数!$N$6</f>
        <v>0</v>
      </c>
      <c r="AE36" s="287">
        <f t="shared" si="4"/>
        <v>0</v>
      </c>
    </row>
    <row r="37" spans="1:31" ht="13.5" customHeight="1">
      <c r="A37" s="55">
        <v>33</v>
      </c>
      <c r="B37" s="56" t="s">
        <v>294</v>
      </c>
      <c r="C37" s="287">
        <f>価格変換!J38</f>
        <v>0</v>
      </c>
      <c r="D37" s="287">
        <f>C37*各種係数!$F37</f>
        <v>0</v>
      </c>
      <c r="E37" s="287">
        <f>D37*各種係数!G37</f>
        <v>0</v>
      </c>
      <c r="F37" s="287">
        <f>D37*各種係数!H37</f>
        <v>0</v>
      </c>
      <c r="G37" s="287">
        <f>投入係数!$AR92</f>
        <v>0</v>
      </c>
      <c r="H37" s="287">
        <f>G37*各種係数!$E37</f>
        <v>0</v>
      </c>
      <c r="I37" s="287">
        <f>G37*各種係数!D37</f>
        <v>0</v>
      </c>
      <c r="J37" s="287">
        <v>0</v>
      </c>
      <c r="K37" s="287">
        <f>J37*各種係数!G37</f>
        <v>0</v>
      </c>
      <c r="L37" s="287">
        <f>J37*各種係数!H37</f>
        <v>0</v>
      </c>
      <c r="M37" s="290"/>
      <c r="N37" s="291"/>
      <c r="O37" s="287">
        <f>$N$46*各種係数!I37</f>
        <v>0</v>
      </c>
      <c r="P37" s="287">
        <f>O37*各種係数!E37</f>
        <v>0</v>
      </c>
      <c r="Q37" s="287">
        <f>O37*各種係数!C37</f>
        <v>0</v>
      </c>
      <c r="R37" s="287">
        <v>0</v>
      </c>
      <c r="S37" s="287">
        <f>R37*各種係数!G37</f>
        <v>0</v>
      </c>
      <c r="T37" s="287">
        <f>R37*各種係数!H37</f>
        <v>0</v>
      </c>
      <c r="U37" s="287">
        <f t="shared" si="0"/>
        <v>0</v>
      </c>
      <c r="V37" s="287">
        <f t="shared" si="2"/>
        <v>0</v>
      </c>
      <c r="W37" s="287">
        <f t="shared" si="1"/>
        <v>0</v>
      </c>
      <c r="X37" s="287">
        <f>D37*各種係数!J37*各種係数!$N$6</f>
        <v>0</v>
      </c>
      <c r="Y37" s="287">
        <f>J37*各種係数!J37*各種係数!$N$6</f>
        <v>0</v>
      </c>
      <c r="Z37" s="287">
        <f>R37*各種係数!J37*各種係数!$N$6</f>
        <v>0</v>
      </c>
      <c r="AA37" s="287">
        <f t="shared" si="5"/>
        <v>0</v>
      </c>
      <c r="AB37" s="287">
        <f>D37*各種係数!K37*各種係数!$N$6</f>
        <v>0</v>
      </c>
      <c r="AC37" s="287">
        <f>J37*各種係数!K37*各種係数!$N$6</f>
        <v>0</v>
      </c>
      <c r="AD37" s="287">
        <f>R37*各種係数!K37*各種係数!$N$6</f>
        <v>0</v>
      </c>
      <c r="AE37" s="287">
        <f t="shared" si="4"/>
        <v>0</v>
      </c>
    </row>
    <row r="38" spans="1:31" ht="13.5" customHeight="1">
      <c r="A38" s="55">
        <v>34</v>
      </c>
      <c r="B38" s="56" t="s">
        <v>295</v>
      </c>
      <c r="C38" s="287">
        <f>価格変換!J39</f>
        <v>0</v>
      </c>
      <c r="D38" s="287">
        <f>C38*各種係数!$F38</f>
        <v>0</v>
      </c>
      <c r="E38" s="287">
        <f>D38*各種係数!G38</f>
        <v>0</v>
      </c>
      <c r="F38" s="287">
        <f>D38*各種係数!H38</f>
        <v>0</v>
      </c>
      <c r="G38" s="287">
        <f>投入係数!$AR93</f>
        <v>0</v>
      </c>
      <c r="H38" s="287">
        <f>G38*各種係数!$E38</f>
        <v>0</v>
      </c>
      <c r="I38" s="287">
        <f>G38*各種係数!D38</f>
        <v>0</v>
      </c>
      <c r="J38" s="287">
        <v>0</v>
      </c>
      <c r="K38" s="287">
        <f>J38*各種係数!G38</f>
        <v>0</v>
      </c>
      <c r="L38" s="287">
        <f>J38*各種係数!H38</f>
        <v>0</v>
      </c>
      <c r="M38" s="290"/>
      <c r="N38" s="291"/>
      <c r="O38" s="287">
        <f>$N$46*各種係数!I38</f>
        <v>0</v>
      </c>
      <c r="P38" s="287">
        <f>O38*各種係数!E38</f>
        <v>0</v>
      </c>
      <c r="Q38" s="287">
        <f>O38*各種係数!C38</f>
        <v>0</v>
      </c>
      <c r="R38" s="287">
        <v>0</v>
      </c>
      <c r="S38" s="287">
        <f>R38*各種係数!G38</f>
        <v>0</v>
      </c>
      <c r="T38" s="287">
        <f>R38*各種係数!H38</f>
        <v>0</v>
      </c>
      <c r="U38" s="287">
        <f t="shared" si="0"/>
        <v>0</v>
      </c>
      <c r="V38" s="287">
        <f t="shared" si="2"/>
        <v>0</v>
      </c>
      <c r="W38" s="287">
        <f t="shared" si="1"/>
        <v>0</v>
      </c>
      <c r="X38" s="287">
        <f>D38*各種係数!J38*各種係数!$N$6</f>
        <v>0</v>
      </c>
      <c r="Y38" s="287">
        <f>J38*各種係数!J38*各種係数!$N$6</f>
        <v>0</v>
      </c>
      <c r="Z38" s="287">
        <f>R38*各種係数!J38*各種係数!$N$6</f>
        <v>0</v>
      </c>
      <c r="AA38" s="287">
        <f t="shared" si="5"/>
        <v>0</v>
      </c>
      <c r="AB38" s="287">
        <f>D38*各種係数!K38*各種係数!$N$6</f>
        <v>0</v>
      </c>
      <c r="AC38" s="287">
        <f>J38*各種係数!K38*各種係数!$N$6</f>
        <v>0</v>
      </c>
      <c r="AD38" s="287">
        <f>R38*各種係数!K38*各種係数!$N$6</f>
        <v>0</v>
      </c>
      <c r="AE38" s="287">
        <f t="shared" si="4"/>
        <v>0</v>
      </c>
    </row>
    <row r="39" spans="1:31" ht="13.5" customHeight="1">
      <c r="A39" s="57">
        <v>35</v>
      </c>
      <c r="B39" s="58" t="s">
        <v>34</v>
      </c>
      <c r="C39" s="292">
        <f>価格変換!J40</f>
        <v>0</v>
      </c>
      <c r="D39" s="292">
        <f>C39*各種係数!$F39</f>
        <v>0</v>
      </c>
      <c r="E39" s="292">
        <f>D39*各種係数!G39</f>
        <v>0</v>
      </c>
      <c r="F39" s="292">
        <f>D39*各種係数!H39</f>
        <v>0</v>
      </c>
      <c r="G39" s="292">
        <f>投入係数!$AR94</f>
        <v>0</v>
      </c>
      <c r="H39" s="292">
        <f>G39*各種係数!$E39</f>
        <v>0</v>
      </c>
      <c r="I39" s="292">
        <f>G39*各種係数!D39</f>
        <v>0</v>
      </c>
      <c r="J39" s="292">
        <v>0</v>
      </c>
      <c r="K39" s="292">
        <f>J39*各種係数!G39</f>
        <v>0</v>
      </c>
      <c r="L39" s="292">
        <f>J39*各種係数!H39</f>
        <v>0</v>
      </c>
      <c r="M39" s="293"/>
      <c r="N39" s="294"/>
      <c r="O39" s="292">
        <f>$N$46*各種係数!I39</f>
        <v>0</v>
      </c>
      <c r="P39" s="292">
        <f>O39*各種係数!E39</f>
        <v>0</v>
      </c>
      <c r="Q39" s="292">
        <f>O39*各種係数!C39</f>
        <v>0</v>
      </c>
      <c r="R39" s="292">
        <v>0</v>
      </c>
      <c r="S39" s="292">
        <f>R39*各種係数!G39</f>
        <v>0</v>
      </c>
      <c r="T39" s="292">
        <f>R39*各種係数!H39</f>
        <v>0</v>
      </c>
      <c r="U39" s="292">
        <f t="shared" si="0"/>
        <v>0</v>
      </c>
      <c r="V39" s="292">
        <f t="shared" si="2"/>
        <v>0</v>
      </c>
      <c r="W39" s="292">
        <f t="shared" si="1"/>
        <v>0</v>
      </c>
      <c r="X39" s="292">
        <f>D39*各種係数!J39*各種係数!$N$6</f>
        <v>0</v>
      </c>
      <c r="Y39" s="292">
        <f>J39*各種係数!J39*各種係数!$N$6</f>
        <v>0</v>
      </c>
      <c r="Z39" s="292">
        <f>R39*各種係数!J39*各種係数!$N$6</f>
        <v>0</v>
      </c>
      <c r="AA39" s="292">
        <f t="shared" si="5"/>
        <v>0</v>
      </c>
      <c r="AB39" s="292">
        <f>D39*各種係数!K39*各種係数!$N$6</f>
        <v>0</v>
      </c>
      <c r="AC39" s="292">
        <f>J39*各種係数!K39*各種係数!$N$6</f>
        <v>0</v>
      </c>
      <c r="AD39" s="292">
        <f>R39*各種係数!K39*各種係数!$N$6</f>
        <v>0</v>
      </c>
      <c r="AE39" s="292">
        <f t="shared" si="4"/>
        <v>0</v>
      </c>
    </row>
    <row r="40" spans="1:31" ht="13.5" customHeight="1">
      <c r="A40" s="55">
        <v>36</v>
      </c>
      <c r="B40" s="56" t="s">
        <v>37</v>
      </c>
      <c r="C40" s="287">
        <f>価格変換!J41</f>
        <v>0</v>
      </c>
      <c r="D40" s="287">
        <f>C40*各種係数!$F40</f>
        <v>0</v>
      </c>
      <c r="E40" s="287">
        <f>D40*各種係数!G40</f>
        <v>0</v>
      </c>
      <c r="F40" s="287">
        <f>D40*各種係数!H40</f>
        <v>0</v>
      </c>
      <c r="G40" s="287">
        <f>投入係数!$AR95</f>
        <v>0</v>
      </c>
      <c r="H40" s="287">
        <f>G40*各種係数!$E40</f>
        <v>0</v>
      </c>
      <c r="I40" s="287">
        <f>G40*各種係数!D40</f>
        <v>0</v>
      </c>
      <c r="J40" s="287">
        <v>0</v>
      </c>
      <c r="K40" s="287">
        <f>J40*各種係数!G40</f>
        <v>0</v>
      </c>
      <c r="L40" s="287">
        <f>J40*各種係数!H40</f>
        <v>0</v>
      </c>
      <c r="M40" s="290"/>
      <c r="N40" s="291"/>
      <c r="O40" s="287">
        <f>$N$46*各種係数!I40</f>
        <v>0</v>
      </c>
      <c r="P40" s="287">
        <f>O40*各種係数!E40</f>
        <v>0</v>
      </c>
      <c r="Q40" s="287">
        <f>O40*各種係数!C40</f>
        <v>0</v>
      </c>
      <c r="R40" s="287">
        <v>0</v>
      </c>
      <c r="S40" s="287">
        <f>R40*各種係数!G40</f>
        <v>0</v>
      </c>
      <c r="T40" s="287">
        <f>R40*各種係数!H40</f>
        <v>0</v>
      </c>
      <c r="U40" s="287">
        <f t="shared" si="0"/>
        <v>0</v>
      </c>
      <c r="V40" s="287">
        <f t="shared" si="2"/>
        <v>0</v>
      </c>
      <c r="W40" s="287">
        <f t="shared" si="1"/>
        <v>0</v>
      </c>
      <c r="X40" s="287">
        <f>D40*各種係数!J40*各種係数!$N$6</f>
        <v>0</v>
      </c>
      <c r="Y40" s="287">
        <f>J40*各種係数!J40*各種係数!$N$6</f>
        <v>0</v>
      </c>
      <c r="Z40" s="287">
        <f>R40*各種係数!J40*各種係数!$N$6</f>
        <v>0</v>
      </c>
      <c r="AA40" s="287">
        <f t="shared" si="5"/>
        <v>0</v>
      </c>
      <c r="AB40" s="287">
        <f>D40*各種係数!K40*各種係数!$N$6</f>
        <v>0</v>
      </c>
      <c r="AC40" s="287">
        <f>J40*各種係数!K40*各種係数!$N$6</f>
        <v>0</v>
      </c>
      <c r="AD40" s="287">
        <f>R40*各種係数!K40*各種係数!$N$6</f>
        <v>0</v>
      </c>
      <c r="AE40" s="287">
        <f t="shared" si="4"/>
        <v>0</v>
      </c>
    </row>
    <row r="41" spans="1:31" ht="13.5" customHeight="1">
      <c r="A41" s="55">
        <v>37</v>
      </c>
      <c r="B41" s="56" t="s">
        <v>340</v>
      </c>
      <c r="C41" s="287">
        <f>価格変換!J42</f>
        <v>0</v>
      </c>
      <c r="D41" s="287">
        <f>C41*各種係数!$F41</f>
        <v>0</v>
      </c>
      <c r="E41" s="287">
        <f>D41*各種係数!G41</f>
        <v>0</v>
      </c>
      <c r="F41" s="287">
        <f>D41*各種係数!H41</f>
        <v>0</v>
      </c>
      <c r="G41" s="287">
        <f>投入係数!$AR96</f>
        <v>0</v>
      </c>
      <c r="H41" s="287">
        <f>G41*各種係数!$E41</f>
        <v>0</v>
      </c>
      <c r="I41" s="287">
        <f>G41*各種係数!D41</f>
        <v>0</v>
      </c>
      <c r="J41" s="287">
        <v>0</v>
      </c>
      <c r="K41" s="287">
        <f>J41*各種係数!G41</f>
        <v>0</v>
      </c>
      <c r="L41" s="287">
        <f>J41*各種係数!H41</f>
        <v>0</v>
      </c>
      <c r="M41" s="290"/>
      <c r="N41" s="291"/>
      <c r="O41" s="287">
        <f>$N$46*各種係数!I41</f>
        <v>0</v>
      </c>
      <c r="P41" s="287">
        <f>O41*各種係数!E41</f>
        <v>0</v>
      </c>
      <c r="Q41" s="287">
        <f>O41*各種係数!C41</f>
        <v>0</v>
      </c>
      <c r="R41" s="287">
        <v>0</v>
      </c>
      <c r="S41" s="287">
        <f>R41*各種係数!G41</f>
        <v>0</v>
      </c>
      <c r="T41" s="287">
        <f>R41*各種係数!H41</f>
        <v>0</v>
      </c>
      <c r="U41" s="287">
        <f t="shared" si="0"/>
        <v>0</v>
      </c>
      <c r="V41" s="287">
        <f t="shared" si="2"/>
        <v>0</v>
      </c>
      <c r="W41" s="287">
        <f t="shared" si="1"/>
        <v>0</v>
      </c>
      <c r="X41" s="287">
        <f>D41*各種係数!J41*各種係数!$N$6</f>
        <v>0</v>
      </c>
      <c r="Y41" s="287">
        <f>J41*各種係数!J41*各種係数!$N$6</f>
        <v>0</v>
      </c>
      <c r="Z41" s="287">
        <f>R41*各種係数!J41*各種係数!$N$6</f>
        <v>0</v>
      </c>
      <c r="AA41" s="287">
        <f t="shared" si="5"/>
        <v>0</v>
      </c>
      <c r="AB41" s="287">
        <f>D41*各種係数!K41*各種係数!$N$6</f>
        <v>0</v>
      </c>
      <c r="AC41" s="287">
        <f>J41*各種係数!K41*各種係数!$N$6</f>
        <v>0</v>
      </c>
      <c r="AD41" s="287">
        <f>R41*各種係数!K41*各種係数!$N$6</f>
        <v>0</v>
      </c>
      <c r="AE41" s="287">
        <f t="shared" si="4"/>
        <v>0</v>
      </c>
    </row>
    <row r="42" spans="1:31" ht="13.5" customHeight="1">
      <c r="A42" s="55">
        <v>38</v>
      </c>
      <c r="B42" s="56" t="s">
        <v>297</v>
      </c>
      <c r="C42" s="287">
        <f>価格変換!J43</f>
        <v>0</v>
      </c>
      <c r="D42" s="287">
        <f>C42*各種係数!$F42</f>
        <v>0</v>
      </c>
      <c r="E42" s="287">
        <f>D42*各種係数!G42</f>
        <v>0</v>
      </c>
      <c r="F42" s="287">
        <f>D42*各種係数!H42</f>
        <v>0</v>
      </c>
      <c r="G42" s="287">
        <f>投入係数!$AR97</f>
        <v>0</v>
      </c>
      <c r="H42" s="287">
        <f>G42*各種係数!$E42</f>
        <v>0</v>
      </c>
      <c r="I42" s="287">
        <f>G42*各種係数!D42</f>
        <v>0</v>
      </c>
      <c r="J42" s="287">
        <v>0</v>
      </c>
      <c r="K42" s="287">
        <f>J42*各種係数!G42</f>
        <v>0</v>
      </c>
      <c r="L42" s="287">
        <f>J42*各種係数!H42</f>
        <v>0</v>
      </c>
      <c r="M42" s="290"/>
      <c r="N42" s="291"/>
      <c r="O42" s="287">
        <f>$N$46*各種係数!I42</f>
        <v>0</v>
      </c>
      <c r="P42" s="287">
        <f>O42*各種係数!E42</f>
        <v>0</v>
      </c>
      <c r="Q42" s="287">
        <f>O42*各種係数!C42</f>
        <v>0</v>
      </c>
      <c r="R42" s="287">
        <v>0</v>
      </c>
      <c r="S42" s="287">
        <f>R42*各種係数!G42</f>
        <v>0</v>
      </c>
      <c r="T42" s="287">
        <f>R42*各種係数!H42</f>
        <v>0</v>
      </c>
      <c r="U42" s="287">
        <f t="shared" si="0"/>
        <v>0</v>
      </c>
      <c r="V42" s="287">
        <f t="shared" si="2"/>
        <v>0</v>
      </c>
      <c r="W42" s="287">
        <f t="shared" si="1"/>
        <v>0</v>
      </c>
      <c r="X42" s="287">
        <f>D42*各種係数!J42*各種係数!$N$6</f>
        <v>0</v>
      </c>
      <c r="Y42" s="287">
        <f>J42*各種係数!J42*各種係数!$N$6</f>
        <v>0</v>
      </c>
      <c r="Z42" s="287">
        <f>R42*各種係数!J42*各種係数!$N$6</f>
        <v>0</v>
      </c>
      <c r="AA42" s="287">
        <f t="shared" si="5"/>
        <v>0</v>
      </c>
      <c r="AB42" s="287">
        <f>D42*各種係数!K42*各種係数!$N$6</f>
        <v>0</v>
      </c>
      <c r="AC42" s="287">
        <f>J42*各種係数!K42*各種係数!$N$6</f>
        <v>0</v>
      </c>
      <c r="AD42" s="287">
        <f>R42*各種係数!K42*各種係数!$N$6</f>
        <v>0</v>
      </c>
      <c r="AE42" s="287">
        <f t="shared" si="4"/>
        <v>0</v>
      </c>
    </row>
    <row r="43" spans="1:31" ht="13.5" customHeight="1">
      <c r="A43" s="55">
        <v>39</v>
      </c>
      <c r="B43" s="56" t="s">
        <v>298</v>
      </c>
      <c r="C43" s="287">
        <f>価格変換!J44</f>
        <v>0</v>
      </c>
      <c r="D43" s="287">
        <f>C43*各種係数!$F43</f>
        <v>0</v>
      </c>
      <c r="E43" s="287">
        <f>D43*各種係数!G43</f>
        <v>0</v>
      </c>
      <c r="F43" s="287">
        <f>D43*各種係数!H43</f>
        <v>0</v>
      </c>
      <c r="G43" s="287">
        <f>投入係数!$AR98</f>
        <v>0</v>
      </c>
      <c r="H43" s="287">
        <f>G43*各種係数!$E43</f>
        <v>0</v>
      </c>
      <c r="I43" s="287">
        <f>G43*各種係数!D43</f>
        <v>0</v>
      </c>
      <c r="J43" s="287">
        <v>0</v>
      </c>
      <c r="K43" s="287">
        <f>J43*各種係数!G43</f>
        <v>0</v>
      </c>
      <c r="L43" s="287">
        <f>J43*各種係数!H43</f>
        <v>0</v>
      </c>
      <c r="M43" s="290"/>
      <c r="N43" s="291"/>
      <c r="O43" s="287">
        <f>$N$46*各種係数!I43</f>
        <v>0</v>
      </c>
      <c r="P43" s="287">
        <f>O43*各種係数!E43</f>
        <v>0</v>
      </c>
      <c r="Q43" s="287">
        <f>O43*各種係数!C43</f>
        <v>0</v>
      </c>
      <c r="R43" s="287">
        <v>0</v>
      </c>
      <c r="S43" s="287">
        <f>R43*各種係数!G43</f>
        <v>0</v>
      </c>
      <c r="T43" s="287">
        <f>R43*各種係数!H43</f>
        <v>0</v>
      </c>
      <c r="U43" s="287">
        <f t="shared" si="0"/>
        <v>0</v>
      </c>
      <c r="V43" s="287">
        <f t="shared" si="2"/>
        <v>0</v>
      </c>
      <c r="W43" s="287">
        <f t="shared" si="1"/>
        <v>0</v>
      </c>
      <c r="X43" s="287">
        <f>D43*各種係数!J43*各種係数!$N$6</f>
        <v>0</v>
      </c>
      <c r="Y43" s="287">
        <f>J43*各種係数!J43*各種係数!$N$6</f>
        <v>0</v>
      </c>
      <c r="Z43" s="287">
        <f>R43*各種係数!J43*各種係数!$N$6</f>
        <v>0</v>
      </c>
      <c r="AA43" s="287">
        <f t="shared" si="5"/>
        <v>0</v>
      </c>
      <c r="AB43" s="287">
        <f>D43*各種係数!K43*各種係数!$N$6</f>
        <v>0</v>
      </c>
      <c r="AC43" s="287">
        <f>J43*各種係数!K43*各種係数!$N$6</f>
        <v>0</v>
      </c>
      <c r="AD43" s="287">
        <f>R43*各種係数!K43*各種係数!$N$6</f>
        <v>0</v>
      </c>
      <c r="AE43" s="287">
        <f t="shared" si="4"/>
        <v>0</v>
      </c>
    </row>
    <row r="44" spans="1:31" ht="13.5" customHeight="1">
      <c r="A44" s="57">
        <v>40</v>
      </c>
      <c r="B44" s="58" t="s">
        <v>193</v>
      </c>
      <c r="C44" s="292">
        <f>価格変換!J45</f>
        <v>0</v>
      </c>
      <c r="D44" s="292">
        <f>C44*各種係数!$F44</f>
        <v>0</v>
      </c>
      <c r="E44" s="292">
        <f>D44*各種係数!G44</f>
        <v>0</v>
      </c>
      <c r="F44" s="292">
        <f>D44*各種係数!H44</f>
        <v>0</v>
      </c>
      <c r="G44" s="292">
        <f>投入係数!$AR99</f>
        <v>0</v>
      </c>
      <c r="H44" s="292">
        <f>G44*各種係数!$E44</f>
        <v>0</v>
      </c>
      <c r="I44" s="292">
        <f>G44*各種係数!D44</f>
        <v>0</v>
      </c>
      <c r="J44" s="292">
        <v>0</v>
      </c>
      <c r="K44" s="292">
        <f>J44*各種係数!G44</f>
        <v>0</v>
      </c>
      <c r="L44" s="292">
        <f>J44*各種係数!H44</f>
        <v>0</v>
      </c>
      <c r="M44" s="293"/>
      <c r="N44" s="294"/>
      <c r="O44" s="292">
        <f>$N$46*各種係数!I44</f>
        <v>0</v>
      </c>
      <c r="P44" s="292">
        <f>O44*各種係数!E44</f>
        <v>0</v>
      </c>
      <c r="Q44" s="292">
        <f>O44*各種係数!C44</f>
        <v>0</v>
      </c>
      <c r="R44" s="292">
        <v>0</v>
      </c>
      <c r="S44" s="292">
        <f>R44*各種係数!G44</f>
        <v>0</v>
      </c>
      <c r="T44" s="292">
        <f>R44*各種係数!H44</f>
        <v>0</v>
      </c>
      <c r="U44" s="292">
        <f t="shared" si="0"/>
        <v>0</v>
      </c>
      <c r="V44" s="292">
        <f t="shared" si="2"/>
        <v>0</v>
      </c>
      <c r="W44" s="292">
        <f t="shared" si="1"/>
        <v>0</v>
      </c>
      <c r="X44" s="292">
        <f>D44*各種係数!J44*各種係数!$N$6</f>
        <v>0</v>
      </c>
      <c r="Y44" s="292">
        <f>J44*各種係数!J44*各種係数!$N$6</f>
        <v>0</v>
      </c>
      <c r="Z44" s="292">
        <f>R44*各種係数!J44*各種係数!$N$6</f>
        <v>0</v>
      </c>
      <c r="AA44" s="292">
        <f t="shared" si="5"/>
        <v>0</v>
      </c>
      <c r="AB44" s="292">
        <f>D44*各種係数!K44*各種係数!$N$6</f>
        <v>0</v>
      </c>
      <c r="AC44" s="292">
        <f>J44*各種係数!K44*各種係数!$N$6</f>
        <v>0</v>
      </c>
      <c r="AD44" s="292">
        <f>R44*各種係数!K44*各種係数!$N$6</f>
        <v>0</v>
      </c>
      <c r="AE44" s="292">
        <f t="shared" si="4"/>
        <v>0</v>
      </c>
    </row>
    <row r="45" spans="1:31" ht="13.5" customHeight="1">
      <c r="A45" s="55">
        <v>41</v>
      </c>
      <c r="B45" s="56" t="s">
        <v>194</v>
      </c>
      <c r="C45" s="287">
        <f>価格変換!J46</f>
        <v>0</v>
      </c>
      <c r="D45" s="287">
        <f>C45*各種係数!$F45</f>
        <v>0</v>
      </c>
      <c r="E45" s="287">
        <f>D45*各種係数!G45</f>
        <v>0</v>
      </c>
      <c r="F45" s="287">
        <f>D45*各種係数!H45</f>
        <v>0</v>
      </c>
      <c r="G45" s="287">
        <f>投入係数!$AR100</f>
        <v>0</v>
      </c>
      <c r="H45" s="287">
        <f>G45*各種係数!$E45</f>
        <v>0</v>
      </c>
      <c r="I45" s="287">
        <f>G45*各種係数!D45</f>
        <v>0</v>
      </c>
      <c r="J45" s="287">
        <v>0</v>
      </c>
      <c r="K45" s="287">
        <f>J45*各種係数!G45</f>
        <v>0</v>
      </c>
      <c r="L45" s="287">
        <f>J45*各種係数!H45</f>
        <v>0</v>
      </c>
      <c r="M45" s="295"/>
      <c r="N45" s="296"/>
      <c r="O45" s="287">
        <f>$N$46*各種係数!I45</f>
        <v>0</v>
      </c>
      <c r="P45" s="287">
        <f>O45*各種係数!E45</f>
        <v>0</v>
      </c>
      <c r="Q45" s="287">
        <f>O45*各種係数!C45</f>
        <v>0</v>
      </c>
      <c r="R45" s="287">
        <v>0</v>
      </c>
      <c r="S45" s="287">
        <f>R45*各種係数!G45</f>
        <v>0</v>
      </c>
      <c r="T45" s="287">
        <f>R45*各種係数!H45</f>
        <v>0</v>
      </c>
      <c r="U45" s="287">
        <f t="shared" si="0"/>
        <v>0</v>
      </c>
      <c r="V45" s="287">
        <f t="shared" si="2"/>
        <v>0</v>
      </c>
      <c r="W45" s="287">
        <f t="shared" si="1"/>
        <v>0</v>
      </c>
      <c r="X45" s="287">
        <f>D45*各種係数!J45*各種係数!$N$6</f>
        <v>0</v>
      </c>
      <c r="Y45" s="287">
        <f>J45*各種係数!J45*各種係数!$N$6</f>
        <v>0</v>
      </c>
      <c r="Z45" s="287">
        <f>R45*各種係数!J45*各種係数!$N$6</f>
        <v>0</v>
      </c>
      <c r="AA45" s="287">
        <f t="shared" si="5"/>
        <v>0</v>
      </c>
      <c r="AB45" s="287">
        <f>D45*各種係数!K45*各種係数!$N$6</f>
        <v>0</v>
      </c>
      <c r="AC45" s="287">
        <f>J45*各種係数!K45*各種係数!$N$6</f>
        <v>0</v>
      </c>
      <c r="AD45" s="287">
        <f>R45*各種係数!K45*各種係数!$N$6</f>
        <v>0</v>
      </c>
      <c r="AE45" s="287">
        <f t="shared" si="4"/>
        <v>0</v>
      </c>
    </row>
    <row r="46" spans="1:31" ht="13.5" customHeight="1">
      <c r="A46" s="59"/>
      <c r="B46" s="60" t="s">
        <v>195</v>
      </c>
      <c r="C46" s="297">
        <f t="shared" ref="C46:L46" si="6">SUM(C5:C45)</f>
        <v>0</v>
      </c>
      <c r="D46" s="297">
        <f t="shared" si="6"/>
        <v>0</v>
      </c>
      <c r="E46" s="297">
        <f t="shared" si="6"/>
        <v>0</v>
      </c>
      <c r="F46" s="297">
        <f t="shared" si="6"/>
        <v>0</v>
      </c>
      <c r="G46" s="297">
        <f t="shared" si="6"/>
        <v>0</v>
      </c>
      <c r="H46" s="297">
        <f t="shared" si="6"/>
        <v>0</v>
      </c>
      <c r="I46" s="297">
        <f t="shared" si="6"/>
        <v>0</v>
      </c>
      <c r="J46" s="297">
        <f t="shared" si="6"/>
        <v>0</v>
      </c>
      <c r="K46" s="297">
        <f t="shared" si="6"/>
        <v>0</v>
      </c>
      <c r="L46" s="297">
        <f t="shared" si="6"/>
        <v>0</v>
      </c>
      <c r="M46" s="298">
        <f>データ入力表!D58</f>
        <v>0</v>
      </c>
      <c r="N46" s="299">
        <f>(F46+L46)*$M$46</f>
        <v>0</v>
      </c>
      <c r="O46" s="297">
        <f t="shared" ref="O46:AE46" si="7">SUM(O5:O45)</f>
        <v>0</v>
      </c>
      <c r="P46" s="297">
        <f t="shared" si="7"/>
        <v>0</v>
      </c>
      <c r="Q46" s="297">
        <f t="shared" si="7"/>
        <v>0</v>
      </c>
      <c r="R46" s="297">
        <f t="shared" si="7"/>
        <v>0</v>
      </c>
      <c r="S46" s="297">
        <f t="shared" si="7"/>
        <v>0</v>
      </c>
      <c r="T46" s="297">
        <f t="shared" si="7"/>
        <v>0</v>
      </c>
      <c r="U46" s="297">
        <f t="shared" si="7"/>
        <v>0</v>
      </c>
      <c r="V46" s="297">
        <f t="shared" si="7"/>
        <v>0</v>
      </c>
      <c r="W46" s="297">
        <f t="shared" si="7"/>
        <v>0</v>
      </c>
      <c r="X46" s="297">
        <f t="shared" si="7"/>
        <v>0</v>
      </c>
      <c r="Y46" s="297">
        <f t="shared" si="7"/>
        <v>0</v>
      </c>
      <c r="Z46" s="297">
        <f t="shared" si="7"/>
        <v>0</v>
      </c>
      <c r="AA46" s="297">
        <f t="shared" si="7"/>
        <v>0</v>
      </c>
      <c r="AB46" s="297">
        <f t="shared" si="7"/>
        <v>0</v>
      </c>
      <c r="AC46" s="297">
        <f t="shared" si="7"/>
        <v>0</v>
      </c>
      <c r="AD46" s="297">
        <f t="shared" si="7"/>
        <v>0</v>
      </c>
      <c r="AE46" s="297">
        <f t="shared" si="7"/>
        <v>0</v>
      </c>
    </row>
    <row r="47" spans="1:31" s="319" customFormat="1" ht="13.5" customHeight="1">
      <c r="A47" s="317"/>
      <c r="B47" s="317"/>
      <c r="C47" s="317"/>
      <c r="D47" s="318"/>
      <c r="E47" s="318"/>
      <c r="F47" s="318"/>
      <c r="G47" s="318"/>
      <c r="H47" s="318"/>
      <c r="I47" s="318"/>
      <c r="J47" s="318"/>
      <c r="K47" s="318"/>
      <c r="L47" s="318"/>
      <c r="M47" s="317"/>
      <c r="N47" s="318"/>
      <c r="O47" s="317"/>
      <c r="P47" s="318"/>
      <c r="Q47" s="318"/>
      <c r="R47" s="318"/>
      <c r="S47" s="318"/>
      <c r="T47" s="318"/>
      <c r="U47" s="318"/>
      <c r="V47" s="318"/>
      <c r="W47" s="318"/>
      <c r="X47" s="318"/>
      <c r="Y47" s="318"/>
      <c r="Z47" s="318"/>
      <c r="AA47" s="318"/>
      <c r="AB47" s="318"/>
      <c r="AC47" s="318"/>
      <c r="AD47" s="318"/>
      <c r="AE47" s="318"/>
    </row>
    <row r="48" spans="1:31" ht="13.5" customHeight="1">
      <c r="A48" s="356"/>
      <c r="B48" s="357"/>
      <c r="C48" s="356" t="s">
        <v>279</v>
      </c>
      <c r="D48" s="357" t="s">
        <v>277</v>
      </c>
      <c r="E48" s="61"/>
      <c r="F48" s="62"/>
    </row>
    <row r="49" spans="1:40" ht="13.5" customHeight="1">
      <c r="A49" s="358"/>
      <c r="B49" s="357"/>
      <c r="C49" s="358"/>
      <c r="D49" s="357" t="s">
        <v>586</v>
      </c>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row>
    <row r="50" spans="1:40" ht="13.5" customHeight="1">
      <c r="A50" s="358"/>
      <c r="B50" s="357"/>
      <c r="C50" s="358"/>
      <c r="D50" s="360" t="s">
        <v>344</v>
      </c>
    </row>
    <row r="51" spans="1:40" ht="13.5" customHeight="1">
      <c r="A51" s="358"/>
      <c r="B51" s="357"/>
      <c r="C51" s="358"/>
      <c r="D51" s="360" t="s">
        <v>345</v>
      </c>
    </row>
  </sheetData>
  <phoneticPr fontId="4"/>
  <pageMargins left="0.39370078740157483" right="0.39370078740157483" top="0.70866141732283472" bottom="0.39370078740157483" header="0.31496062992125984" footer="0.31496062992125984"/>
  <pageSetup paperSize="9" scale="70" pageOrder="overThenDown" orientation="landscape" horizontalDpi="300" verticalDpi="300" r:id="rId1"/>
  <colBreaks count="2" manualBreakCount="2">
    <brk id="15" max="1048575" man="1"/>
    <brk id="2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sheetPr>
  <dimension ref="A1:J52"/>
  <sheetViews>
    <sheetView workbookViewId="0"/>
  </sheetViews>
  <sheetFormatPr defaultColWidth="9.140625" defaultRowHeight="12"/>
  <cols>
    <col min="1" max="1" width="6.7109375" style="48" customWidth="1"/>
    <col min="2" max="2" width="25.7109375" style="48" customWidth="1"/>
    <col min="3" max="4" width="12.7109375" style="48" customWidth="1"/>
    <col min="5" max="6" width="12.7109375" style="49" customWidth="1"/>
    <col min="7" max="10" width="12.7109375" style="48" customWidth="1"/>
    <col min="11" max="16384" width="9.140625" style="48"/>
  </cols>
  <sheetData>
    <row r="1" spans="1:10">
      <c r="A1" s="48" t="s">
        <v>75</v>
      </c>
    </row>
    <row r="2" spans="1:10">
      <c r="A2" s="54"/>
      <c r="B2" s="54"/>
      <c r="E2" s="48"/>
      <c r="F2" s="48"/>
    </row>
    <row r="3" spans="1:10" ht="13.5" customHeight="1">
      <c r="A3" s="86"/>
      <c r="B3" s="89"/>
      <c r="C3" s="262" t="s">
        <v>77</v>
      </c>
      <c r="D3" s="1232" t="s">
        <v>79</v>
      </c>
      <c r="E3" s="1233"/>
      <c r="F3" s="96" t="s">
        <v>82</v>
      </c>
      <c r="G3" s="98"/>
      <c r="H3" s="98"/>
      <c r="I3" s="97"/>
      <c r="J3" s="262" t="s">
        <v>77</v>
      </c>
    </row>
    <row r="4" spans="1:10" ht="13.5" customHeight="1">
      <c r="A4" s="87"/>
      <c r="B4" s="90"/>
      <c r="C4" s="261" t="s">
        <v>78</v>
      </c>
      <c r="D4" s="261" t="s">
        <v>80</v>
      </c>
      <c r="E4" s="261" t="s">
        <v>81</v>
      </c>
      <c r="F4" s="261" t="s">
        <v>80</v>
      </c>
      <c r="G4" s="261" t="s">
        <v>81</v>
      </c>
      <c r="H4" s="261" t="s">
        <v>76</v>
      </c>
      <c r="I4" s="261" t="s">
        <v>83</v>
      </c>
      <c r="J4" s="261" t="s">
        <v>84</v>
      </c>
    </row>
    <row r="5" spans="1:10" ht="13.5" customHeight="1">
      <c r="A5" s="88"/>
      <c r="B5" s="91"/>
      <c r="C5" s="260" t="s">
        <v>85</v>
      </c>
      <c r="D5" s="260" t="s">
        <v>86</v>
      </c>
      <c r="E5" s="260" t="s">
        <v>87</v>
      </c>
      <c r="F5" s="260" t="s">
        <v>88</v>
      </c>
      <c r="G5" s="260" t="s">
        <v>89</v>
      </c>
      <c r="H5" s="260" t="s">
        <v>90</v>
      </c>
      <c r="I5" s="260" t="s">
        <v>91</v>
      </c>
      <c r="J5" s="260" t="s">
        <v>92</v>
      </c>
    </row>
    <row r="6" spans="1:10" ht="13.5" customHeight="1">
      <c r="A6" s="55">
        <v>1</v>
      </c>
      <c r="B6" s="56" t="s">
        <v>0</v>
      </c>
      <c r="C6" s="123">
        <f>IF(データ入力表!$D$53="購入者価格",データ入力表!E10,"")</f>
        <v>0</v>
      </c>
      <c r="D6" s="100">
        <f>マージン!C4</f>
        <v>0.26082787370824906</v>
      </c>
      <c r="E6" s="100">
        <f>マージン!D4</f>
        <v>4.0829104752855346E-2</v>
      </c>
      <c r="F6" s="123">
        <f>IF(データ入力表!$D$53="購入者価格",$C6*D6,"")</f>
        <v>0</v>
      </c>
      <c r="G6" s="123">
        <f>IF(データ入力表!$D$53="購入者価格",$C6*E6,"")</f>
        <v>0</v>
      </c>
      <c r="H6" s="123">
        <f>SUM(F6:G6)</f>
        <v>0</v>
      </c>
      <c r="I6" s="93"/>
      <c r="J6" s="123">
        <f>IF(データ入力表!$D$53="購入者価格",C6-H6+I6,IF(データ入力表!$D$53="生産者価格",データ入力表!E10))</f>
        <v>0</v>
      </c>
    </row>
    <row r="7" spans="1:10" ht="13.5" customHeight="1">
      <c r="A7" s="55">
        <v>2</v>
      </c>
      <c r="B7" s="56" t="s">
        <v>1</v>
      </c>
      <c r="C7" s="123">
        <f>IF(データ入力表!$D$53="購入者価格",データ入力表!E11,"")</f>
        <v>0</v>
      </c>
      <c r="D7" s="100">
        <f>マージン!C5</f>
        <v>0.21797701872036809</v>
      </c>
      <c r="E7" s="100">
        <f>マージン!D5</f>
        <v>3.1804802074933601E-2</v>
      </c>
      <c r="F7" s="123">
        <f>IF(データ入力表!$D$53="購入者価格",$C7*D7,"")</f>
        <v>0</v>
      </c>
      <c r="G7" s="123">
        <f>IF(データ入力表!$D$53="購入者価格",$C7*E7,"")</f>
        <v>0</v>
      </c>
      <c r="H7" s="123">
        <f>SUM(F7:G7)</f>
        <v>0</v>
      </c>
      <c r="I7" s="93"/>
      <c r="J7" s="123">
        <f>IF(データ入力表!$D$53="購入者価格",C7-H7+I7,IF(データ入力表!$D$53="生産者価格",データ入力表!E11))</f>
        <v>0</v>
      </c>
    </row>
    <row r="8" spans="1:10" ht="13.5" customHeight="1">
      <c r="A8" s="55">
        <v>3</v>
      </c>
      <c r="B8" s="56" t="s">
        <v>2</v>
      </c>
      <c r="C8" s="123">
        <f>IF(データ入力表!$D$53="購入者価格",データ入力表!E12,"")</f>
        <v>0</v>
      </c>
      <c r="D8" s="100">
        <f>マージン!C6</f>
        <v>0.24930029364152415</v>
      </c>
      <c r="E8" s="100">
        <f>マージン!D6</f>
        <v>3.3308393561263416E-2</v>
      </c>
      <c r="F8" s="123">
        <f>IF(データ入力表!$D$53="購入者価格",$C8*D8,"")</f>
        <v>0</v>
      </c>
      <c r="G8" s="123">
        <f>IF(データ入力表!$D$53="購入者価格",$C8*E8,"")</f>
        <v>0</v>
      </c>
      <c r="H8" s="123">
        <f t="shared" ref="H8:H46" si="0">SUM(F8:G8)</f>
        <v>0</v>
      </c>
      <c r="I8" s="93"/>
      <c r="J8" s="123">
        <f>IF(データ入力表!$D$53="購入者価格",C8-H8+I8,IF(データ入力表!$D$53="生産者価格",データ入力表!E12))</f>
        <v>0</v>
      </c>
    </row>
    <row r="9" spans="1:10" ht="13.5" customHeight="1">
      <c r="A9" s="55">
        <v>4</v>
      </c>
      <c r="B9" s="56" t="s">
        <v>3</v>
      </c>
      <c r="C9" s="123">
        <f>IF(データ入力表!$D$53="購入者価格",データ入力表!E13,"")</f>
        <v>0</v>
      </c>
      <c r="D9" s="100">
        <f>マージン!C7</f>
        <v>2.2528180695691236E-2</v>
      </c>
      <c r="E9" s="100">
        <f>マージン!D7</f>
        <v>6.6403067077407646E-2</v>
      </c>
      <c r="F9" s="123">
        <f>IF(データ入力表!$D$53="購入者価格",$C9*D9,"")</f>
        <v>0</v>
      </c>
      <c r="G9" s="123">
        <f>IF(データ入力表!$D$53="購入者価格",$C9*E9,"")</f>
        <v>0</v>
      </c>
      <c r="H9" s="123">
        <f t="shared" si="0"/>
        <v>0</v>
      </c>
      <c r="I9" s="93"/>
      <c r="J9" s="123">
        <f>IF(データ入力表!$D$53="購入者価格",C9-H9+I9,IF(データ入力表!$D$53="生産者価格",データ入力表!E13))</f>
        <v>0</v>
      </c>
    </row>
    <row r="10" spans="1:10" ht="13.5" customHeight="1">
      <c r="A10" s="57">
        <v>5</v>
      </c>
      <c r="B10" s="58" t="s">
        <v>56</v>
      </c>
      <c r="C10" s="128">
        <f>IF(データ入力表!$D$53="購入者価格",データ入力表!E14,"")</f>
        <v>0</v>
      </c>
      <c r="D10" s="101">
        <f>マージン!C8</f>
        <v>0.32257496101304423</v>
      </c>
      <c r="E10" s="101">
        <f>マージン!D8</f>
        <v>3.2171338179978581E-2</v>
      </c>
      <c r="F10" s="128">
        <f>IF(データ入力表!$D$53="購入者価格",$C10*D10,"")</f>
        <v>0</v>
      </c>
      <c r="G10" s="128">
        <f>IF(データ入力表!$D$53="購入者価格",$C10*E10,"")</f>
        <v>0</v>
      </c>
      <c r="H10" s="128">
        <f t="shared" si="0"/>
        <v>0</v>
      </c>
      <c r="I10" s="99"/>
      <c r="J10" s="128">
        <f>IF(データ入力表!$D$53="購入者価格",C10-H10+I10,IF(データ入力表!$D$53="生産者価格",データ入力表!E14))</f>
        <v>0</v>
      </c>
    </row>
    <row r="11" spans="1:10" ht="13.5" customHeight="1">
      <c r="A11" s="55">
        <v>6</v>
      </c>
      <c r="B11" s="56" t="s">
        <v>5</v>
      </c>
      <c r="C11" s="123">
        <f>IF(データ入力表!$D$53="購入者価格",データ入力表!E15,"")</f>
        <v>0</v>
      </c>
      <c r="D11" s="100">
        <f>マージン!C9</f>
        <v>0.43944914757410253</v>
      </c>
      <c r="E11" s="100">
        <f>マージン!D9</f>
        <v>2.4548546158944525E-2</v>
      </c>
      <c r="F11" s="123">
        <f>IF(データ入力表!$D$53="購入者価格",$C11*D11,"")</f>
        <v>0</v>
      </c>
      <c r="G11" s="123">
        <f>IF(データ入力表!$D$53="購入者価格",$C11*E11,"")</f>
        <v>0</v>
      </c>
      <c r="H11" s="123">
        <f t="shared" si="0"/>
        <v>0</v>
      </c>
      <c r="I11" s="93"/>
      <c r="J11" s="123">
        <f>IF(データ入力表!$D$53="購入者価格",C11-H11+I11,IF(データ入力表!$D$53="生産者価格",データ入力表!E15))</f>
        <v>0</v>
      </c>
    </row>
    <row r="12" spans="1:10" ht="13.5" customHeight="1">
      <c r="A12" s="55">
        <v>7</v>
      </c>
      <c r="B12" s="56" t="s">
        <v>6</v>
      </c>
      <c r="C12" s="123">
        <f>IF(データ入力表!$D$53="購入者価格",データ入力表!E16,"")</f>
        <v>0</v>
      </c>
      <c r="D12" s="100">
        <f>マージン!C10</f>
        <v>0.23349686800485506</v>
      </c>
      <c r="E12" s="100">
        <f>マージン!D10</f>
        <v>5.8003940153580597E-2</v>
      </c>
      <c r="F12" s="123">
        <f>IF(データ入力表!$D$53="購入者価格",$C12*D12,"")</f>
        <v>0</v>
      </c>
      <c r="G12" s="123">
        <f>IF(データ入力表!$D$53="購入者価格",$C12*E12,"")</f>
        <v>0</v>
      </c>
      <c r="H12" s="123">
        <f t="shared" si="0"/>
        <v>0</v>
      </c>
      <c r="I12" s="93"/>
      <c r="J12" s="123">
        <f>IF(データ入力表!$D$53="購入者価格",C12-H12+I12,IF(データ入力表!$D$53="生産者価格",データ入力表!E16))</f>
        <v>0</v>
      </c>
    </row>
    <row r="13" spans="1:10" ht="13.5" customHeight="1">
      <c r="A13" s="55">
        <v>8</v>
      </c>
      <c r="B13" s="56" t="s">
        <v>69</v>
      </c>
      <c r="C13" s="123">
        <f>IF(データ入力表!$D$53="購入者価格",データ入力表!E17,"")</f>
        <v>0</v>
      </c>
      <c r="D13" s="100">
        <f>マージン!C11</f>
        <v>5.5435777480309159E-2</v>
      </c>
      <c r="E13" s="100">
        <f>マージン!D11</f>
        <v>3.4918690171664116E-2</v>
      </c>
      <c r="F13" s="123">
        <f>IF(データ入力表!$D$53="購入者価格",$C13*D13,"")</f>
        <v>0</v>
      </c>
      <c r="G13" s="123">
        <f>IF(データ入力表!$D$53="購入者価格",$C13*E13,"")</f>
        <v>0</v>
      </c>
      <c r="H13" s="123">
        <f t="shared" si="0"/>
        <v>0</v>
      </c>
      <c r="I13" s="93"/>
      <c r="J13" s="123">
        <f>IF(データ入力表!$D$53="購入者価格",C13-H13+I13,IF(データ入力表!$D$53="生産者価格",データ入力表!E17))</f>
        <v>0</v>
      </c>
    </row>
    <row r="14" spans="1:10" ht="13.5" customHeight="1">
      <c r="A14" s="55">
        <v>9</v>
      </c>
      <c r="B14" s="56" t="s">
        <v>8</v>
      </c>
      <c r="C14" s="123">
        <f>IF(データ入力表!$D$53="購入者価格",データ入力表!E18,"")</f>
        <v>0</v>
      </c>
      <c r="D14" s="100">
        <f>マージン!C12</f>
        <v>0.20029497135644653</v>
      </c>
      <c r="E14" s="100">
        <f>マージン!D12</f>
        <v>2.6939157259421205E-2</v>
      </c>
      <c r="F14" s="123">
        <f>IF(データ入力表!$D$53="購入者価格",$C14*D14,"")</f>
        <v>0</v>
      </c>
      <c r="G14" s="123">
        <f>IF(データ入力表!$D$53="購入者価格",$C14*E14,"")</f>
        <v>0</v>
      </c>
      <c r="H14" s="123">
        <f t="shared" si="0"/>
        <v>0</v>
      </c>
      <c r="I14" s="93"/>
      <c r="J14" s="123">
        <f>IF(データ入力表!$D$53="購入者価格",C14-H14+I14,IF(データ入力表!$D$53="生産者価格",データ入力表!E18))</f>
        <v>0</v>
      </c>
    </row>
    <row r="15" spans="1:10" ht="13.5" customHeight="1">
      <c r="A15" s="57">
        <v>10</v>
      </c>
      <c r="B15" s="58" t="s">
        <v>9</v>
      </c>
      <c r="C15" s="128">
        <f>IF(データ入力表!$D$53="購入者価格",データ入力表!E19,"")</f>
        <v>0</v>
      </c>
      <c r="D15" s="101">
        <f>マージン!C13</f>
        <v>0.19636393192438267</v>
      </c>
      <c r="E15" s="101">
        <f>マージン!D13</f>
        <v>2.1219492730162302E-2</v>
      </c>
      <c r="F15" s="128">
        <f>IF(データ入力表!$D$53="購入者価格",$C15*D15,"")</f>
        <v>0</v>
      </c>
      <c r="G15" s="128">
        <f>IF(データ入力表!$D$53="購入者価格",$C15*E15,"")</f>
        <v>0</v>
      </c>
      <c r="H15" s="128">
        <f t="shared" si="0"/>
        <v>0</v>
      </c>
      <c r="I15" s="99"/>
      <c r="J15" s="128">
        <f>IF(データ入力表!$D$53="購入者価格",C15-H15+I15,IF(データ入力表!$D$53="生産者価格",データ入力表!E19))</f>
        <v>0</v>
      </c>
    </row>
    <row r="16" spans="1:10" ht="13.5" customHeight="1">
      <c r="A16" s="55">
        <v>11</v>
      </c>
      <c r="B16" s="56" t="s">
        <v>10</v>
      </c>
      <c r="C16" s="123">
        <f>IF(データ入力表!$D$53="購入者価格",データ入力表!E20,"")</f>
        <v>0</v>
      </c>
      <c r="D16" s="100">
        <f>マージン!C14</f>
        <v>0.17440420627094513</v>
      </c>
      <c r="E16" s="100">
        <f>マージン!D14</f>
        <v>5.2555253025537728E-2</v>
      </c>
      <c r="F16" s="123">
        <f>IF(データ入力表!$D$53="購入者価格",$C16*D16,"")</f>
        <v>0</v>
      </c>
      <c r="G16" s="123">
        <f>IF(データ入力表!$D$53="購入者価格",$C16*E16,"")</f>
        <v>0</v>
      </c>
      <c r="H16" s="123">
        <f t="shared" si="0"/>
        <v>0</v>
      </c>
      <c r="I16" s="93"/>
      <c r="J16" s="123">
        <f>IF(データ入力表!$D$53="購入者価格",C16-H16+I16,IF(データ入力表!$D$53="生産者価格",データ入力表!E20))</f>
        <v>0</v>
      </c>
    </row>
    <row r="17" spans="1:10" ht="13.5" customHeight="1">
      <c r="A17" s="55">
        <v>12</v>
      </c>
      <c r="B17" s="56" t="s">
        <v>11</v>
      </c>
      <c r="C17" s="123">
        <f>IF(データ入力表!$D$53="購入者価格",データ入力表!E21,"")</f>
        <v>0</v>
      </c>
      <c r="D17" s="100">
        <f>マージン!C15</f>
        <v>5.915135091480242E-2</v>
      </c>
      <c r="E17" s="100">
        <f>マージン!D15</f>
        <v>2.707816710740028E-2</v>
      </c>
      <c r="F17" s="123">
        <f>IF(データ入力表!$D$53="購入者価格",$C17*D17,"")</f>
        <v>0</v>
      </c>
      <c r="G17" s="123">
        <f>IF(データ入力表!$D$53="購入者価格",$C17*E17,"")</f>
        <v>0</v>
      </c>
      <c r="H17" s="123">
        <f t="shared" si="0"/>
        <v>0</v>
      </c>
      <c r="I17" s="93"/>
      <c r="J17" s="123">
        <f>IF(データ入力表!$D$53="購入者価格",C17-H17+I17,IF(データ入力表!$D$53="生産者価格",データ入力表!E21))</f>
        <v>0</v>
      </c>
    </row>
    <row r="18" spans="1:10" ht="13.5" customHeight="1">
      <c r="A18" s="55">
        <v>13</v>
      </c>
      <c r="B18" s="56" t="s">
        <v>12</v>
      </c>
      <c r="C18" s="123">
        <f>IF(データ入力表!$D$53="購入者価格",データ入力表!E22,"")</f>
        <v>0</v>
      </c>
      <c r="D18" s="100">
        <f>マージン!C16</f>
        <v>0.10162141323543349</v>
      </c>
      <c r="E18" s="100">
        <f>マージン!D16</f>
        <v>2.9411655995861995E-2</v>
      </c>
      <c r="F18" s="123">
        <f>IF(データ入力表!$D$53="購入者価格",$C18*D18,"")</f>
        <v>0</v>
      </c>
      <c r="G18" s="123">
        <f>IF(データ入力表!$D$53="購入者価格",$C18*E18,"")</f>
        <v>0</v>
      </c>
      <c r="H18" s="123">
        <f t="shared" si="0"/>
        <v>0</v>
      </c>
      <c r="I18" s="93"/>
      <c r="J18" s="123">
        <f>IF(データ入力表!$D$53="購入者価格",C18-H18+I18,IF(データ入力表!$D$53="生産者価格",データ入力表!E22))</f>
        <v>0</v>
      </c>
    </row>
    <row r="19" spans="1:10" ht="13.5" customHeight="1">
      <c r="A19" s="55">
        <v>14</v>
      </c>
      <c r="B19" s="56" t="s">
        <v>13</v>
      </c>
      <c r="C19" s="123">
        <f>IF(データ入力表!$D$53="購入者価格",データ入力表!E23,"")</f>
        <v>0</v>
      </c>
      <c r="D19" s="100">
        <f>マージン!C17</f>
        <v>0.13281570784749258</v>
      </c>
      <c r="E19" s="100">
        <f>マージン!D17</f>
        <v>4.3831298767209842E-2</v>
      </c>
      <c r="F19" s="123">
        <f>IF(データ入力表!$D$53="購入者価格",$C19*D19,"")</f>
        <v>0</v>
      </c>
      <c r="G19" s="123">
        <f>IF(データ入力表!$D$53="購入者価格",$C19*E19,"")</f>
        <v>0</v>
      </c>
      <c r="H19" s="123">
        <f t="shared" si="0"/>
        <v>0</v>
      </c>
      <c r="I19" s="93"/>
      <c r="J19" s="123">
        <f>IF(データ入力表!$D$53="購入者価格",C19-H19+I19,IF(データ入力表!$D$53="生産者価格",データ入力表!E23))</f>
        <v>0</v>
      </c>
    </row>
    <row r="20" spans="1:10" ht="13.5" customHeight="1">
      <c r="A20" s="57">
        <v>15</v>
      </c>
      <c r="B20" s="58" t="s">
        <v>14</v>
      </c>
      <c r="C20" s="128">
        <f>IF(データ入力表!$D$53="購入者価格",データ入力表!E24,"")</f>
        <v>0</v>
      </c>
      <c r="D20" s="101">
        <f>マージン!C18</f>
        <v>0.12949536686300289</v>
      </c>
      <c r="E20" s="101">
        <f>マージン!D18</f>
        <v>1.2626335836295502E-2</v>
      </c>
      <c r="F20" s="128">
        <f>IF(データ入力表!$D$53="購入者価格",$C20*D20,"")</f>
        <v>0</v>
      </c>
      <c r="G20" s="128">
        <f>IF(データ入力表!$D$53="購入者価格",$C20*E20,"")</f>
        <v>0</v>
      </c>
      <c r="H20" s="128">
        <f t="shared" si="0"/>
        <v>0</v>
      </c>
      <c r="I20" s="99"/>
      <c r="J20" s="128">
        <f>IF(データ入力表!$D$53="購入者価格",C20-H20+I20,IF(データ入力表!$D$53="生産者価格",データ入力表!E24))</f>
        <v>0</v>
      </c>
    </row>
    <row r="21" spans="1:10" ht="13.5" customHeight="1">
      <c r="A21" s="55">
        <v>16</v>
      </c>
      <c r="B21" s="56" t="s">
        <v>15</v>
      </c>
      <c r="C21" s="123">
        <f>IF(データ入力表!$D$53="購入者価格",データ入力表!E25,"")</f>
        <v>0</v>
      </c>
      <c r="D21" s="100">
        <f>マージン!C19</f>
        <v>5.8936764006462181E-2</v>
      </c>
      <c r="E21" s="100">
        <f>マージン!D19</f>
        <v>9.511640978592693E-3</v>
      </c>
      <c r="F21" s="123">
        <f>IF(データ入力表!$D$53="購入者価格",$C21*D21,"")</f>
        <v>0</v>
      </c>
      <c r="G21" s="123">
        <f>IF(データ入力表!$D$53="購入者価格",$C21*E21,"")</f>
        <v>0</v>
      </c>
      <c r="H21" s="123">
        <f t="shared" si="0"/>
        <v>0</v>
      </c>
      <c r="I21" s="93"/>
      <c r="J21" s="123">
        <f>IF(データ入力表!$D$53="購入者価格",C21-H21+I21,IF(データ入力表!$D$53="生産者価格",データ入力表!E25))</f>
        <v>0</v>
      </c>
    </row>
    <row r="22" spans="1:10" ht="13.5" customHeight="1">
      <c r="A22" s="55">
        <v>17</v>
      </c>
      <c r="B22" s="56" t="s">
        <v>57</v>
      </c>
      <c r="C22" s="123">
        <f>IF(データ入力表!$D$53="購入者価格",データ入力表!E26,"")</f>
        <v>0</v>
      </c>
      <c r="D22" s="100">
        <f>マージン!C20</f>
        <v>0.17344672221905641</v>
      </c>
      <c r="E22" s="100">
        <f>マージン!D20</f>
        <v>9.1142445996991728E-3</v>
      </c>
      <c r="F22" s="123">
        <f>IF(データ入力表!$D$53="購入者価格",$C22*D22,"")</f>
        <v>0</v>
      </c>
      <c r="G22" s="123">
        <f>IF(データ入力表!$D$53="購入者価格",$C22*E22,"")</f>
        <v>0</v>
      </c>
      <c r="H22" s="123">
        <f t="shared" si="0"/>
        <v>0</v>
      </c>
      <c r="I22" s="93"/>
      <c r="J22" s="123">
        <f>IF(データ入力表!$D$53="購入者価格",C22-H22+I22,IF(データ入力表!$D$53="生産者価格",データ入力表!E26))</f>
        <v>0</v>
      </c>
    </row>
    <row r="23" spans="1:10" ht="13.5" customHeight="1">
      <c r="A23" s="55">
        <v>18</v>
      </c>
      <c r="B23" s="56" t="s">
        <v>58</v>
      </c>
      <c r="C23" s="123">
        <f>IF(データ入力表!$D$53="購入者価格",データ入力表!E27,"")</f>
        <v>0</v>
      </c>
      <c r="D23" s="100">
        <f>マージン!C21</f>
        <v>0.17793432092939027</v>
      </c>
      <c r="E23" s="100">
        <f>マージン!D21</f>
        <v>7.9091600037316089E-3</v>
      </c>
      <c r="F23" s="123">
        <f>IF(データ入力表!$D$53="購入者価格",$C23*D23,"")</f>
        <v>0</v>
      </c>
      <c r="G23" s="123">
        <f>IF(データ入力表!$D$53="購入者価格",$C23*E23,"")</f>
        <v>0</v>
      </c>
      <c r="H23" s="123">
        <f t="shared" si="0"/>
        <v>0</v>
      </c>
      <c r="I23" s="93"/>
      <c r="J23" s="123">
        <f>IF(データ入力表!$D$53="購入者価格",C23-H23+I23,IF(データ入力表!$D$53="生産者価格",データ入力表!E27))</f>
        <v>0</v>
      </c>
    </row>
    <row r="24" spans="1:10" ht="13.5" customHeight="1">
      <c r="A24" s="55">
        <v>19</v>
      </c>
      <c r="B24" s="56" t="s">
        <v>18</v>
      </c>
      <c r="C24" s="123">
        <f>IF(データ入力表!$D$53="購入者価格",データ入力表!E28,"")</f>
        <v>0</v>
      </c>
      <c r="D24" s="100">
        <f>マージン!C22</f>
        <v>8.6643705768600074E-2</v>
      </c>
      <c r="E24" s="100">
        <f>マージン!D22</f>
        <v>1.5744121851926307E-2</v>
      </c>
      <c r="F24" s="123">
        <f>IF(データ入力表!$D$53="購入者価格",$C24*D24,"")</f>
        <v>0</v>
      </c>
      <c r="G24" s="123">
        <f>IF(データ入力表!$D$53="購入者価格",$C24*E24,"")</f>
        <v>0</v>
      </c>
      <c r="H24" s="123">
        <f t="shared" si="0"/>
        <v>0</v>
      </c>
      <c r="I24" s="93"/>
      <c r="J24" s="123">
        <f>IF(データ入力表!$D$53="購入者価格",C24-H24+I24,IF(データ入力表!$D$53="生産者価格",データ入力表!E28))</f>
        <v>0</v>
      </c>
    </row>
    <row r="25" spans="1:10" ht="13.5" customHeight="1">
      <c r="A25" s="57">
        <v>20</v>
      </c>
      <c r="B25" s="58" t="s">
        <v>19</v>
      </c>
      <c r="C25" s="128">
        <f>IF(データ入力表!$D$53="購入者価格",データ入力表!E29,"")</f>
        <v>0</v>
      </c>
      <c r="D25" s="101">
        <f>マージン!C23</f>
        <v>0.28022692279584943</v>
      </c>
      <c r="E25" s="101">
        <f>マージン!D23</f>
        <v>3.2770186263003417E-2</v>
      </c>
      <c r="F25" s="128">
        <f>IF(データ入力表!$D$53="購入者価格",$C25*D25,"")</f>
        <v>0</v>
      </c>
      <c r="G25" s="128">
        <f>IF(データ入力表!$D$53="購入者価格",$C25*E25,"")</f>
        <v>0</v>
      </c>
      <c r="H25" s="128">
        <f t="shared" si="0"/>
        <v>0</v>
      </c>
      <c r="I25" s="99"/>
      <c r="J25" s="128">
        <f>IF(データ入力表!$D$53="購入者価格",C25-H25+I25,IF(データ入力表!$D$53="生産者価格",データ入力表!E29))</f>
        <v>0</v>
      </c>
    </row>
    <row r="26" spans="1:10" ht="13.5" customHeight="1">
      <c r="A26" s="55">
        <v>21</v>
      </c>
      <c r="B26" s="56" t="s">
        <v>59</v>
      </c>
      <c r="C26" s="123">
        <f>IF(データ入力表!$D$53="購入者価格",データ入力表!E30,"")</f>
        <v>0</v>
      </c>
      <c r="D26" s="100">
        <f>マージン!C24</f>
        <v>0</v>
      </c>
      <c r="E26" s="100">
        <f>マージン!D24</f>
        <v>0</v>
      </c>
      <c r="F26" s="123">
        <f>IF(データ入力表!$D$53="購入者価格",$C26*D26,"")</f>
        <v>0</v>
      </c>
      <c r="G26" s="123">
        <f>IF(データ入力表!$D$53="購入者価格",$C26*E26,"")</f>
        <v>0</v>
      </c>
      <c r="H26" s="123">
        <f t="shared" si="0"/>
        <v>0</v>
      </c>
      <c r="I26" s="93"/>
      <c r="J26" s="123">
        <f>IF(データ入力表!$D$53="購入者価格",C26-H26+I26,IF(データ入力表!$D$53="生産者価格",データ入力表!E30))</f>
        <v>0</v>
      </c>
    </row>
    <row r="27" spans="1:10" ht="13.5" customHeight="1">
      <c r="A27" s="55">
        <v>22</v>
      </c>
      <c r="B27" s="56" t="s">
        <v>21</v>
      </c>
      <c r="C27" s="123">
        <f>IF(データ入力表!$D$53="購入者価格",データ入力表!E31,"")</f>
        <v>0</v>
      </c>
      <c r="D27" s="100">
        <f>マージン!C25</f>
        <v>0</v>
      </c>
      <c r="E27" s="100">
        <f>マージン!D25</f>
        <v>0</v>
      </c>
      <c r="F27" s="123">
        <f>IF(データ入力表!$D$53="購入者価格",$C27*D27,"")</f>
        <v>0</v>
      </c>
      <c r="G27" s="123">
        <f>IF(データ入力表!$D$53="購入者価格",$C27*E27,"")</f>
        <v>0</v>
      </c>
      <c r="H27" s="123">
        <f t="shared" si="0"/>
        <v>0</v>
      </c>
      <c r="I27" s="93"/>
      <c r="J27" s="123">
        <f>IF(データ入力表!$D$53="購入者価格",C27-H27+I27,IF(データ入力表!$D$53="生産者価格",データ入力表!E31))</f>
        <v>0</v>
      </c>
    </row>
    <row r="28" spans="1:10" ht="13.5" customHeight="1">
      <c r="A28" s="55">
        <v>23</v>
      </c>
      <c r="B28" s="56" t="s">
        <v>22</v>
      </c>
      <c r="C28" s="123">
        <f>IF(データ入力表!$D$53="購入者価格",データ入力表!E32,"")</f>
        <v>0</v>
      </c>
      <c r="D28" s="100">
        <f>マージン!C26</f>
        <v>0</v>
      </c>
      <c r="E28" s="100">
        <f>マージン!D26</f>
        <v>0</v>
      </c>
      <c r="F28" s="123">
        <f>IF(データ入力表!$D$53="購入者価格",$C28*D28,"")</f>
        <v>0</v>
      </c>
      <c r="G28" s="123">
        <f>IF(データ入力表!$D$53="購入者価格",$C28*E28,"")</f>
        <v>0</v>
      </c>
      <c r="H28" s="123">
        <f t="shared" si="0"/>
        <v>0</v>
      </c>
      <c r="I28" s="93"/>
      <c r="J28" s="123">
        <f>IF(データ入力表!$D$53="購入者価格",C28-H28+I28,IF(データ入力表!$D$53="生産者価格",データ入力表!E32))</f>
        <v>0</v>
      </c>
    </row>
    <row r="29" spans="1:10" ht="13.5" customHeight="1">
      <c r="A29" s="55">
        <v>24</v>
      </c>
      <c r="B29" s="56" t="s">
        <v>23</v>
      </c>
      <c r="C29" s="123">
        <f>IF(データ入力表!$D$53="購入者価格",データ入力表!E33,"")</f>
        <v>0</v>
      </c>
      <c r="D29" s="100">
        <f>マージン!C27</f>
        <v>0</v>
      </c>
      <c r="E29" s="100">
        <f>マージン!D27</f>
        <v>0</v>
      </c>
      <c r="F29" s="123">
        <f>IF(データ入力表!$D$53="購入者価格",$C29*D29,"")</f>
        <v>0</v>
      </c>
      <c r="G29" s="123">
        <f>IF(データ入力表!$D$53="購入者価格",$C29*E29,"")</f>
        <v>0</v>
      </c>
      <c r="H29" s="123">
        <f t="shared" si="0"/>
        <v>0</v>
      </c>
      <c r="I29" s="93"/>
      <c r="J29" s="123">
        <f>IF(データ入力表!$D$53="購入者価格",C29-H29+I29,IF(データ入力表!$D$53="生産者価格",データ入力表!E33))</f>
        <v>0</v>
      </c>
    </row>
    <row r="30" spans="1:10" ht="13.5" customHeight="1">
      <c r="A30" s="57">
        <v>25</v>
      </c>
      <c r="B30" s="58" t="s">
        <v>24</v>
      </c>
      <c r="C30" s="128">
        <f>IF(データ入力表!$D$53="購入者価格",データ入力表!E34,"")</f>
        <v>0</v>
      </c>
      <c r="D30" s="365"/>
      <c r="E30" s="101">
        <f>マージン!D28</f>
        <v>0</v>
      </c>
      <c r="F30" s="366"/>
      <c r="G30" s="128">
        <f>IF(データ入力表!$D$53="購入者価格",$C30*E30,"")</f>
        <v>0</v>
      </c>
      <c r="H30" s="128">
        <f>SUM(F30:G30)</f>
        <v>0</v>
      </c>
      <c r="I30" s="128">
        <f>F47</f>
        <v>0</v>
      </c>
      <c r="J30" s="128">
        <f>IF(データ入力表!$D$53="購入者価格",C30-H30+I30,IF(データ入力表!$D$53="生産者価格",データ入力表!E34))</f>
        <v>0</v>
      </c>
    </row>
    <row r="31" spans="1:10" ht="13.5" customHeight="1">
      <c r="A31" s="55">
        <v>26</v>
      </c>
      <c r="B31" s="56" t="s">
        <v>25</v>
      </c>
      <c r="C31" s="123">
        <f>IF(データ入力表!$D$53="購入者価格",データ入力表!E35,"")</f>
        <v>0</v>
      </c>
      <c r="D31" s="100">
        <f>マージン!C29</f>
        <v>0</v>
      </c>
      <c r="E31" s="100">
        <f>マージン!D29</f>
        <v>0</v>
      </c>
      <c r="F31" s="123">
        <f>IF(データ入力表!$D$53="購入者価格",$C31*D31,"")</f>
        <v>0</v>
      </c>
      <c r="G31" s="123">
        <f>IF(データ入力表!$D$53="購入者価格",$C31*E31,"")</f>
        <v>0</v>
      </c>
      <c r="H31" s="123">
        <f t="shared" si="0"/>
        <v>0</v>
      </c>
      <c r="I31" s="93"/>
      <c r="J31" s="123">
        <f>IF(データ入力表!$D$53="購入者価格",C31-H31+I31,IF(データ入力表!$D$53="生産者価格",データ入力表!E35))</f>
        <v>0</v>
      </c>
    </row>
    <row r="32" spans="1:10" ht="13.5" customHeight="1">
      <c r="A32" s="55">
        <v>27</v>
      </c>
      <c r="B32" s="56" t="s">
        <v>26</v>
      </c>
      <c r="C32" s="123">
        <f>IF(データ入力表!$D$53="購入者価格",データ入力表!E36,"")</f>
        <v>0</v>
      </c>
      <c r="D32" s="100">
        <f>マージン!C30</f>
        <v>0</v>
      </c>
      <c r="E32" s="100">
        <f>マージン!D30</f>
        <v>0</v>
      </c>
      <c r="F32" s="123">
        <f>IF(データ入力表!$D$53="購入者価格",$C32*D32,"")</f>
        <v>0</v>
      </c>
      <c r="G32" s="123">
        <f>IF(データ入力表!$D$53="購入者価格",$C32*E32,"")</f>
        <v>0</v>
      </c>
      <c r="H32" s="123">
        <f t="shared" si="0"/>
        <v>0</v>
      </c>
      <c r="I32" s="93"/>
      <c r="J32" s="123">
        <f>IF(データ入力表!$D$53="購入者価格",C32-H32+I32,IF(データ入力表!$D$53="生産者価格",データ入力表!E36))</f>
        <v>0</v>
      </c>
    </row>
    <row r="33" spans="1:10" ht="13.5" customHeight="1">
      <c r="A33" s="55">
        <v>28</v>
      </c>
      <c r="B33" s="56" t="s">
        <v>341</v>
      </c>
      <c r="C33" s="123">
        <f>IF(データ入力表!$D$53="購入者価格",データ入力表!E37,"")</f>
        <v>0</v>
      </c>
      <c r="D33" s="100">
        <f>マージン!C31</f>
        <v>0</v>
      </c>
      <c r="E33" s="367"/>
      <c r="F33" s="123">
        <f>IF(データ入力表!$D$53="購入者価格",$C33*D33,"")</f>
        <v>0</v>
      </c>
      <c r="G33" s="368"/>
      <c r="H33" s="123">
        <f t="shared" si="0"/>
        <v>0</v>
      </c>
      <c r="I33" s="123">
        <f>G47</f>
        <v>0</v>
      </c>
      <c r="J33" s="123">
        <f>IF(データ入力表!$D$53="購入者価格",C33-H33+I33,IF(データ入力表!$D$53="生産者価格",データ入力表!E37))</f>
        <v>0</v>
      </c>
    </row>
    <row r="34" spans="1:10" ht="13.5" customHeight="1">
      <c r="A34" s="55">
        <v>29</v>
      </c>
      <c r="B34" s="56" t="s">
        <v>60</v>
      </c>
      <c r="C34" s="123">
        <f>IF(データ入力表!$D$53="購入者価格",データ入力表!E38,"")</f>
        <v>0</v>
      </c>
      <c r="D34" s="100">
        <f>マージン!C32</f>
        <v>4.1768910156901172E-2</v>
      </c>
      <c r="E34" s="100">
        <f>マージン!D32</f>
        <v>4.1083551813920855E-3</v>
      </c>
      <c r="F34" s="123">
        <f>IF(データ入力表!$D$53="購入者価格",$C34*D34,"")</f>
        <v>0</v>
      </c>
      <c r="G34" s="123">
        <f>IF(データ入力表!$D$53="購入者価格",$C34*E34,"")</f>
        <v>0</v>
      </c>
      <c r="H34" s="123">
        <f t="shared" si="0"/>
        <v>0</v>
      </c>
      <c r="I34" s="93"/>
      <c r="J34" s="123">
        <f>IF(データ入力表!$D$53="購入者価格",C34-H34+I34,IF(データ入力表!$D$53="生産者価格",データ入力表!E38))</f>
        <v>0</v>
      </c>
    </row>
    <row r="35" spans="1:10" ht="13.5" customHeight="1">
      <c r="A35" s="57">
        <v>30</v>
      </c>
      <c r="B35" s="58" t="s">
        <v>29</v>
      </c>
      <c r="C35" s="128">
        <f>IF(データ入力表!$D$53="購入者価格",データ入力表!E39,"")</f>
        <v>0</v>
      </c>
      <c r="D35" s="101">
        <f>マージン!C33</f>
        <v>0</v>
      </c>
      <c r="E35" s="101">
        <f>マージン!D33</f>
        <v>0</v>
      </c>
      <c r="F35" s="128">
        <f>IF(データ入力表!$D$53="購入者価格",$C35*D35,"")</f>
        <v>0</v>
      </c>
      <c r="G35" s="128">
        <f>IF(データ入力表!$D$53="購入者価格",$C35*E35,"")</f>
        <v>0</v>
      </c>
      <c r="H35" s="128">
        <f t="shared" si="0"/>
        <v>0</v>
      </c>
      <c r="I35" s="99"/>
      <c r="J35" s="128">
        <f>IF(データ入力表!$D$53="購入者価格",C35-H35+I35,IF(データ入力表!$D$53="生産者価格",データ入力表!E39))</f>
        <v>0</v>
      </c>
    </row>
    <row r="36" spans="1:10" ht="13.5" customHeight="1">
      <c r="A36" s="55">
        <v>31</v>
      </c>
      <c r="B36" s="56" t="s">
        <v>30</v>
      </c>
      <c r="C36" s="123">
        <f>IF(データ入力表!$D$53="購入者価格",データ入力表!E40,"")</f>
        <v>0</v>
      </c>
      <c r="D36" s="100">
        <f>マージン!C34</f>
        <v>0</v>
      </c>
      <c r="E36" s="100">
        <f>マージン!D34</f>
        <v>1.3798717042961616E-5</v>
      </c>
      <c r="F36" s="123">
        <f>IF(データ入力表!$D$53="購入者価格",$C36*D36,"")</f>
        <v>0</v>
      </c>
      <c r="G36" s="123">
        <f>IF(データ入力表!$D$53="購入者価格",$C36*E36,"")</f>
        <v>0</v>
      </c>
      <c r="H36" s="123">
        <f t="shared" si="0"/>
        <v>0</v>
      </c>
      <c r="I36" s="93"/>
      <c r="J36" s="123">
        <f>IF(データ入力表!$D$53="購入者価格",C36-H36+I36,IF(データ入力表!$D$53="生産者価格",データ入力表!E40))</f>
        <v>0</v>
      </c>
    </row>
    <row r="37" spans="1:10" ht="13.5" customHeight="1">
      <c r="A37" s="55">
        <v>32</v>
      </c>
      <c r="B37" s="56" t="s">
        <v>70</v>
      </c>
      <c r="C37" s="123">
        <f>IF(データ入力表!$D$53="購入者価格",データ入力表!E41,"")</f>
        <v>0</v>
      </c>
      <c r="D37" s="100">
        <f>マージン!C35</f>
        <v>0</v>
      </c>
      <c r="E37" s="100">
        <f>マージン!D35</f>
        <v>0</v>
      </c>
      <c r="F37" s="123">
        <f>IF(データ入力表!$D$53="購入者価格",$C37*D37,"")</f>
        <v>0</v>
      </c>
      <c r="G37" s="123">
        <f>IF(データ入力表!$D$53="購入者価格",$C37*E37,"")</f>
        <v>0</v>
      </c>
      <c r="H37" s="123">
        <f t="shared" si="0"/>
        <v>0</v>
      </c>
      <c r="I37" s="93"/>
      <c r="J37" s="123">
        <f>IF(データ入力表!$D$53="購入者価格",C37-H37+I37,IF(データ入力表!$D$53="生産者価格",データ入力表!E41))</f>
        <v>0</v>
      </c>
    </row>
    <row r="38" spans="1:10" ht="13.5" customHeight="1">
      <c r="A38" s="55">
        <v>33</v>
      </c>
      <c r="B38" s="56" t="s">
        <v>71</v>
      </c>
      <c r="C38" s="123">
        <f>IF(データ入力表!$D$53="購入者価格",データ入力表!E42,"")</f>
        <v>0</v>
      </c>
      <c r="D38" s="100">
        <f>マージン!C36</f>
        <v>0</v>
      </c>
      <c r="E38" s="100">
        <f>マージン!D36</f>
        <v>0</v>
      </c>
      <c r="F38" s="123">
        <f>IF(データ入力表!$D$53="購入者価格",$C38*D38,"")</f>
        <v>0</v>
      </c>
      <c r="G38" s="123">
        <f>IF(データ入力表!$D$53="購入者価格",$C38*E38,"")</f>
        <v>0</v>
      </c>
      <c r="H38" s="123">
        <f t="shared" si="0"/>
        <v>0</v>
      </c>
      <c r="I38" s="93"/>
      <c r="J38" s="123">
        <f>IF(データ入力表!$D$53="購入者価格",C38-H38+I38,IF(データ入力表!$D$53="生産者価格",データ入力表!E42))</f>
        <v>0</v>
      </c>
    </row>
    <row r="39" spans="1:10" ht="13.5" customHeight="1">
      <c r="A39" s="55">
        <v>34</v>
      </c>
      <c r="B39" s="56" t="s">
        <v>72</v>
      </c>
      <c r="C39" s="123">
        <f>IF(データ入力表!$D$53="購入者価格",データ入力表!E43,"")</f>
        <v>0</v>
      </c>
      <c r="D39" s="100">
        <f>マージン!C37</f>
        <v>0</v>
      </c>
      <c r="E39" s="100">
        <f>マージン!D37</f>
        <v>0</v>
      </c>
      <c r="F39" s="123">
        <f>IF(データ入力表!$D$53="購入者価格",$C39*D39,"")</f>
        <v>0</v>
      </c>
      <c r="G39" s="123">
        <f>IF(データ入力表!$D$53="購入者価格",$C39*E39,"")</f>
        <v>0</v>
      </c>
      <c r="H39" s="123">
        <f t="shared" si="0"/>
        <v>0</v>
      </c>
      <c r="I39" s="93"/>
      <c r="J39" s="123">
        <f>IF(データ入力表!$D$53="購入者価格",C39-H39+I39,IF(データ入力表!$D$53="生産者価格",データ入力表!E43))</f>
        <v>0</v>
      </c>
    </row>
    <row r="40" spans="1:10" ht="13.5" customHeight="1">
      <c r="A40" s="57">
        <v>35</v>
      </c>
      <c r="B40" s="58" t="s">
        <v>61</v>
      </c>
      <c r="C40" s="128">
        <f>IF(データ入力表!$D$53="購入者価格",データ入力表!E44,"")</f>
        <v>0</v>
      </c>
      <c r="D40" s="101">
        <f>マージン!C38</f>
        <v>0</v>
      </c>
      <c r="E40" s="101">
        <f>マージン!D38</f>
        <v>0</v>
      </c>
      <c r="F40" s="128">
        <f>IF(データ入力表!$D$53="購入者価格",$C40*D40,"")</f>
        <v>0</v>
      </c>
      <c r="G40" s="128">
        <f>IF(データ入力表!$D$53="購入者価格",$C40*E40,"")</f>
        <v>0</v>
      </c>
      <c r="H40" s="128">
        <f t="shared" si="0"/>
        <v>0</v>
      </c>
      <c r="I40" s="99"/>
      <c r="J40" s="128">
        <f>IF(データ入力表!$D$53="購入者価格",C40-H40+I40,IF(データ入力表!$D$53="生産者価格",データ入力表!E44))</f>
        <v>0</v>
      </c>
    </row>
    <row r="41" spans="1:10" ht="13.5" customHeight="1">
      <c r="A41" s="55">
        <v>36</v>
      </c>
      <c r="B41" s="56" t="s">
        <v>343</v>
      </c>
      <c r="C41" s="123">
        <f>IF(データ入力表!$D$53="購入者価格",データ入力表!E45,"")</f>
        <v>0</v>
      </c>
      <c r="D41" s="100">
        <f>マージン!C39</f>
        <v>0</v>
      </c>
      <c r="E41" s="100">
        <f>マージン!D39</f>
        <v>0</v>
      </c>
      <c r="F41" s="123">
        <f>IF(データ入力表!$D$53="購入者価格",$C41*D41,"")</f>
        <v>0</v>
      </c>
      <c r="G41" s="123">
        <f>IF(データ入力表!$D$53="購入者価格",$C41*E41,"")</f>
        <v>0</v>
      </c>
      <c r="H41" s="123">
        <f t="shared" si="0"/>
        <v>0</v>
      </c>
      <c r="I41" s="93"/>
      <c r="J41" s="123">
        <f>IF(データ入力表!$D$53="購入者価格",C41-H41+I41,IF(データ入力表!$D$53="生産者価格",データ入力表!E45))</f>
        <v>0</v>
      </c>
    </row>
    <row r="42" spans="1:10" ht="13.5" customHeight="1">
      <c r="A42" s="55">
        <v>37</v>
      </c>
      <c r="B42" s="56" t="s">
        <v>342</v>
      </c>
      <c r="C42" s="123">
        <f>IF(データ入力表!$D$53="購入者価格",データ入力表!E46,"")</f>
        <v>0</v>
      </c>
      <c r="D42" s="100">
        <f>マージン!C40</f>
        <v>0</v>
      </c>
      <c r="E42" s="100">
        <f>マージン!D40</f>
        <v>0</v>
      </c>
      <c r="F42" s="123">
        <f>IF(データ入力表!$D$53="購入者価格",$C42*D42,"")</f>
        <v>0</v>
      </c>
      <c r="G42" s="123">
        <f>IF(データ入力表!$D$53="購入者価格",$C42*E42,"")</f>
        <v>0</v>
      </c>
      <c r="H42" s="123">
        <f t="shared" si="0"/>
        <v>0</v>
      </c>
      <c r="I42" s="93"/>
      <c r="J42" s="123">
        <f>IF(データ入力表!$D$53="購入者価格",C42-H42+I42,IF(データ入力表!$D$53="生産者価格",データ入力表!E46))</f>
        <v>0</v>
      </c>
    </row>
    <row r="43" spans="1:10" ht="13.5" customHeight="1">
      <c r="A43" s="55">
        <v>38</v>
      </c>
      <c r="B43" s="56" t="s">
        <v>305</v>
      </c>
      <c r="C43" s="123">
        <f>IF(データ入力表!$D$53="購入者価格",データ入力表!E47,"")</f>
        <v>0</v>
      </c>
      <c r="D43" s="100">
        <f>マージン!C41</f>
        <v>0</v>
      </c>
      <c r="E43" s="100">
        <f>マージン!D41</f>
        <v>0</v>
      </c>
      <c r="F43" s="123">
        <f>IF(データ入力表!$D$53="購入者価格",$C43*D43,"")</f>
        <v>0</v>
      </c>
      <c r="G43" s="123">
        <f>IF(データ入力表!$D$53="購入者価格",$C43*E43,"")</f>
        <v>0</v>
      </c>
      <c r="H43" s="123">
        <f t="shared" si="0"/>
        <v>0</v>
      </c>
      <c r="I43" s="93"/>
      <c r="J43" s="123">
        <f>IF(データ入力表!$D$53="購入者価格",C43-H43+I43,IF(データ入力表!$D$53="生産者価格",データ入力表!E47))</f>
        <v>0</v>
      </c>
    </row>
    <row r="44" spans="1:10" ht="13.5" customHeight="1">
      <c r="A44" s="55">
        <v>39</v>
      </c>
      <c r="B44" s="56" t="s">
        <v>63</v>
      </c>
      <c r="C44" s="123">
        <f>IF(データ入力表!$D$53="購入者価格",データ入力表!E48,"")</f>
        <v>0</v>
      </c>
      <c r="D44" s="100">
        <f>マージン!C42</f>
        <v>7.8840719686758658E-5</v>
      </c>
      <c r="E44" s="100">
        <f>マージン!D42</f>
        <v>2.7952618798032613E-5</v>
      </c>
      <c r="F44" s="123">
        <f>IF(データ入力表!$D$53="購入者価格",$C44*D44,"")</f>
        <v>0</v>
      </c>
      <c r="G44" s="123">
        <f>IF(データ入力表!$D$53="購入者価格",$C44*E44,"")</f>
        <v>0</v>
      </c>
      <c r="H44" s="123">
        <f t="shared" si="0"/>
        <v>0</v>
      </c>
      <c r="I44" s="93"/>
      <c r="J44" s="123">
        <f>IF(データ入力表!$D$53="購入者価格",C44-H44+I44,IF(データ入力表!$D$53="生産者価格",データ入力表!E48))</f>
        <v>0</v>
      </c>
    </row>
    <row r="45" spans="1:10" ht="13.5" customHeight="1">
      <c r="A45" s="57">
        <v>40</v>
      </c>
      <c r="B45" s="58" t="s">
        <v>39</v>
      </c>
      <c r="C45" s="128">
        <f>IF(データ入力表!$D$53="購入者価格",データ入力表!E49,"")</f>
        <v>0</v>
      </c>
      <c r="D45" s="101">
        <f>マージン!C43</f>
        <v>0</v>
      </c>
      <c r="E45" s="101">
        <f>マージン!D43</f>
        <v>0</v>
      </c>
      <c r="F45" s="128">
        <f>IF(データ入力表!$D$53="購入者価格",$C45*D45,"")</f>
        <v>0</v>
      </c>
      <c r="G45" s="128">
        <f>IF(データ入力表!$D$53="購入者価格",$C45*E45,"")</f>
        <v>0</v>
      </c>
      <c r="H45" s="128">
        <f t="shared" si="0"/>
        <v>0</v>
      </c>
      <c r="I45" s="99"/>
      <c r="J45" s="128">
        <f>IF(データ入力表!$D$53="購入者価格",C45-H45+I45,IF(データ入力表!$D$53="生産者価格",データ入力表!E49))</f>
        <v>0</v>
      </c>
    </row>
    <row r="46" spans="1:10" ht="13.5" customHeight="1">
      <c r="A46" s="55">
        <v>41</v>
      </c>
      <c r="B46" s="56" t="s">
        <v>40</v>
      </c>
      <c r="C46" s="123">
        <f>IF(データ入力表!$D$53="購入者価格",データ入力表!E50,"")</f>
        <v>0</v>
      </c>
      <c r="D46" s="100">
        <f>マージン!C44</f>
        <v>2.3505125679551809E-2</v>
      </c>
      <c r="E46" s="100">
        <f>マージン!D44</f>
        <v>3.0097892967934352E-2</v>
      </c>
      <c r="F46" s="123">
        <f>IF(データ入力表!$D$53="購入者価格",$C46*D46,"")</f>
        <v>0</v>
      </c>
      <c r="G46" s="123">
        <f>IF(データ入力表!$D$53="購入者価格",$C46*E46,"")</f>
        <v>0</v>
      </c>
      <c r="H46" s="123">
        <f t="shared" si="0"/>
        <v>0</v>
      </c>
      <c r="I46" s="93"/>
      <c r="J46" s="123">
        <f>IF(データ入力表!$D$53="購入者価格",C46-H46+I46,IF(データ入力表!$D$53="生産者価格",データ入力表!E50))</f>
        <v>0</v>
      </c>
    </row>
    <row r="47" spans="1:10" ht="13.5" customHeight="1">
      <c r="A47" s="59"/>
      <c r="B47" s="60" t="s">
        <v>76</v>
      </c>
      <c r="C47" s="122">
        <f>SUM(C6:C46)</f>
        <v>0</v>
      </c>
      <c r="D47" s="95"/>
      <c r="E47" s="95"/>
      <c r="F47" s="122">
        <f>SUM(F6:F46)</f>
        <v>0</v>
      </c>
      <c r="G47" s="122">
        <f>SUM(G6:G46)</f>
        <v>0</v>
      </c>
      <c r="H47" s="122">
        <f>SUM(H6:H46)</f>
        <v>0</v>
      </c>
      <c r="I47" s="122">
        <f>SUM(I6:I46)</f>
        <v>0</v>
      </c>
      <c r="J47" s="122">
        <f>SUM(J6:J46)</f>
        <v>0</v>
      </c>
    </row>
    <row r="48" spans="1:10">
      <c r="E48" s="61"/>
      <c r="F48" s="62"/>
    </row>
    <row r="49" spans="5:6">
      <c r="E49" s="61"/>
      <c r="F49" s="62"/>
    </row>
    <row r="50" spans="5:6">
      <c r="E50" s="61"/>
      <c r="F50" s="62"/>
    </row>
    <row r="51" spans="5:6">
      <c r="E51" s="61"/>
      <c r="F51" s="62"/>
    </row>
    <row r="52" spans="5:6">
      <c r="E52" s="61"/>
      <c r="F52" s="62"/>
    </row>
  </sheetData>
  <mergeCells count="1">
    <mergeCell ref="D3:E3"/>
  </mergeCells>
  <phoneticPr fontId="4"/>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sheetPr>
  <dimension ref="A1:F49"/>
  <sheetViews>
    <sheetView workbookViewId="0"/>
  </sheetViews>
  <sheetFormatPr defaultColWidth="9.140625" defaultRowHeight="11.25"/>
  <cols>
    <col min="1" max="1" width="5.85546875" style="42" customWidth="1"/>
    <col min="2" max="2" width="25.140625" style="42" bestFit="1" customWidth="1"/>
    <col min="3" max="6" width="13.7109375" style="42" customWidth="1"/>
    <col min="7" max="16384" width="9.140625" style="42"/>
  </cols>
  <sheetData>
    <row r="1" spans="1:6" ht="21.75" customHeight="1">
      <c r="A1" s="42" t="s">
        <v>54</v>
      </c>
    </row>
    <row r="2" spans="1:6" ht="7.5" customHeight="1"/>
    <row r="3" spans="1:6" ht="28.5" customHeight="1">
      <c r="A3" s="39" t="s">
        <v>55</v>
      </c>
      <c r="B3" s="39" t="s">
        <v>64</v>
      </c>
      <c r="C3" s="943" t="s">
        <v>338</v>
      </c>
      <c r="D3" s="943" t="s">
        <v>339</v>
      </c>
    </row>
    <row r="4" spans="1:6" ht="12.95" customHeight="1">
      <c r="A4" s="43">
        <v>1</v>
      </c>
      <c r="B4" s="43" t="s">
        <v>165</v>
      </c>
      <c r="C4" s="350">
        <v>0.26082787370824906</v>
      </c>
      <c r="D4" s="350">
        <v>4.0829104752855346E-2</v>
      </c>
      <c r="E4" s="316"/>
      <c r="F4" s="363"/>
    </row>
    <row r="5" spans="1:6" ht="12.95" customHeight="1">
      <c r="A5" s="44">
        <v>2</v>
      </c>
      <c r="B5" s="44" t="s">
        <v>1</v>
      </c>
      <c r="C5" s="351">
        <v>0.21797701872036809</v>
      </c>
      <c r="D5" s="351">
        <v>3.1804802074933601E-2</v>
      </c>
      <c r="E5" s="316"/>
      <c r="F5" s="363"/>
    </row>
    <row r="6" spans="1:6" ht="12.95" customHeight="1">
      <c r="A6" s="44">
        <v>3</v>
      </c>
      <c r="B6" s="44" t="s">
        <v>2</v>
      </c>
      <c r="C6" s="351">
        <v>0.24930029364152415</v>
      </c>
      <c r="D6" s="351">
        <v>3.3308393561263416E-2</v>
      </c>
      <c r="E6" s="316"/>
      <c r="F6" s="363"/>
    </row>
    <row r="7" spans="1:6" ht="12.95" customHeight="1">
      <c r="A7" s="44">
        <v>4</v>
      </c>
      <c r="B7" s="44" t="s">
        <v>166</v>
      </c>
      <c r="C7" s="351">
        <v>2.2528180695691236E-2</v>
      </c>
      <c r="D7" s="351">
        <v>6.6403067077407646E-2</v>
      </c>
      <c r="E7" s="316"/>
      <c r="F7" s="363"/>
    </row>
    <row r="8" spans="1:6" ht="12.95" customHeight="1">
      <c r="A8" s="46">
        <v>5</v>
      </c>
      <c r="B8" s="46" t="s">
        <v>167</v>
      </c>
      <c r="C8" s="352">
        <v>0.32257496101304423</v>
      </c>
      <c r="D8" s="352">
        <v>3.2171338179978581E-2</v>
      </c>
      <c r="E8" s="316"/>
      <c r="F8" s="363"/>
    </row>
    <row r="9" spans="1:6" ht="12.95" customHeight="1">
      <c r="A9" s="44">
        <v>6</v>
      </c>
      <c r="B9" s="44" t="s">
        <v>168</v>
      </c>
      <c r="C9" s="351">
        <v>0.43944914757410253</v>
      </c>
      <c r="D9" s="351">
        <v>2.4548546158944525E-2</v>
      </c>
      <c r="E9" s="316"/>
      <c r="F9" s="363"/>
    </row>
    <row r="10" spans="1:6" ht="12.95" customHeight="1">
      <c r="A10" s="44">
        <v>7</v>
      </c>
      <c r="B10" s="44" t="s">
        <v>6</v>
      </c>
      <c r="C10" s="351">
        <v>0.23349686800485506</v>
      </c>
      <c r="D10" s="351">
        <v>5.8003940153580597E-2</v>
      </c>
      <c r="E10" s="316"/>
      <c r="F10" s="363"/>
    </row>
    <row r="11" spans="1:6" ht="12.95" customHeight="1">
      <c r="A11" s="44">
        <v>8</v>
      </c>
      <c r="B11" s="44" t="s">
        <v>287</v>
      </c>
      <c r="C11" s="351">
        <v>5.5435777480309159E-2</v>
      </c>
      <c r="D11" s="351">
        <v>3.4918690171664116E-2</v>
      </c>
      <c r="E11" s="316"/>
      <c r="F11" s="363"/>
    </row>
    <row r="12" spans="1:6" ht="12.95" customHeight="1">
      <c r="A12" s="44">
        <v>9</v>
      </c>
      <c r="B12" s="44" t="s">
        <v>169</v>
      </c>
      <c r="C12" s="351">
        <v>0.20029497135644653</v>
      </c>
      <c r="D12" s="351">
        <v>2.6939157259421205E-2</v>
      </c>
      <c r="E12" s="316"/>
      <c r="F12" s="363"/>
    </row>
    <row r="13" spans="1:6" ht="12.95" customHeight="1">
      <c r="A13" s="46">
        <v>10</v>
      </c>
      <c r="B13" s="46" t="s">
        <v>170</v>
      </c>
      <c r="C13" s="352">
        <v>0.19636393192438267</v>
      </c>
      <c r="D13" s="352">
        <v>2.1219492730162302E-2</v>
      </c>
      <c r="E13" s="316"/>
      <c r="F13" s="363"/>
    </row>
    <row r="14" spans="1:6" ht="12.95" customHeight="1">
      <c r="A14" s="44">
        <v>11</v>
      </c>
      <c r="B14" s="44" t="s">
        <v>171</v>
      </c>
      <c r="C14" s="351">
        <v>0.17440420627094513</v>
      </c>
      <c r="D14" s="351">
        <v>5.2555253025537728E-2</v>
      </c>
      <c r="E14" s="316"/>
      <c r="F14" s="363"/>
    </row>
    <row r="15" spans="1:6" ht="12.95" customHeight="1">
      <c r="A15" s="44">
        <v>12</v>
      </c>
      <c r="B15" s="44" t="s">
        <v>172</v>
      </c>
      <c r="C15" s="351">
        <v>5.915135091480242E-2</v>
      </c>
      <c r="D15" s="351">
        <v>2.707816710740028E-2</v>
      </c>
      <c r="E15" s="316"/>
      <c r="F15" s="363"/>
    </row>
    <row r="16" spans="1:6" ht="12.95" customHeight="1">
      <c r="A16" s="44">
        <v>13</v>
      </c>
      <c r="B16" s="44" t="s">
        <v>173</v>
      </c>
      <c r="C16" s="351">
        <v>0.10162141323543349</v>
      </c>
      <c r="D16" s="351">
        <v>2.9411655995861995E-2</v>
      </c>
      <c r="E16" s="316"/>
      <c r="F16" s="363"/>
    </row>
    <row r="17" spans="1:6" ht="12.95" customHeight="1">
      <c r="A17" s="44">
        <v>14</v>
      </c>
      <c r="B17" s="44" t="s">
        <v>174</v>
      </c>
      <c r="C17" s="351">
        <v>0.13281570784749258</v>
      </c>
      <c r="D17" s="351">
        <v>4.3831298767209842E-2</v>
      </c>
      <c r="E17" s="316"/>
      <c r="F17" s="363"/>
    </row>
    <row r="18" spans="1:6" ht="12.95" customHeight="1">
      <c r="A18" s="46">
        <v>15</v>
      </c>
      <c r="B18" s="46" t="s">
        <v>175</v>
      </c>
      <c r="C18" s="352">
        <v>0.12949536686300289</v>
      </c>
      <c r="D18" s="352">
        <v>1.2626335836295502E-2</v>
      </c>
      <c r="E18" s="316"/>
      <c r="F18" s="363"/>
    </row>
    <row r="19" spans="1:6" ht="12.95" customHeight="1">
      <c r="A19" s="44">
        <v>16</v>
      </c>
      <c r="B19" s="44" t="s">
        <v>177</v>
      </c>
      <c r="C19" s="351">
        <v>5.8936764006462181E-2</v>
      </c>
      <c r="D19" s="351">
        <v>9.511640978592693E-3</v>
      </c>
      <c r="E19" s="316"/>
      <c r="F19" s="363"/>
    </row>
    <row r="20" spans="1:6" ht="12.95" customHeight="1">
      <c r="A20" s="44">
        <v>17</v>
      </c>
      <c r="B20" s="44" t="s">
        <v>288</v>
      </c>
      <c r="C20" s="351">
        <v>0.17344672221905641</v>
      </c>
      <c r="D20" s="351">
        <v>9.1142445996991728E-3</v>
      </c>
      <c r="E20" s="316"/>
      <c r="F20" s="363"/>
    </row>
    <row r="21" spans="1:6" ht="12.95" customHeight="1">
      <c r="A21" s="44">
        <v>18</v>
      </c>
      <c r="B21" s="44" t="s">
        <v>289</v>
      </c>
      <c r="C21" s="351">
        <v>0.17793432092939027</v>
      </c>
      <c r="D21" s="351">
        <v>7.9091600037316089E-3</v>
      </c>
      <c r="E21" s="316"/>
      <c r="F21" s="363"/>
    </row>
    <row r="22" spans="1:6" ht="12.95" customHeight="1">
      <c r="A22" s="44">
        <v>19</v>
      </c>
      <c r="B22" s="44" t="s">
        <v>178</v>
      </c>
      <c r="C22" s="351">
        <v>8.6643705768600074E-2</v>
      </c>
      <c r="D22" s="351">
        <v>1.5744121851926307E-2</v>
      </c>
      <c r="E22" s="316"/>
      <c r="F22" s="363"/>
    </row>
    <row r="23" spans="1:6" ht="12.95" customHeight="1">
      <c r="A23" s="46">
        <v>20</v>
      </c>
      <c r="B23" s="46" t="s">
        <v>179</v>
      </c>
      <c r="C23" s="352">
        <v>0.28022692279584943</v>
      </c>
      <c r="D23" s="352">
        <v>3.2770186263003417E-2</v>
      </c>
      <c r="E23" s="316"/>
      <c r="F23" s="363"/>
    </row>
    <row r="24" spans="1:6" ht="12.95" customHeight="1">
      <c r="A24" s="44">
        <v>21</v>
      </c>
      <c r="B24" s="44" t="s">
        <v>180</v>
      </c>
      <c r="C24" s="351">
        <v>0</v>
      </c>
      <c r="D24" s="351">
        <v>0</v>
      </c>
      <c r="E24" s="316"/>
      <c r="F24" s="363"/>
    </row>
    <row r="25" spans="1:6" ht="12.95" customHeight="1">
      <c r="A25" s="44">
        <v>22</v>
      </c>
      <c r="B25" s="44" t="s">
        <v>181</v>
      </c>
      <c r="C25" s="351">
        <v>0</v>
      </c>
      <c r="D25" s="351">
        <v>0</v>
      </c>
      <c r="E25" s="316"/>
      <c r="F25" s="363"/>
    </row>
    <row r="26" spans="1:6" ht="12.95" customHeight="1">
      <c r="A26" s="44">
        <v>23</v>
      </c>
      <c r="B26" s="44" t="s">
        <v>290</v>
      </c>
      <c r="C26" s="351">
        <v>0</v>
      </c>
      <c r="D26" s="351">
        <v>0</v>
      </c>
      <c r="E26" s="316"/>
      <c r="F26" s="363"/>
    </row>
    <row r="27" spans="1:6" ht="12.95" customHeight="1">
      <c r="A27" s="44">
        <v>24</v>
      </c>
      <c r="B27" s="44" t="s">
        <v>291</v>
      </c>
      <c r="C27" s="351">
        <v>0</v>
      </c>
      <c r="D27" s="351">
        <v>0</v>
      </c>
      <c r="E27" s="316"/>
      <c r="F27" s="363"/>
    </row>
    <row r="28" spans="1:6" ht="12.95" customHeight="1">
      <c r="A28" s="46">
        <v>25</v>
      </c>
      <c r="B28" s="46" t="s">
        <v>182</v>
      </c>
      <c r="C28" s="369"/>
      <c r="D28" s="352">
        <v>0</v>
      </c>
      <c r="E28" s="316"/>
      <c r="F28" s="363"/>
    </row>
    <row r="29" spans="1:6" ht="12.95" customHeight="1">
      <c r="A29" s="44">
        <v>26</v>
      </c>
      <c r="B29" s="44" t="s">
        <v>183</v>
      </c>
      <c r="C29" s="351">
        <v>0</v>
      </c>
      <c r="D29" s="351">
        <v>0</v>
      </c>
      <c r="E29" s="316"/>
      <c r="F29" s="363"/>
    </row>
    <row r="30" spans="1:6" ht="12.95" customHeight="1">
      <c r="A30" s="44">
        <v>27</v>
      </c>
      <c r="B30" s="44" t="s">
        <v>184</v>
      </c>
      <c r="C30" s="351">
        <v>0</v>
      </c>
      <c r="D30" s="351">
        <v>0</v>
      </c>
      <c r="E30" s="316"/>
      <c r="F30" s="363"/>
    </row>
    <row r="31" spans="1:6" ht="12.95" customHeight="1">
      <c r="A31" s="44">
        <v>28</v>
      </c>
      <c r="B31" s="44" t="s">
        <v>292</v>
      </c>
      <c r="C31" s="351">
        <v>0</v>
      </c>
      <c r="D31" s="370"/>
      <c r="E31" s="316"/>
      <c r="F31" s="363"/>
    </row>
    <row r="32" spans="1:6" ht="12.95" customHeight="1">
      <c r="A32" s="44">
        <v>29</v>
      </c>
      <c r="B32" s="44" t="s">
        <v>185</v>
      </c>
      <c r="C32" s="351">
        <v>4.1768910156901172E-2</v>
      </c>
      <c r="D32" s="351">
        <v>4.1083551813920855E-3</v>
      </c>
      <c r="E32" s="316"/>
      <c r="F32" s="363"/>
    </row>
    <row r="33" spans="1:6" ht="12.95" customHeight="1">
      <c r="A33" s="46">
        <v>30</v>
      </c>
      <c r="B33" s="46" t="s">
        <v>186</v>
      </c>
      <c r="C33" s="352">
        <v>0</v>
      </c>
      <c r="D33" s="352">
        <v>0</v>
      </c>
      <c r="E33" s="316"/>
      <c r="F33" s="363"/>
    </row>
    <row r="34" spans="1:6" ht="12.95" customHeight="1">
      <c r="A34" s="44">
        <v>31</v>
      </c>
      <c r="B34" s="44" t="s">
        <v>187</v>
      </c>
      <c r="C34" s="351">
        <v>0</v>
      </c>
      <c r="D34" s="351">
        <v>1.3798717042961616E-5</v>
      </c>
      <c r="E34" s="316"/>
      <c r="F34" s="363"/>
    </row>
    <row r="35" spans="1:6" ht="12.95" customHeight="1">
      <c r="A35" s="44">
        <v>32</v>
      </c>
      <c r="B35" s="44" t="s">
        <v>293</v>
      </c>
      <c r="C35" s="351">
        <v>0</v>
      </c>
      <c r="D35" s="351">
        <v>0</v>
      </c>
      <c r="E35" s="316"/>
      <c r="F35" s="363"/>
    </row>
    <row r="36" spans="1:6" ht="12.95" customHeight="1">
      <c r="A36" s="44">
        <v>33</v>
      </c>
      <c r="B36" s="44" t="s">
        <v>294</v>
      </c>
      <c r="C36" s="351">
        <v>0</v>
      </c>
      <c r="D36" s="351">
        <v>0</v>
      </c>
      <c r="E36" s="316"/>
      <c r="F36" s="363"/>
    </row>
    <row r="37" spans="1:6" ht="12.95" customHeight="1">
      <c r="A37" s="44">
        <v>34</v>
      </c>
      <c r="B37" s="44" t="s">
        <v>295</v>
      </c>
      <c r="C37" s="351">
        <v>0</v>
      </c>
      <c r="D37" s="351">
        <v>0</v>
      </c>
      <c r="E37" s="316"/>
      <c r="F37" s="363"/>
    </row>
    <row r="38" spans="1:6" ht="12.95" customHeight="1">
      <c r="A38" s="46">
        <v>35</v>
      </c>
      <c r="B38" s="46" t="s">
        <v>34</v>
      </c>
      <c r="C38" s="352">
        <v>0</v>
      </c>
      <c r="D38" s="352">
        <v>0</v>
      </c>
      <c r="E38" s="316"/>
      <c r="F38" s="363"/>
    </row>
    <row r="39" spans="1:6" ht="12.95" customHeight="1">
      <c r="A39" s="44">
        <v>36</v>
      </c>
      <c r="B39" s="44" t="s">
        <v>37</v>
      </c>
      <c r="C39" s="351">
        <v>0</v>
      </c>
      <c r="D39" s="351">
        <v>0</v>
      </c>
      <c r="E39" s="316"/>
      <c r="F39" s="363"/>
    </row>
    <row r="40" spans="1:6" ht="12.95" customHeight="1">
      <c r="A40" s="44">
        <v>37</v>
      </c>
      <c r="B40" s="44" t="s">
        <v>340</v>
      </c>
      <c r="C40" s="351">
        <v>0</v>
      </c>
      <c r="D40" s="351">
        <v>0</v>
      </c>
      <c r="E40" s="316"/>
      <c r="F40" s="363"/>
    </row>
    <row r="41" spans="1:6" ht="12.95" customHeight="1">
      <c r="A41" s="44">
        <v>38</v>
      </c>
      <c r="B41" s="44" t="s">
        <v>297</v>
      </c>
      <c r="C41" s="351">
        <v>0</v>
      </c>
      <c r="D41" s="351">
        <v>0</v>
      </c>
      <c r="E41" s="316"/>
      <c r="F41" s="363"/>
    </row>
    <row r="42" spans="1:6" ht="12.95" customHeight="1">
      <c r="A42" s="44">
        <v>39</v>
      </c>
      <c r="B42" s="44" t="s">
        <v>298</v>
      </c>
      <c r="C42" s="351">
        <v>7.8840719686758658E-5</v>
      </c>
      <c r="D42" s="351">
        <v>2.7952618798032613E-5</v>
      </c>
      <c r="E42" s="316"/>
      <c r="F42" s="363"/>
    </row>
    <row r="43" spans="1:6" ht="12.95" customHeight="1">
      <c r="A43" s="46">
        <v>40</v>
      </c>
      <c r="B43" s="46" t="s">
        <v>193</v>
      </c>
      <c r="C43" s="352">
        <v>0</v>
      </c>
      <c r="D43" s="352">
        <v>0</v>
      </c>
      <c r="E43" s="316"/>
      <c r="F43" s="363"/>
    </row>
    <row r="44" spans="1:6" ht="12.95" customHeight="1">
      <c r="A44" s="45">
        <v>41</v>
      </c>
      <c r="B44" s="45" t="s">
        <v>194</v>
      </c>
      <c r="C44" s="353">
        <v>2.3505125679551809E-2</v>
      </c>
      <c r="D44" s="353">
        <v>3.0097892967934352E-2</v>
      </c>
      <c r="E44" s="316"/>
      <c r="F44" s="363"/>
    </row>
    <row r="45" spans="1:6">
      <c r="A45" s="40"/>
      <c r="B45" s="41"/>
      <c r="C45" s="47"/>
      <c r="D45" s="47"/>
      <c r="E45" s="47"/>
      <c r="F45" s="47"/>
    </row>
    <row r="46" spans="1:6">
      <c r="A46" s="1234" t="s">
        <v>585</v>
      </c>
      <c r="B46" s="1235"/>
      <c r="C46" s="1235"/>
      <c r="D46" s="1235"/>
      <c r="E46" s="1235"/>
      <c r="F46" s="1235"/>
    </row>
    <row r="47" spans="1:6">
      <c r="A47" s="1235"/>
      <c r="B47" s="1235"/>
      <c r="C47" s="1235"/>
      <c r="D47" s="1235"/>
      <c r="E47" s="1235"/>
      <c r="F47" s="1235"/>
    </row>
    <row r="48" spans="1:6">
      <c r="A48" s="40"/>
      <c r="B48" s="41"/>
    </row>
    <row r="49" spans="1:2">
      <c r="A49" s="40"/>
      <c r="B49" s="41"/>
    </row>
  </sheetData>
  <mergeCells count="1">
    <mergeCell ref="A46:F47"/>
  </mergeCells>
  <phoneticPr fontId="4"/>
  <pageMargins left="0.39370078740157483" right="0.39370078740157483" top="0.70866141732283472" bottom="0.39370078740157483" header="0.31496062992125984" footer="0.31496062992125984"/>
  <pageSetup paperSize="9" scale="58" pageOrder="overThenDown" orientation="landscape" horizont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sheetPr>
  <dimension ref="A1:N107"/>
  <sheetViews>
    <sheetView zoomScaleNormal="100" workbookViewId="0">
      <selection activeCell="I32" sqref="I32"/>
    </sheetView>
  </sheetViews>
  <sheetFormatPr defaultColWidth="9.140625" defaultRowHeight="16.5"/>
  <cols>
    <col min="1" max="1" width="9.140625" style="49"/>
    <col min="2" max="2" width="27.140625" style="49" customWidth="1"/>
    <col min="3" max="9" width="12" style="49" customWidth="1"/>
    <col min="10" max="11" width="12" style="65" customWidth="1"/>
    <col min="12" max="12" width="8.7109375" style="49" customWidth="1"/>
    <col min="13" max="13" width="12.7109375" style="129" customWidth="1"/>
    <col min="14" max="14" width="9.7109375" style="129" customWidth="1"/>
    <col min="15" max="16384" width="9.140625" style="49"/>
  </cols>
  <sheetData>
    <row r="1" spans="1:14">
      <c r="A1" s="303" t="s">
        <v>65</v>
      </c>
    </row>
    <row r="2" spans="1:14" ht="8.1" customHeight="1"/>
    <row r="3" spans="1:14" ht="8.1" customHeight="1"/>
    <row r="4" spans="1:14" s="53" customFormat="1" ht="39.950000000000003" customHeight="1">
      <c r="A4" s="63"/>
      <c r="B4" s="63"/>
      <c r="C4" s="66" t="s">
        <v>280</v>
      </c>
      <c r="D4" s="66" t="s">
        <v>282</v>
      </c>
      <c r="E4" s="66" t="s">
        <v>281</v>
      </c>
      <c r="F4" s="66" t="s">
        <v>283</v>
      </c>
      <c r="G4" s="66" t="s">
        <v>271</v>
      </c>
      <c r="H4" s="66" t="s">
        <v>66</v>
      </c>
      <c r="I4" s="66" t="s">
        <v>67</v>
      </c>
      <c r="J4" s="67" t="s">
        <v>68</v>
      </c>
      <c r="K4" s="67" t="s">
        <v>162</v>
      </c>
      <c r="M4" s="130" t="s">
        <v>154</v>
      </c>
      <c r="N4" s="130"/>
    </row>
    <row r="5" spans="1:14" s="53" customFormat="1" ht="14.1" customHeight="1">
      <c r="A5" s="55">
        <v>1</v>
      </c>
      <c r="B5" s="50" t="s">
        <v>165</v>
      </c>
      <c r="C5" s="327">
        <f>'H27取引基本表（生産者）'!BD4/'H27取引基本表（生産者）'!AZ4*-1</f>
        <v>0.30399645530115493</v>
      </c>
      <c r="D5" s="327">
        <f>IF(NOT(F5=1),C5,0)</f>
        <v>0.30399645530115493</v>
      </c>
      <c r="E5" s="327">
        <f>1-C5</f>
        <v>0.69600354469884507</v>
      </c>
      <c r="F5" s="327">
        <f>E5</f>
        <v>0.69600354469884507</v>
      </c>
      <c r="G5" s="327">
        <f t="array" ref="G5:G45">TRANSPOSE(投入係数!C52:AQ52)</f>
        <v>0.46001191134555663</v>
      </c>
      <c r="H5" s="327">
        <f t="array" ref="H5:H45">TRANSPOSE(投入係数!C47:AQ47)</f>
        <v>0.10150877043717474</v>
      </c>
      <c r="I5" s="327">
        <f>'H27取引基本表（生産者）'!BH4/'H27取引基本表（生産者）'!$BH$48</f>
        <v>1.302152899269415E-2</v>
      </c>
      <c r="J5" s="327">
        <v>0.30378894230087494</v>
      </c>
      <c r="K5" s="327">
        <v>4.7106535641865545E-2</v>
      </c>
      <c r="M5" s="130" t="s">
        <v>155</v>
      </c>
      <c r="N5" s="130"/>
    </row>
    <row r="6" spans="1:14" s="53" customFormat="1" ht="14.1" customHeight="1">
      <c r="A6" s="55">
        <v>2</v>
      </c>
      <c r="B6" s="50" t="s">
        <v>1</v>
      </c>
      <c r="C6" s="327">
        <f>'H27取引基本表（生産者）'!BD5/'H27取引基本表（生産者）'!AZ5*-1</f>
        <v>0.36762099156684752</v>
      </c>
      <c r="D6" s="327">
        <f t="shared" ref="D6:D45" si="0">IF(NOT(F6=1),C6,0)</f>
        <v>0.36762099156684752</v>
      </c>
      <c r="E6" s="327">
        <f t="shared" ref="E6:E45" si="1">1-C6</f>
        <v>0.63237900843315242</v>
      </c>
      <c r="F6" s="327">
        <f t="shared" ref="F6:F45" si="2">E6</f>
        <v>0.63237900843315242</v>
      </c>
      <c r="G6" s="327">
        <v>0.57013669821240798</v>
      </c>
      <c r="H6" s="327">
        <v>0.17749737118822292</v>
      </c>
      <c r="I6" s="327">
        <f>'H27取引基本表（生産者）'!BH5/'H27取引基本表（生産者）'!$BH$48</f>
        <v>6.3140573258121577E-4</v>
      </c>
      <c r="J6" s="327">
        <v>6.6351209253417462E-2</v>
      </c>
      <c r="K6" s="327">
        <v>3.7294076410795657E-2</v>
      </c>
      <c r="M6" s="131" t="s">
        <v>156</v>
      </c>
      <c r="N6" s="132">
        <f>VLOOKUP(データ入力表!E6,各種係数!M7:N11,2,FALSE)</f>
        <v>9.9999999999999995E-7</v>
      </c>
    </row>
    <row r="7" spans="1:14" s="53" customFormat="1" ht="14.1" customHeight="1">
      <c r="A7" s="55">
        <v>3</v>
      </c>
      <c r="B7" s="50" t="s">
        <v>2</v>
      </c>
      <c r="C7" s="327">
        <f>'H27取引基本表（生産者）'!BD6/'H27取引基本表（生産者）'!AZ6*-1</f>
        <v>0.57850004270949007</v>
      </c>
      <c r="D7" s="327">
        <f t="shared" si="0"/>
        <v>0.57850004270949007</v>
      </c>
      <c r="E7" s="327">
        <f t="shared" si="1"/>
        <v>0.42149995729050993</v>
      </c>
      <c r="F7" s="327">
        <f t="shared" si="2"/>
        <v>0.42149995729050993</v>
      </c>
      <c r="G7" s="327">
        <v>0.48953803034696047</v>
      </c>
      <c r="H7" s="327">
        <v>0.11744950227118972</v>
      </c>
      <c r="I7" s="327">
        <f>'H27取引基本表（生産者）'!BH6/'H27取引基本表（生産者）'!$BH$48</f>
        <v>1.2856392108788293E-3</v>
      </c>
      <c r="J7" s="327">
        <v>9.6187300666859959E-2</v>
      </c>
      <c r="K7" s="327">
        <v>4.8057407944331693E-2</v>
      </c>
      <c r="M7" s="133" t="s">
        <v>157</v>
      </c>
      <c r="N7" s="133">
        <v>100</v>
      </c>
    </row>
    <row r="8" spans="1:14" s="53" customFormat="1" ht="14.1" customHeight="1">
      <c r="A8" s="55">
        <v>4</v>
      </c>
      <c r="B8" s="50" t="s">
        <v>166</v>
      </c>
      <c r="C8" s="327">
        <f>'H27取引基本表（生産者）'!BD7/'H27取引基本表（生産者）'!AZ7*-1</f>
        <v>0.99500629348524428</v>
      </c>
      <c r="D8" s="327">
        <f t="shared" si="0"/>
        <v>0.99500629348524428</v>
      </c>
      <c r="E8" s="327">
        <f t="shared" si="1"/>
        <v>4.9937065147557247E-3</v>
      </c>
      <c r="F8" s="327">
        <f t="shared" si="2"/>
        <v>4.9937065147557247E-3</v>
      </c>
      <c r="G8" s="327">
        <v>0.51363227803854994</v>
      </c>
      <c r="H8" s="327">
        <v>0.19927427677352774</v>
      </c>
      <c r="I8" s="327">
        <f>'H27取引基本表（生産者）'!BH7/'H27取引基本表（生産者）'!$BH$48</f>
        <v>-2.7199016172729295E-5</v>
      </c>
      <c r="J8" s="327">
        <v>2.3402909550917141E-2</v>
      </c>
      <c r="K8" s="327">
        <v>2.1771696794167582E-2</v>
      </c>
      <c r="M8" s="134" t="s">
        <v>158</v>
      </c>
      <c r="N8" s="135">
        <v>1</v>
      </c>
    </row>
    <row r="9" spans="1:14" s="53" customFormat="1" ht="14.1" customHeight="1">
      <c r="A9" s="57">
        <v>5</v>
      </c>
      <c r="B9" s="50" t="s">
        <v>167</v>
      </c>
      <c r="C9" s="327">
        <f>'H27取引基本表（生産者）'!BD8/'H27取引基本表（生産者）'!AZ8*-1</f>
        <v>0.74373435010243572</v>
      </c>
      <c r="D9" s="327">
        <f t="shared" si="0"/>
        <v>0.74373435010243572</v>
      </c>
      <c r="E9" s="327">
        <f t="shared" si="1"/>
        <v>0.25626564989756428</v>
      </c>
      <c r="F9" s="327">
        <f t="shared" si="2"/>
        <v>0.25626564989756428</v>
      </c>
      <c r="G9" s="327">
        <v>0.41820270981950497</v>
      </c>
      <c r="H9" s="327">
        <v>0.15396794998939875</v>
      </c>
      <c r="I9" s="327">
        <f>'H27取引基本表（生産者）'!BH8/'H27取引基本表（生産者）'!$BH$48</f>
        <v>0.11399544805036481</v>
      </c>
      <c r="J9" s="327">
        <v>5.3194399797550085E-2</v>
      </c>
      <c r="K9" s="327">
        <v>4.5185316909355788E-2</v>
      </c>
      <c r="M9" s="134" t="s">
        <v>159</v>
      </c>
      <c r="N9" s="136">
        <v>0.01</v>
      </c>
    </row>
    <row r="10" spans="1:14" s="53" customFormat="1" ht="14.1" customHeight="1">
      <c r="A10" s="55">
        <v>6</v>
      </c>
      <c r="B10" s="1050" t="s">
        <v>168</v>
      </c>
      <c r="C10" s="1051">
        <f>'H27取引基本表（生産者）'!BD9/'H27取引基本表（生産者）'!AZ9*-1</f>
        <v>0.9110343479110995</v>
      </c>
      <c r="D10" s="1051">
        <f t="shared" si="0"/>
        <v>0.9110343479110995</v>
      </c>
      <c r="E10" s="1051">
        <f t="shared" si="1"/>
        <v>8.8965652088900504E-2</v>
      </c>
      <c r="F10" s="1051">
        <f t="shared" si="2"/>
        <v>8.8965652088900504E-2</v>
      </c>
      <c r="G10" s="1051">
        <v>0.41369863013698632</v>
      </c>
      <c r="H10" s="1051">
        <v>0.17602739726027397</v>
      </c>
      <c r="I10" s="1051">
        <f>'H27取引基本表（生産者）'!BH9/'H27取引基本表（生産者）'!$BH$48</f>
        <v>2.1179776754360828E-2</v>
      </c>
      <c r="J10" s="1051">
        <v>0.10500526870389884</v>
      </c>
      <c r="K10" s="1051">
        <v>8.3614330874604847E-2</v>
      </c>
      <c r="M10" s="134" t="s">
        <v>160</v>
      </c>
      <c r="N10" s="137">
        <v>1E-3</v>
      </c>
    </row>
    <row r="11" spans="1:14" s="53" customFormat="1" ht="14.1" customHeight="1">
      <c r="A11" s="55">
        <v>7</v>
      </c>
      <c r="B11" s="50" t="s">
        <v>6</v>
      </c>
      <c r="C11" s="327">
        <f>'H27取引基本表（生産者）'!BD10/'H27取引基本表（生産者）'!AZ10*-1</f>
        <v>0.87735859176383513</v>
      </c>
      <c r="D11" s="327">
        <f t="shared" si="0"/>
        <v>0.87735859176383513</v>
      </c>
      <c r="E11" s="327">
        <f t="shared" si="1"/>
        <v>0.12264140823616487</v>
      </c>
      <c r="F11" s="327">
        <f t="shared" si="2"/>
        <v>0.12264140823616487</v>
      </c>
      <c r="G11" s="327">
        <v>0.32378167347492504</v>
      </c>
      <c r="H11" s="327">
        <v>0.2306869055335313</v>
      </c>
      <c r="I11" s="327">
        <f>'H27取引基本表（生産者）'!BH10/'H27取引基本表（生産者）'!$BH$48</f>
        <v>1.6227127327337245E-3</v>
      </c>
      <c r="J11" s="327">
        <v>6.7394220768453902E-2</v>
      </c>
      <c r="K11" s="327">
        <v>4.805474744125051E-2</v>
      </c>
      <c r="M11" s="134" t="s">
        <v>161</v>
      </c>
      <c r="N11" s="138">
        <v>9.9999999999999995E-7</v>
      </c>
    </row>
    <row r="12" spans="1:14" s="53" customFormat="1" ht="14.1" customHeight="1">
      <c r="A12" s="55">
        <v>8</v>
      </c>
      <c r="B12" s="50" t="s">
        <v>287</v>
      </c>
      <c r="C12" s="327">
        <f>'H27取引基本表（生産者）'!BD11/'H27取引基本表（生産者）'!AZ11*-1</f>
        <v>0.70597320818605758</v>
      </c>
      <c r="D12" s="327">
        <f t="shared" si="0"/>
        <v>0.70597320818605758</v>
      </c>
      <c r="E12" s="327">
        <f t="shared" si="1"/>
        <v>0.29402679181394242</v>
      </c>
      <c r="F12" s="327">
        <f t="shared" si="2"/>
        <v>0.29402679181394242</v>
      </c>
      <c r="G12" s="327">
        <v>0.53870383494763363</v>
      </c>
      <c r="H12" s="327">
        <v>0.32018269155051576</v>
      </c>
      <c r="I12" s="327">
        <f>'H27取引基本表（生産者）'!BH11/'H27取引基本表（生産者）'!$BH$48</f>
        <v>0</v>
      </c>
      <c r="J12" s="327">
        <v>0.10733128592802584</v>
      </c>
      <c r="K12" s="327">
        <v>7.4179069218048663E-2</v>
      </c>
      <c r="M12" s="129"/>
      <c r="N12" s="129"/>
    </row>
    <row r="13" spans="1:14" s="53" customFormat="1" ht="14.1" customHeight="1">
      <c r="A13" s="55">
        <v>9</v>
      </c>
      <c r="B13" s="50" t="s">
        <v>169</v>
      </c>
      <c r="C13" s="327">
        <f>'H27取引基本表（生産者）'!BD12/'H27取引基本表（生産者）'!AZ12*-1</f>
        <v>0.66957573197673581</v>
      </c>
      <c r="D13" s="327">
        <f t="shared" si="0"/>
        <v>0.66957573197673581</v>
      </c>
      <c r="E13" s="327">
        <f t="shared" si="1"/>
        <v>0.33042426802326419</v>
      </c>
      <c r="F13" s="327">
        <f t="shared" si="2"/>
        <v>0.33042426802326419</v>
      </c>
      <c r="G13" s="327">
        <v>0.20689692398000148</v>
      </c>
      <c r="H13" s="327">
        <v>2.2426135711924217E-2</v>
      </c>
      <c r="I13" s="327">
        <f>'H27取引基本表（生産者）'!BH12/'H27取引基本表（生産者）'!$BH$48</f>
        <v>1.0440050939871718E-2</v>
      </c>
      <c r="J13" s="327">
        <v>3.4248470086565776E-3</v>
      </c>
      <c r="K13" s="327">
        <v>3.3209410907422527E-3</v>
      </c>
      <c r="M13" s="129"/>
      <c r="N13" s="129"/>
    </row>
    <row r="14" spans="1:14" s="53" customFormat="1" ht="14.1" customHeight="1">
      <c r="A14" s="57">
        <v>10</v>
      </c>
      <c r="B14" s="51" t="s">
        <v>170</v>
      </c>
      <c r="C14" s="328">
        <f>'H27取引基本表（生産者）'!BD13/'H27取引基本表（生産者）'!AZ13*-1</f>
        <v>0.66886218429027455</v>
      </c>
      <c r="D14" s="328">
        <f t="shared" si="0"/>
        <v>0.66886218429027455</v>
      </c>
      <c r="E14" s="328">
        <f t="shared" si="1"/>
        <v>0.33113781570972545</v>
      </c>
      <c r="F14" s="328">
        <f t="shared" si="2"/>
        <v>0.33113781570972545</v>
      </c>
      <c r="G14" s="328">
        <v>0.27954868191578014</v>
      </c>
      <c r="H14" s="328">
        <v>5.2806159638743959E-3</v>
      </c>
      <c r="I14" s="328">
        <f>'H27取引基本表（生産者）'!BH13/'H27取引基本表（生産者）'!$BH$48</f>
        <v>2.5952232699240078E-2</v>
      </c>
      <c r="J14" s="328">
        <v>7.0192236738616707E-4</v>
      </c>
      <c r="K14" s="328">
        <v>6.8572415890802473E-4</v>
      </c>
      <c r="M14" s="129"/>
      <c r="N14" s="129"/>
    </row>
    <row r="15" spans="1:14" s="53" customFormat="1" ht="14.1" customHeight="1">
      <c r="A15" s="55">
        <v>11</v>
      </c>
      <c r="B15" s="50" t="s">
        <v>171</v>
      </c>
      <c r="C15" s="327">
        <f>'H27取引基本表（生産者）'!BD14/'H27取引基本表（生産者）'!AZ14*-1</f>
        <v>0.53794807106065379</v>
      </c>
      <c r="D15" s="327">
        <f t="shared" si="0"/>
        <v>0.53794807106065379</v>
      </c>
      <c r="E15" s="327">
        <f t="shared" si="1"/>
        <v>0.46205192893934621</v>
      </c>
      <c r="F15" s="327">
        <f t="shared" si="2"/>
        <v>0.46205192893934621</v>
      </c>
      <c r="G15" s="327">
        <v>0.45327067547613148</v>
      </c>
      <c r="H15" s="327">
        <v>0.20641524482911003</v>
      </c>
      <c r="I15" s="327">
        <f>'H27取引基本表（生産者）'!BH14/'H27取引基本表（生産者）'!$BH$48</f>
        <v>4.9152507797860798E-4</v>
      </c>
      <c r="J15" s="327">
        <v>3.0944502527511613E-2</v>
      </c>
      <c r="K15" s="327">
        <v>2.808825272960476E-2</v>
      </c>
      <c r="M15" s="129"/>
      <c r="N15" s="129"/>
    </row>
    <row r="16" spans="1:14" s="53" customFormat="1" ht="14.1" customHeight="1">
      <c r="A16" s="55">
        <v>12</v>
      </c>
      <c r="B16" s="50" t="s">
        <v>172</v>
      </c>
      <c r="C16" s="327">
        <f>'H27取引基本表（生産者）'!BD15/'H27取引基本表（生産者）'!AZ15*-1</f>
        <v>0.2288036995036892</v>
      </c>
      <c r="D16" s="327">
        <f t="shared" si="0"/>
        <v>0.2288036995036892</v>
      </c>
      <c r="E16" s="327">
        <f t="shared" si="1"/>
        <v>0.77119630049631083</v>
      </c>
      <c r="F16" s="327">
        <f t="shared" si="2"/>
        <v>0.77119630049631083</v>
      </c>
      <c r="G16" s="327">
        <v>0.25396910807438799</v>
      </c>
      <c r="H16" s="327">
        <v>1.6235156873844459E-2</v>
      </c>
      <c r="I16" s="327">
        <f>'H27取引基本表（生産者）'!BH15/'H27取引基本表（生産者）'!$BH$48</f>
        <v>-1.5299446597160228E-4</v>
      </c>
      <c r="J16" s="327">
        <v>1.9112845424862626E-3</v>
      </c>
      <c r="K16" s="327">
        <v>1.7448363390865581E-3</v>
      </c>
      <c r="M16" s="129"/>
      <c r="N16" s="129"/>
    </row>
    <row r="17" spans="1:14" s="53" customFormat="1" ht="14.1" customHeight="1">
      <c r="A17" s="55">
        <v>13</v>
      </c>
      <c r="B17" s="50" t="s">
        <v>173</v>
      </c>
      <c r="C17" s="327">
        <f>'H27取引基本表（生産者）'!BD16/'H27取引基本表（生産者）'!AZ16*-1</f>
        <v>0.79235034513975333</v>
      </c>
      <c r="D17" s="327">
        <f t="shared" si="0"/>
        <v>0.79235034513975333</v>
      </c>
      <c r="E17" s="327">
        <f t="shared" si="1"/>
        <v>0.20764965486024667</v>
      </c>
      <c r="F17" s="327">
        <f t="shared" si="2"/>
        <v>0.20764965486024667</v>
      </c>
      <c r="G17" s="327">
        <v>0.26097038956958846</v>
      </c>
      <c r="H17" s="327">
        <v>1.6103125981778196E-2</v>
      </c>
      <c r="I17" s="327">
        <f>'H27取引基本表（生産者）'!BH16/'H27取引基本表（生産者）'!$BH$48</f>
        <v>-4.8569671737016601E-7</v>
      </c>
      <c r="J17" s="327">
        <v>2.0322808671065034E-3</v>
      </c>
      <c r="K17" s="327">
        <v>2.0067546339930884E-3</v>
      </c>
      <c r="M17" s="129"/>
      <c r="N17" s="129"/>
    </row>
    <row r="18" spans="1:14" s="53" customFormat="1" ht="14.1" customHeight="1">
      <c r="A18" s="55">
        <v>14</v>
      </c>
      <c r="B18" s="50" t="s">
        <v>174</v>
      </c>
      <c r="C18" s="327">
        <f>'H27取引基本表（生産者）'!BD17/'H27取引基本表（生産者）'!AZ17*-1</f>
        <v>0.73489728551741818</v>
      </c>
      <c r="D18" s="327">
        <f t="shared" si="0"/>
        <v>0.73489728551741818</v>
      </c>
      <c r="E18" s="327">
        <f t="shared" si="1"/>
        <v>0.26510271448258182</v>
      </c>
      <c r="F18" s="327">
        <f t="shared" si="2"/>
        <v>0.26510271448258182</v>
      </c>
      <c r="G18" s="327">
        <v>0.44521212591701276</v>
      </c>
      <c r="H18" s="327">
        <v>0.27095058805263361</v>
      </c>
      <c r="I18" s="327">
        <f>'H27取引基本表（生産者）'!BH17/'H27取引基本表（生産者）'!$BH$48</f>
        <v>9.7090773802296177E-4</v>
      </c>
      <c r="J18" s="327">
        <v>9.0672670108294842E-2</v>
      </c>
      <c r="K18" s="327">
        <v>7.728137251096534E-2</v>
      </c>
      <c r="M18" s="129"/>
      <c r="N18" s="129"/>
    </row>
    <row r="19" spans="1:14" s="53" customFormat="1" ht="14.1" customHeight="1">
      <c r="A19" s="57">
        <v>15</v>
      </c>
      <c r="B19" s="51" t="s">
        <v>175</v>
      </c>
      <c r="C19" s="327">
        <f>'H27取引基本表（生産者）'!BD18/'H27取引基本表（生産者）'!AZ18*-1</f>
        <v>0.88362595471080152</v>
      </c>
      <c r="D19" s="327">
        <f t="shared" si="0"/>
        <v>0.88362595471080152</v>
      </c>
      <c r="E19" s="327">
        <f t="shared" si="1"/>
        <v>0.11637404528919848</v>
      </c>
      <c r="F19" s="327">
        <f t="shared" si="2"/>
        <v>0.11637404528919848</v>
      </c>
      <c r="G19" s="327">
        <v>0.39584543444921294</v>
      </c>
      <c r="H19" s="327">
        <v>0.13978512597000456</v>
      </c>
      <c r="I19" s="327">
        <f>'H27取引基本表（生産者）'!BH18/'H27取引基本表（生産者）'!$BH$48</f>
        <v>3.5892987413655266E-4</v>
      </c>
      <c r="J19" s="327">
        <v>3.6439158723459382E-2</v>
      </c>
      <c r="K19" s="328">
        <v>3.3714579424411729E-2</v>
      </c>
      <c r="M19" s="129"/>
      <c r="N19" s="129"/>
    </row>
    <row r="20" spans="1:14" s="53" customFormat="1" ht="14.1" customHeight="1">
      <c r="A20" s="55">
        <v>16</v>
      </c>
      <c r="B20" s="50" t="s">
        <v>177</v>
      </c>
      <c r="C20" s="1051">
        <f>'H27取引基本表（生産者）'!BD19/'H27取引基本表（生産者）'!AZ19*-1</f>
        <v>0.89056193388755478</v>
      </c>
      <c r="D20" s="1051">
        <f t="shared" si="0"/>
        <v>0.89056193388755478</v>
      </c>
      <c r="E20" s="1051">
        <f t="shared" si="1"/>
        <v>0.10943806611244522</v>
      </c>
      <c r="F20" s="1051">
        <f t="shared" si="2"/>
        <v>0.10943806611244522</v>
      </c>
      <c r="G20" s="1051">
        <v>0.42114322969188989</v>
      </c>
      <c r="H20" s="1051">
        <v>0.23900695581206644</v>
      </c>
      <c r="I20" s="1051">
        <f>'H27取引基本表（生産者）'!BH19/'H27取引基本表（生産者）'!$BH$48</f>
        <v>3.6281544787551397E-4</v>
      </c>
      <c r="J20" s="1051">
        <v>3.3540803834842849E-2</v>
      </c>
      <c r="K20" s="327">
        <v>3.3235930076030824E-2</v>
      </c>
      <c r="M20" s="129"/>
      <c r="N20" s="129"/>
    </row>
    <row r="21" spans="1:14" s="53" customFormat="1" ht="14.1" customHeight="1">
      <c r="A21" s="55">
        <v>17</v>
      </c>
      <c r="B21" s="50" t="s">
        <v>288</v>
      </c>
      <c r="C21" s="327">
        <f>'H27取引基本表（生産者）'!BD20/'H27取引基本表（生産者）'!AZ20*-1</f>
        <v>0.93431203950586117</v>
      </c>
      <c r="D21" s="327">
        <f t="shared" si="0"/>
        <v>0.93431203950586117</v>
      </c>
      <c r="E21" s="327">
        <f t="shared" si="1"/>
        <v>6.5687960494138831E-2</v>
      </c>
      <c r="F21" s="327">
        <f t="shared" si="2"/>
        <v>6.5687960494138831E-2</v>
      </c>
      <c r="G21" s="327">
        <v>0.37705068279717718</v>
      </c>
      <c r="H21" s="327">
        <v>0.2224666238963737</v>
      </c>
      <c r="I21" s="327">
        <f>'H27取引基本表（生産者）'!BH20/'H27取引基本表（生産者）'!$BH$48</f>
        <v>1.0874749501918017E-2</v>
      </c>
      <c r="J21" s="327">
        <v>5.6640087984602697E-2</v>
      </c>
      <c r="K21" s="327">
        <v>5.3126813918675346E-2</v>
      </c>
      <c r="M21" s="129"/>
      <c r="N21" s="129"/>
    </row>
    <row r="22" spans="1:14" s="53" customFormat="1" ht="14.1" customHeight="1">
      <c r="A22" s="55">
        <v>18</v>
      </c>
      <c r="B22" s="50" t="s">
        <v>289</v>
      </c>
      <c r="C22" s="327">
        <f>'H27取引基本表（生産者）'!BD21/'H27取引基本表（生産者）'!AZ21*-1</f>
        <v>0.93858024691358022</v>
      </c>
      <c r="D22" s="327">
        <f t="shared" si="0"/>
        <v>0.93858024691358022</v>
      </c>
      <c r="E22" s="327">
        <f t="shared" si="1"/>
        <v>6.1419753086419782E-2</v>
      </c>
      <c r="F22" s="327">
        <f t="shared" si="2"/>
        <v>6.1419753086419782E-2</v>
      </c>
      <c r="G22" s="327">
        <v>0.38701456369145981</v>
      </c>
      <c r="H22" s="327">
        <v>0.20969210535190369</v>
      </c>
      <c r="I22" s="327">
        <f>'H27取引基本表（生産者）'!BH21/'H27取引基本表（生産者）'!$BH$48</f>
        <v>1.0038379754606591E-2</v>
      </c>
      <c r="J22" s="327">
        <v>3.2562352159020286E-2</v>
      </c>
      <c r="K22" s="327">
        <v>3.2051683520337618E-2</v>
      </c>
      <c r="M22" s="129"/>
      <c r="N22" s="129"/>
    </row>
    <row r="23" spans="1:14" s="53" customFormat="1" ht="14.1" customHeight="1">
      <c r="A23" s="55">
        <v>19</v>
      </c>
      <c r="B23" s="50" t="s">
        <v>178</v>
      </c>
      <c r="C23" s="327">
        <f>'H27取引基本表（生産者）'!BD22/'H27取引基本表（生産者）'!AZ22*-1</f>
        <v>0.71523263127605341</v>
      </c>
      <c r="D23" s="327">
        <f t="shared" si="0"/>
        <v>0.71523263127605341</v>
      </c>
      <c r="E23" s="327">
        <f t="shared" si="1"/>
        <v>0.28476736872394659</v>
      </c>
      <c r="F23" s="327">
        <f t="shared" si="2"/>
        <v>0.28476736872394659</v>
      </c>
      <c r="G23" s="327">
        <v>0.23452480352437793</v>
      </c>
      <c r="H23" s="327">
        <v>7.3921617679069782E-2</v>
      </c>
      <c r="I23" s="327">
        <f>'H27取引基本表（生産者）'!BH22/'H27取引基本表（生産者）'!$BH$48</f>
        <v>2.3780682675878066E-2</v>
      </c>
      <c r="J23" s="327">
        <v>1.2842796760223393E-2</v>
      </c>
      <c r="K23" s="327">
        <v>1.2439936452035257E-2</v>
      </c>
      <c r="M23" s="129"/>
      <c r="N23" s="129"/>
    </row>
    <row r="24" spans="1:14" s="53" customFormat="1" ht="14.1" customHeight="1">
      <c r="A24" s="57">
        <v>20</v>
      </c>
      <c r="B24" s="51" t="s">
        <v>179</v>
      </c>
      <c r="C24" s="328">
        <f>'H27取引基本表（生産者）'!BD23/'H27取引基本表（生産者）'!AZ23*-1</f>
        <v>0.76627977048235385</v>
      </c>
      <c r="D24" s="328">
        <f t="shared" si="0"/>
        <v>0.76627977048235385</v>
      </c>
      <c r="E24" s="328">
        <f t="shared" si="1"/>
        <v>0.23372022951764615</v>
      </c>
      <c r="F24" s="328">
        <f t="shared" si="2"/>
        <v>0.23372022951764615</v>
      </c>
      <c r="G24" s="328">
        <v>0.37867522672322024</v>
      </c>
      <c r="H24" s="328">
        <v>0.21421321472483765</v>
      </c>
      <c r="I24" s="328">
        <f>'H27取引基本表（生産者）'!BH23/'H27取引基本表（生産者）'!$BH$48</f>
        <v>1.7083896336778218E-2</v>
      </c>
      <c r="J24" s="328">
        <v>4.9957502289925154E-2</v>
      </c>
      <c r="K24" s="328">
        <v>4.4082090722296033E-2</v>
      </c>
      <c r="M24" s="129"/>
      <c r="N24" s="129"/>
    </row>
    <row r="25" spans="1:14" s="53" customFormat="1" ht="14.1" customHeight="1">
      <c r="A25" s="55">
        <v>21</v>
      </c>
      <c r="B25" s="50" t="s">
        <v>180</v>
      </c>
      <c r="C25" s="327">
        <f>'H27取引基本表（生産者）'!BD24/'H27取引基本表（生産者）'!AZ24*-1</f>
        <v>4.7413183572049052E-2</v>
      </c>
      <c r="D25" s="327">
        <f t="shared" si="0"/>
        <v>4.7413183572049052E-2</v>
      </c>
      <c r="E25" s="327">
        <f t="shared" si="1"/>
        <v>0.95258681642795096</v>
      </c>
      <c r="F25" s="327">
        <f t="shared" si="2"/>
        <v>0.95258681642795096</v>
      </c>
      <c r="G25" s="327">
        <v>0.47752246905206036</v>
      </c>
      <c r="H25" s="327">
        <v>0.36486984907580128</v>
      </c>
      <c r="I25" s="327">
        <f>'H27取引基本表（生産者）'!BH24/'H27取引基本表（生産者）'!$BH$48</f>
        <v>0</v>
      </c>
      <c r="J25" s="327">
        <v>0.13810836018314396</v>
      </c>
      <c r="K25" s="327">
        <v>9.7782770900457866E-2</v>
      </c>
      <c r="M25" s="129"/>
      <c r="N25" s="129"/>
    </row>
    <row r="26" spans="1:14" s="53" customFormat="1" ht="14.1" customHeight="1">
      <c r="A26" s="55">
        <v>22</v>
      </c>
      <c r="B26" s="50" t="s">
        <v>181</v>
      </c>
      <c r="C26" s="327">
        <f>'H27取引基本表（生産者）'!BD25/'H27取引基本表（生産者）'!AZ25*-1</f>
        <v>0.39582698807029387</v>
      </c>
      <c r="D26" s="327">
        <f t="shared" si="0"/>
        <v>0.39582698807029387</v>
      </c>
      <c r="E26" s="327">
        <f t="shared" si="1"/>
        <v>0.60417301192970618</v>
      </c>
      <c r="F26" s="327">
        <f t="shared" si="2"/>
        <v>0.60417301192970618</v>
      </c>
      <c r="G26" s="327">
        <v>0.36437737136036152</v>
      </c>
      <c r="H26" s="327">
        <v>6.9545693538531503E-2</v>
      </c>
      <c r="I26" s="327">
        <f>'H27取引基本表（生産者）'!BH25/'H27取引基本表（生産者）'!$BH$48</f>
        <v>2.534559749924474E-2</v>
      </c>
      <c r="J26" s="327">
        <v>7.0796208665501415E-3</v>
      </c>
      <c r="K26" s="327">
        <v>6.9574114336871723E-3</v>
      </c>
      <c r="M26" s="129"/>
      <c r="N26" s="129"/>
    </row>
    <row r="27" spans="1:14" s="53" customFormat="1" ht="14.1" customHeight="1">
      <c r="A27" s="55">
        <v>23</v>
      </c>
      <c r="B27" s="50" t="s">
        <v>290</v>
      </c>
      <c r="C27" s="327">
        <f>'H27取引基本表（生産者）'!BD26/'H27取引基本表（生産者）'!AZ26*-1</f>
        <v>0</v>
      </c>
      <c r="D27" s="327">
        <f t="shared" si="0"/>
        <v>0</v>
      </c>
      <c r="E27" s="327">
        <f t="shared" si="1"/>
        <v>1</v>
      </c>
      <c r="F27" s="327">
        <f t="shared" si="2"/>
        <v>1</v>
      </c>
      <c r="G27" s="327">
        <v>0.53801359659814196</v>
      </c>
      <c r="H27" s="327">
        <v>0.14753121529752716</v>
      </c>
      <c r="I27" s="327">
        <f>'H27取引基本表（生産者）'!BH26/'H27取引基本表（生産者）'!$BH$48</f>
        <v>7.7211207160335282E-3</v>
      </c>
      <c r="J27" s="327">
        <v>4.4310825817285557E-2</v>
      </c>
      <c r="K27" s="327">
        <v>4.4283740960429023E-2</v>
      </c>
      <c r="M27" s="129"/>
      <c r="N27" s="129"/>
    </row>
    <row r="28" spans="1:14" s="53" customFormat="1" ht="14.1" customHeight="1">
      <c r="A28" s="55">
        <v>24</v>
      </c>
      <c r="B28" s="50" t="s">
        <v>291</v>
      </c>
      <c r="C28" s="327">
        <f>'H27取引基本表（生産者）'!BD27/'H27取引基本表（生産者）'!AZ27*-1</f>
        <v>6.0371782977699892E-2</v>
      </c>
      <c r="D28" s="327">
        <f t="shared" si="0"/>
        <v>6.0371782977699892E-2</v>
      </c>
      <c r="E28" s="327">
        <f t="shared" si="1"/>
        <v>0.93962821702230015</v>
      </c>
      <c r="F28" s="327">
        <f t="shared" si="2"/>
        <v>0.93962821702230015</v>
      </c>
      <c r="G28" s="327">
        <v>0.6619781805067172</v>
      </c>
      <c r="H28" s="327">
        <v>0.40787575511676133</v>
      </c>
      <c r="I28" s="327">
        <f>'H27取引基本表（生産者）'!BH27/'H27取引基本表（生産者）'!$BH$48</f>
        <v>7.7080069046645341E-4</v>
      </c>
      <c r="J28" s="327">
        <v>0.14448652060229014</v>
      </c>
      <c r="K28" s="327">
        <v>0.13186367324857992</v>
      </c>
      <c r="M28" s="129"/>
      <c r="N28" s="129"/>
    </row>
    <row r="29" spans="1:14" s="53" customFormat="1" ht="14.1" customHeight="1">
      <c r="A29" s="57">
        <v>25</v>
      </c>
      <c r="B29" s="51" t="s">
        <v>182</v>
      </c>
      <c r="C29" s="327">
        <f>'H27取引基本表（生産者）'!BD28/'H27取引基本表（生産者）'!AZ28*-1</f>
        <v>0.57887320062823022</v>
      </c>
      <c r="D29" s="327">
        <f t="shared" si="0"/>
        <v>0</v>
      </c>
      <c r="E29" s="327">
        <f t="shared" si="1"/>
        <v>0.42112679937176978</v>
      </c>
      <c r="F29" s="364">
        <v>1</v>
      </c>
      <c r="G29" s="327">
        <v>0.70593583897220424</v>
      </c>
      <c r="H29" s="327">
        <v>0.46028601069292735</v>
      </c>
      <c r="I29" s="327">
        <f>'H27取引基本表（生産者）'!BH28/'H27取引基本表（生産者）'!$BH$48</f>
        <v>0.19223293237450326</v>
      </c>
      <c r="J29" s="328">
        <v>0.1539147648647104</v>
      </c>
      <c r="K29" s="328">
        <v>0.12752710035314024</v>
      </c>
      <c r="M29" s="129"/>
      <c r="N29" s="129"/>
    </row>
    <row r="30" spans="1:14" s="53" customFormat="1" ht="14.1" customHeight="1">
      <c r="A30" s="55">
        <v>26</v>
      </c>
      <c r="B30" s="50" t="s">
        <v>183</v>
      </c>
      <c r="C30" s="1051">
        <f>'H27取引基本表（生産者）'!BD29/'H27取引基本表（生産者）'!AZ29*-1</f>
        <v>0.25014993341939679</v>
      </c>
      <c r="D30" s="1051">
        <f t="shared" si="0"/>
        <v>0.25014993341939679</v>
      </c>
      <c r="E30" s="1051">
        <f t="shared" si="1"/>
        <v>0.74985006658060316</v>
      </c>
      <c r="F30" s="1051">
        <f t="shared" si="2"/>
        <v>0.74985006658060316</v>
      </c>
      <c r="G30" s="1051">
        <v>0.68148201640549</v>
      </c>
      <c r="H30" s="1051">
        <v>0.33348342671690545</v>
      </c>
      <c r="I30" s="1051">
        <f>'H27取引基本表（生産者）'!BH29/'H27取引基本表（生産者）'!$BH$48</f>
        <v>7.194868322762954E-2</v>
      </c>
      <c r="J30" s="327">
        <v>4.5138461146345295E-2</v>
      </c>
      <c r="K30" s="327">
        <v>4.1187890012701296E-2</v>
      </c>
      <c r="M30" s="129"/>
      <c r="N30" s="129"/>
    </row>
    <row r="31" spans="1:14" s="53" customFormat="1" ht="14.1" customHeight="1">
      <c r="A31" s="55">
        <v>27</v>
      </c>
      <c r="B31" s="50" t="s">
        <v>184</v>
      </c>
      <c r="C31" s="327">
        <f>'H27取引基本表（生産者）'!BD30/'H27取引基本表（生産者）'!AZ30*-1</f>
        <v>5.2115255109375829E-3</v>
      </c>
      <c r="D31" s="327">
        <f t="shared" si="0"/>
        <v>5.2115255109375829E-3</v>
      </c>
      <c r="E31" s="327">
        <f t="shared" si="1"/>
        <v>0.99478847448906238</v>
      </c>
      <c r="F31" s="327">
        <f t="shared" si="2"/>
        <v>0.99478847448906238</v>
      </c>
      <c r="G31" s="327">
        <v>0.85026997040014896</v>
      </c>
      <c r="H31" s="327">
        <v>4.0514558643042514E-2</v>
      </c>
      <c r="I31" s="327">
        <f>'H27取引基本表（生産者）'!BH47/'H27取引基本表（生産者）'!$BH$48</f>
        <v>5.8934925382413308E-2</v>
      </c>
      <c r="J31" s="327">
        <v>9.997074212412178E-3</v>
      </c>
      <c r="K31" s="327">
        <v>3.8871177952480651E-3</v>
      </c>
      <c r="M31" s="129"/>
      <c r="N31" s="129"/>
    </row>
    <row r="32" spans="1:14" s="53" customFormat="1" ht="14.1" customHeight="1">
      <c r="A32" s="55">
        <v>28</v>
      </c>
      <c r="B32" s="50" t="s">
        <v>292</v>
      </c>
      <c r="C32" s="327">
        <f>'H27取引基本表（生産者）'!BD31/'H27取引基本表（生産者）'!AZ31*-1</f>
        <v>0.53514971052303251</v>
      </c>
      <c r="D32" s="327">
        <f t="shared" si="0"/>
        <v>0</v>
      </c>
      <c r="E32" s="327">
        <f t="shared" si="1"/>
        <v>0.46485028947696749</v>
      </c>
      <c r="F32" s="364">
        <v>1</v>
      </c>
      <c r="G32" s="327">
        <v>0.47875636353710299</v>
      </c>
      <c r="H32" s="327">
        <v>0.23637944716436302</v>
      </c>
      <c r="I32" s="327">
        <f>'H27取引基本表（生産者）'!BH31/'H27取引基本表（生産者）'!$BH$48</f>
        <v>6.7353506584590397E-2</v>
      </c>
      <c r="J32" s="327">
        <v>5.126510334715715E-2</v>
      </c>
      <c r="K32" s="327">
        <v>4.6238615824661766E-2</v>
      </c>
      <c r="M32" s="129"/>
      <c r="N32" s="129"/>
    </row>
    <row r="33" spans="1:14" s="53" customFormat="1" ht="14.1" customHeight="1">
      <c r="A33" s="55">
        <v>29</v>
      </c>
      <c r="B33" s="50" t="s">
        <v>185</v>
      </c>
      <c r="C33" s="327">
        <f>'H27取引基本表（生産者）'!BD32/'H27取引基本表（生産者）'!AZ32*-1</f>
        <v>0.41687580090233828</v>
      </c>
      <c r="D33" s="327">
        <f t="shared" si="0"/>
        <v>0.41687580090233828</v>
      </c>
      <c r="E33" s="327">
        <f t="shared" si="1"/>
        <v>0.58312419909766167</v>
      </c>
      <c r="F33" s="327">
        <f t="shared" si="2"/>
        <v>0.58312419909766167</v>
      </c>
      <c r="G33" s="327">
        <v>0.53522231946917531</v>
      </c>
      <c r="H33" s="327">
        <v>0.15635872915957075</v>
      </c>
      <c r="I33" s="327">
        <f>'H27取引基本表（生産者）'!BH32/'H27取引基本表（生産者）'!$BH$48</f>
        <v>6.0030657176800402E-2</v>
      </c>
      <c r="J33" s="327">
        <v>3.140022678181089E-2</v>
      </c>
      <c r="K33" s="327">
        <v>2.7632027110342718E-2</v>
      </c>
      <c r="M33" s="129"/>
      <c r="N33" s="129"/>
    </row>
    <row r="34" spans="1:14" s="53" customFormat="1" ht="14.1" customHeight="1">
      <c r="A34" s="57">
        <v>30</v>
      </c>
      <c r="B34" s="51" t="s">
        <v>186</v>
      </c>
      <c r="C34" s="328">
        <f>'H27取引基本表（生産者）'!BD33/'H27取引基本表（生産者）'!AZ33*-1</f>
        <v>0</v>
      </c>
      <c r="D34" s="328">
        <f t="shared" si="0"/>
        <v>0</v>
      </c>
      <c r="E34" s="328">
        <f t="shared" si="1"/>
        <v>1</v>
      </c>
      <c r="F34" s="373">
        <f t="shared" si="2"/>
        <v>1</v>
      </c>
      <c r="G34" s="328">
        <v>0.71802075631862861</v>
      </c>
      <c r="H34" s="328">
        <v>0.41886689120731674</v>
      </c>
      <c r="I34" s="328">
        <f>'H27取引基本表（生産者）'!BH33/'H27取引基本表（生産者）'!$BH$48</f>
        <v>5.9774695006746328E-3</v>
      </c>
      <c r="J34" s="328">
        <v>5.9193844300227276E-2</v>
      </c>
      <c r="K34" s="328">
        <v>5.9193844300227276E-2</v>
      </c>
      <c r="M34" s="129"/>
      <c r="N34" s="129"/>
    </row>
    <row r="35" spans="1:14" s="53" customFormat="1" ht="14.1" customHeight="1">
      <c r="A35" s="55">
        <v>31</v>
      </c>
      <c r="B35" s="50" t="s">
        <v>187</v>
      </c>
      <c r="C35" s="327">
        <f>'H27取引基本表（生産者）'!BD34/'H27取引基本表（生産者）'!AZ34*-1</f>
        <v>0.31285763713304765</v>
      </c>
      <c r="D35" s="327">
        <f t="shared" si="0"/>
        <v>0</v>
      </c>
      <c r="E35" s="327">
        <f t="shared" si="1"/>
        <v>0.68714236286695241</v>
      </c>
      <c r="F35" s="364">
        <v>1</v>
      </c>
      <c r="G35" s="327">
        <v>0.79669678361968554</v>
      </c>
      <c r="H35" s="327">
        <v>0.59610547136132763</v>
      </c>
      <c r="I35" s="327">
        <f>'H27取引基本表（生産者）'!BH34/'H27取引基本表（生産者）'!$BH$48</f>
        <v>2.1646531299753559E-2</v>
      </c>
      <c r="J35" s="327">
        <v>7.7635577976719661E-2</v>
      </c>
      <c r="K35" s="327">
        <v>7.6625936416702845E-2</v>
      </c>
      <c r="M35" s="129"/>
      <c r="N35" s="129"/>
    </row>
    <row r="36" spans="1:14" s="53" customFormat="1" ht="14.1" customHeight="1">
      <c r="A36" s="55">
        <v>32</v>
      </c>
      <c r="B36" s="50" t="s">
        <v>293</v>
      </c>
      <c r="C36" s="327">
        <f>'H27取引基本表（生産者）'!BD35/'H27取引基本表（生産者）'!AZ35*-1</f>
        <v>2.7900602693348087E-2</v>
      </c>
      <c r="D36" s="327">
        <f t="shared" si="0"/>
        <v>0</v>
      </c>
      <c r="E36" s="327">
        <f t="shared" si="1"/>
        <v>0.97209939730665196</v>
      </c>
      <c r="F36" s="364">
        <v>1</v>
      </c>
      <c r="G36" s="327">
        <v>0.63212369212881547</v>
      </c>
      <c r="H36" s="327">
        <v>0.5396771252118675</v>
      </c>
      <c r="I36" s="327">
        <f>'H27取引基本表（生産者）'!BH35/'H27取引基本表（生産者）'!$BH$48</f>
        <v>4.3767102595660398E-2</v>
      </c>
      <c r="J36" s="327">
        <v>0.10956187725555103</v>
      </c>
      <c r="K36" s="327">
        <v>0.10371121514057914</v>
      </c>
      <c r="M36" s="129"/>
      <c r="N36" s="129"/>
    </row>
    <row r="37" spans="1:14" s="53" customFormat="1" ht="14.1" customHeight="1">
      <c r="A37" s="55">
        <v>33</v>
      </c>
      <c r="B37" s="50" t="s">
        <v>294</v>
      </c>
      <c r="C37" s="327">
        <f>'H27取引基本表（生産者）'!BD36/'H27取引基本表（生産者）'!AZ36*-1</f>
        <v>5.4337314171333466E-2</v>
      </c>
      <c r="D37" s="327">
        <f t="shared" si="0"/>
        <v>5.4337314171333466E-2</v>
      </c>
      <c r="E37" s="327">
        <f t="shared" si="1"/>
        <v>0.94566268582866653</v>
      </c>
      <c r="F37" s="327">
        <f t="shared" si="2"/>
        <v>0.94566268582866653</v>
      </c>
      <c r="G37" s="327">
        <v>0.60416032691388077</v>
      </c>
      <c r="H37" s="327">
        <v>0.45696213537364694</v>
      </c>
      <c r="I37" s="327">
        <f>'H27取引基本表（生産者）'!BH36/'H27取引基本表（生産者）'!$BH$48</f>
        <v>1.0342425899680315E-2</v>
      </c>
      <c r="J37" s="327">
        <v>0.1023562144068165</v>
      </c>
      <c r="K37" s="327">
        <v>7.2077555101508498E-2</v>
      </c>
      <c r="M37" s="129"/>
      <c r="N37" s="129"/>
    </row>
    <row r="38" spans="1:14" s="53" customFormat="1" ht="14.1" customHeight="1">
      <c r="A38" s="55">
        <v>34</v>
      </c>
      <c r="B38" s="50" t="s">
        <v>295</v>
      </c>
      <c r="C38" s="327">
        <f>'H27取引基本表（生産者）'!BD37/'H27取引基本表（生産者）'!AZ37*-1</f>
        <v>0.53550390489644695</v>
      </c>
      <c r="D38" s="327">
        <f t="shared" si="0"/>
        <v>0</v>
      </c>
      <c r="E38" s="327">
        <f t="shared" si="1"/>
        <v>0.46449609510355305</v>
      </c>
      <c r="F38" s="364">
        <v>1</v>
      </c>
      <c r="G38" s="327">
        <v>0.68648049814722845</v>
      </c>
      <c r="H38" s="327">
        <v>0.18627039003705542</v>
      </c>
      <c r="I38" s="327">
        <f>'H27取引基本表（生産者）'!BH37/'H27取引基本表（生産者）'!$BH$48</f>
        <v>1.5576293726061222E-3</v>
      </c>
      <c r="J38" s="327">
        <v>4.1372196966802915E-2</v>
      </c>
      <c r="K38" s="327">
        <v>2.9109523627612027E-2</v>
      </c>
      <c r="M38" s="129"/>
      <c r="N38" s="129"/>
    </row>
    <row r="39" spans="1:14" s="53" customFormat="1" ht="14.1" customHeight="1">
      <c r="A39" s="57">
        <v>35</v>
      </c>
      <c r="B39" s="51" t="s">
        <v>34</v>
      </c>
      <c r="C39" s="327">
        <f>'H27取引基本表（生産者）'!BD38/'H27取引基本表（生産者）'!AZ38*-1</f>
        <v>0.51944061420084098</v>
      </c>
      <c r="D39" s="327">
        <f t="shared" si="0"/>
        <v>0.51944061420084098</v>
      </c>
      <c r="E39" s="327">
        <f t="shared" si="1"/>
        <v>0.48055938579915902</v>
      </c>
      <c r="F39" s="327">
        <f t="shared" si="2"/>
        <v>0.48055938579915902</v>
      </c>
      <c r="G39" s="327">
        <v>0.62709679538232899</v>
      </c>
      <c r="H39" s="327">
        <v>0.52274761275278547</v>
      </c>
      <c r="I39" s="327">
        <f>'H27取引基本表（生産者）'!BH38/'H27取引基本表（生産者）'!$BH$48</f>
        <v>9.147611974949706E-3</v>
      </c>
      <c r="J39" s="328">
        <v>0.19575016626571315</v>
      </c>
      <c r="K39" s="328">
        <v>0.15500069790546256</v>
      </c>
      <c r="M39" s="129"/>
      <c r="N39" s="129"/>
    </row>
    <row r="40" spans="1:14" s="53" customFormat="1" ht="14.1" customHeight="1">
      <c r="A40" s="55">
        <v>36</v>
      </c>
      <c r="B40" s="50" t="s">
        <v>37</v>
      </c>
      <c r="C40" s="1051">
        <f>'H27取引基本表（生産者）'!BD39/'H27取引基本表（生産者）'!AZ39*-1</f>
        <v>0.55975273047132701</v>
      </c>
      <c r="D40" s="1051">
        <f t="shared" si="0"/>
        <v>0</v>
      </c>
      <c r="E40" s="1051">
        <f t="shared" si="1"/>
        <v>0.44024726952867299</v>
      </c>
      <c r="F40" s="1052">
        <v>1</v>
      </c>
      <c r="G40" s="1051">
        <v>0.50401551163372527</v>
      </c>
      <c r="H40" s="1051">
        <v>0.20150112584438329</v>
      </c>
      <c r="I40" s="1051">
        <f>'H27取引基本表（生産者）'!BH39/'H27取引基本表（生産者）'!$BH$48</f>
        <v>1.1708205068925221E-2</v>
      </c>
      <c r="J40" s="327">
        <v>6.8751563672754562E-2</v>
      </c>
      <c r="K40" s="327">
        <v>6.1796347260445333E-2</v>
      </c>
      <c r="M40" s="129"/>
      <c r="N40" s="129"/>
    </row>
    <row r="41" spans="1:14" s="53" customFormat="1" ht="14.1" customHeight="1">
      <c r="A41" s="55">
        <v>37</v>
      </c>
      <c r="B41" s="50" t="s">
        <v>340</v>
      </c>
      <c r="C41" s="327">
        <f>'H27取引基本表（生産者）'!BD40/'H27取引基本表（生産者）'!AZ40*-1</f>
        <v>0.44750385522917713</v>
      </c>
      <c r="D41" s="327">
        <f t="shared" si="0"/>
        <v>0</v>
      </c>
      <c r="E41" s="327">
        <f t="shared" si="1"/>
        <v>0.55249614477082287</v>
      </c>
      <c r="F41" s="364">
        <v>1</v>
      </c>
      <c r="G41" s="327">
        <v>0.41574321236247541</v>
      </c>
      <c r="H41" s="327">
        <v>0.30412060434647253</v>
      </c>
      <c r="I41" s="327">
        <f>'H27取引基本表（生産者）'!BH40/'H27取引基本表（生産者）'!$BH$48</f>
        <v>6.2134209659730592E-2</v>
      </c>
      <c r="J41" s="327">
        <v>0.23894338722817987</v>
      </c>
      <c r="K41" s="327">
        <v>0.19137859087386486</v>
      </c>
      <c r="M41" s="129"/>
      <c r="N41" s="129"/>
    </row>
    <row r="42" spans="1:14" s="53" customFormat="1" ht="14.1" customHeight="1">
      <c r="A42" s="55">
        <v>38</v>
      </c>
      <c r="B42" s="50" t="s">
        <v>297</v>
      </c>
      <c r="C42" s="327">
        <f>'H27取引基本表（生産者）'!BD41/'H27取引基本表（生産者）'!AZ41*-1</f>
        <v>0.50267907636565801</v>
      </c>
      <c r="D42" s="327">
        <f t="shared" si="0"/>
        <v>0</v>
      </c>
      <c r="E42" s="327">
        <f t="shared" si="1"/>
        <v>0.49732092363434199</v>
      </c>
      <c r="F42" s="364">
        <v>1</v>
      </c>
      <c r="G42" s="327">
        <v>0.71072537142512737</v>
      </c>
      <c r="H42" s="327">
        <v>0.21625531145466051</v>
      </c>
      <c r="I42" s="327">
        <f>'H27取引基本表（生産者）'!BH41/'H27取引基本表（生産者）'!$BH$48</f>
        <v>4.6306325034071623E-2</v>
      </c>
      <c r="J42" s="327">
        <v>0.10350179308682156</v>
      </c>
      <c r="K42" s="327">
        <v>9.1989874333242933E-2</v>
      </c>
      <c r="M42" s="129"/>
      <c r="N42" s="129"/>
    </row>
    <row r="43" spans="1:14" s="53" customFormat="1" ht="14.1" customHeight="1">
      <c r="A43" s="55">
        <v>39</v>
      </c>
      <c r="B43" s="50" t="s">
        <v>298</v>
      </c>
      <c r="C43" s="327">
        <f>'H27取引基本表（生産者）'!BD42/'H27取引基本表（生産者）'!AZ42*-1</f>
        <v>0.38457971659618667</v>
      </c>
      <c r="D43" s="327">
        <f t="shared" si="0"/>
        <v>0</v>
      </c>
      <c r="E43" s="327">
        <f t="shared" si="1"/>
        <v>0.61542028340381338</v>
      </c>
      <c r="F43" s="364">
        <v>1</v>
      </c>
      <c r="G43" s="327">
        <v>0.69894477997108617</v>
      </c>
      <c r="H43" s="327">
        <v>0.27474903057570965</v>
      </c>
      <c r="I43" s="327">
        <f>'H27取引基本表（生産者）'!BH42/'H27取引基本表（生産者）'!$BH$48</f>
        <v>5.1120065199927338E-2</v>
      </c>
      <c r="J43" s="327">
        <v>0.18211665518219772</v>
      </c>
      <c r="K43" s="327">
        <v>0.10783240782024779</v>
      </c>
      <c r="M43" s="129"/>
      <c r="N43" s="129"/>
    </row>
    <row r="44" spans="1:14" s="53" customFormat="1" ht="14.1" customHeight="1">
      <c r="A44" s="57">
        <v>40</v>
      </c>
      <c r="B44" s="51" t="s">
        <v>193</v>
      </c>
      <c r="C44" s="328">
        <f>'H27取引基本表（生産者）'!BD43/'H27取引基本表（生産者）'!AZ43*-1</f>
        <v>0</v>
      </c>
      <c r="D44" s="328">
        <f t="shared" si="0"/>
        <v>0</v>
      </c>
      <c r="E44" s="328">
        <f t="shared" si="1"/>
        <v>1</v>
      </c>
      <c r="F44" s="373">
        <f t="shared" si="2"/>
        <v>1</v>
      </c>
      <c r="G44" s="328">
        <v>0</v>
      </c>
      <c r="H44" s="328">
        <v>0</v>
      </c>
      <c r="I44" s="328">
        <f>'H27取引基本表（生産者）'!BH43/'H27取引基本表（生産者）'!$BH$48</f>
        <v>0</v>
      </c>
      <c r="J44" s="328">
        <v>0</v>
      </c>
      <c r="K44" s="328">
        <v>0</v>
      </c>
      <c r="M44" s="129"/>
      <c r="N44" s="129"/>
    </row>
    <row r="45" spans="1:14" s="53" customFormat="1" ht="14.1" customHeight="1">
      <c r="A45" s="68">
        <v>41</v>
      </c>
      <c r="B45" s="52" t="s">
        <v>194</v>
      </c>
      <c r="C45" s="1053">
        <f>'H27取引基本表（生産者）'!BD44/'H27取引基本表（生産者）'!AZ44*-1</f>
        <v>0.20105095822661839</v>
      </c>
      <c r="D45" s="1053">
        <f t="shared" si="0"/>
        <v>0.20105095822661839</v>
      </c>
      <c r="E45" s="1053">
        <f t="shared" si="1"/>
        <v>0.79894904177338155</v>
      </c>
      <c r="F45" s="1053">
        <f t="shared" si="2"/>
        <v>0.79894904177338155</v>
      </c>
      <c r="G45" s="1053">
        <v>0.42782637489996966</v>
      </c>
      <c r="H45" s="1053">
        <v>8.9130494770827007E-3</v>
      </c>
      <c r="I45" s="1053">
        <f>'H27取引基本表（生産者）'!BH44/'H27取引基本表（生産者）'!$BH$48</f>
        <v>4.4198401280685105E-5</v>
      </c>
      <c r="J45" s="329">
        <v>1.324539860371423E-3</v>
      </c>
      <c r="K45" s="329">
        <v>1.2141615386738044E-3</v>
      </c>
      <c r="M45" s="129"/>
      <c r="N45" s="129"/>
    </row>
    <row r="46" spans="1:14">
      <c r="F46" s="42"/>
      <c r="J46" s="64"/>
      <c r="K46" s="64"/>
    </row>
    <row r="47" spans="1:14">
      <c r="J47" s="64"/>
      <c r="K47" s="64"/>
    </row>
    <row r="48" spans="1:14">
      <c r="A48" s="356" t="s">
        <v>279</v>
      </c>
      <c r="B48" s="357" t="s">
        <v>277</v>
      </c>
      <c r="J48" s="64"/>
      <c r="K48" s="64"/>
    </row>
    <row r="49" spans="1:11">
      <c r="A49" s="358"/>
      <c r="B49" s="357" t="s">
        <v>586</v>
      </c>
      <c r="J49" s="64"/>
      <c r="K49" s="64"/>
    </row>
    <row r="50" spans="1:11">
      <c r="A50" s="358"/>
      <c r="B50" s="360" t="s">
        <v>528</v>
      </c>
      <c r="J50" s="64"/>
      <c r="K50" s="64"/>
    </row>
    <row r="51" spans="1:11">
      <c r="A51" s="358"/>
      <c r="B51" s="360" t="s">
        <v>529</v>
      </c>
      <c r="J51" s="64"/>
      <c r="K51" s="64"/>
    </row>
    <row r="52" spans="1:11">
      <c r="B52" s="355"/>
      <c r="J52" s="64"/>
      <c r="K52" s="64"/>
    </row>
    <row r="53" spans="1:11">
      <c r="B53" s="355"/>
      <c r="J53" s="64"/>
      <c r="K53" s="64"/>
    </row>
    <row r="54" spans="1:11">
      <c r="B54" s="355"/>
      <c r="J54" s="64"/>
      <c r="K54" s="64"/>
    </row>
    <row r="55" spans="1:11">
      <c r="J55" s="64"/>
      <c r="K55" s="64"/>
    </row>
    <row r="56" spans="1:11">
      <c r="J56" s="64"/>
      <c r="K56" s="64"/>
    </row>
    <row r="57" spans="1:11">
      <c r="J57" s="64"/>
      <c r="K57" s="64"/>
    </row>
    <row r="58" spans="1:11">
      <c r="J58" s="64"/>
      <c r="K58" s="64"/>
    </row>
    <row r="59" spans="1:11">
      <c r="J59" s="64"/>
      <c r="K59" s="64"/>
    </row>
    <row r="60" spans="1:11">
      <c r="J60" s="64"/>
      <c r="K60" s="64"/>
    </row>
    <row r="61" spans="1:11">
      <c r="J61" s="64"/>
      <c r="K61" s="64"/>
    </row>
    <row r="62" spans="1:11">
      <c r="J62" s="64"/>
      <c r="K62" s="64"/>
    </row>
    <row r="63" spans="1:11">
      <c r="J63" s="64"/>
      <c r="K63" s="64"/>
    </row>
    <row r="64" spans="1:11">
      <c r="J64" s="64"/>
      <c r="K64" s="64"/>
    </row>
    <row r="65" spans="10:11">
      <c r="J65" s="64"/>
      <c r="K65" s="64"/>
    </row>
    <row r="66" spans="10:11">
      <c r="J66" s="64"/>
      <c r="K66" s="64"/>
    </row>
    <row r="67" spans="10:11">
      <c r="J67" s="64"/>
      <c r="K67" s="64"/>
    </row>
    <row r="68" spans="10:11">
      <c r="J68" s="64"/>
      <c r="K68" s="64"/>
    </row>
    <row r="69" spans="10:11">
      <c r="J69" s="64"/>
      <c r="K69" s="64"/>
    </row>
    <row r="70" spans="10:11">
      <c r="J70" s="64"/>
      <c r="K70" s="64"/>
    </row>
    <row r="71" spans="10:11">
      <c r="J71" s="64"/>
      <c r="K71" s="64"/>
    </row>
    <row r="72" spans="10:11">
      <c r="J72" s="64"/>
      <c r="K72" s="64"/>
    </row>
    <row r="73" spans="10:11">
      <c r="J73" s="64"/>
      <c r="K73" s="64"/>
    </row>
    <row r="74" spans="10:11">
      <c r="J74" s="64"/>
      <c r="K74" s="64"/>
    </row>
    <row r="75" spans="10:11">
      <c r="J75" s="64"/>
      <c r="K75" s="64"/>
    </row>
    <row r="76" spans="10:11">
      <c r="J76" s="64"/>
      <c r="K76" s="64"/>
    </row>
    <row r="77" spans="10:11">
      <c r="J77" s="64"/>
      <c r="K77" s="64"/>
    </row>
    <row r="78" spans="10:11">
      <c r="J78" s="64"/>
      <c r="K78" s="64"/>
    </row>
    <row r="79" spans="10:11">
      <c r="J79" s="64"/>
      <c r="K79" s="64"/>
    </row>
    <row r="80" spans="10:11">
      <c r="J80" s="64"/>
      <c r="K80" s="64"/>
    </row>
    <row r="81" spans="10:11">
      <c r="J81" s="64"/>
      <c r="K81" s="64"/>
    </row>
    <row r="82" spans="10:11">
      <c r="J82" s="64"/>
      <c r="K82" s="64"/>
    </row>
    <row r="83" spans="10:11">
      <c r="J83" s="64"/>
      <c r="K83" s="64"/>
    </row>
    <row r="84" spans="10:11">
      <c r="J84" s="64"/>
      <c r="K84" s="64"/>
    </row>
    <row r="85" spans="10:11">
      <c r="J85" s="64"/>
      <c r="K85" s="64"/>
    </row>
    <row r="86" spans="10:11">
      <c r="J86" s="64"/>
      <c r="K86" s="64"/>
    </row>
    <row r="87" spans="10:11">
      <c r="J87" s="64"/>
      <c r="K87" s="64"/>
    </row>
    <row r="88" spans="10:11">
      <c r="J88" s="64"/>
      <c r="K88" s="64"/>
    </row>
    <row r="89" spans="10:11">
      <c r="J89" s="64"/>
      <c r="K89" s="64"/>
    </row>
    <row r="90" spans="10:11">
      <c r="J90" s="64"/>
      <c r="K90" s="64"/>
    </row>
    <row r="91" spans="10:11">
      <c r="J91" s="64"/>
      <c r="K91" s="64"/>
    </row>
    <row r="92" spans="10:11">
      <c r="J92" s="64"/>
      <c r="K92" s="64"/>
    </row>
    <row r="93" spans="10:11">
      <c r="J93" s="64"/>
      <c r="K93" s="64"/>
    </row>
    <row r="94" spans="10:11">
      <c r="J94" s="64"/>
      <c r="K94" s="64"/>
    </row>
    <row r="95" spans="10:11">
      <c r="J95" s="64"/>
      <c r="K95" s="64"/>
    </row>
    <row r="96" spans="10:11">
      <c r="J96" s="64"/>
      <c r="K96" s="64"/>
    </row>
    <row r="97" spans="10:11">
      <c r="J97" s="64"/>
      <c r="K97" s="64"/>
    </row>
    <row r="98" spans="10:11">
      <c r="J98" s="64"/>
      <c r="K98" s="64"/>
    </row>
    <row r="99" spans="10:11">
      <c r="J99" s="64"/>
      <c r="K99" s="64"/>
    </row>
    <row r="100" spans="10:11">
      <c r="J100" s="64"/>
      <c r="K100" s="64"/>
    </row>
    <row r="101" spans="10:11">
      <c r="J101" s="64"/>
      <c r="K101" s="64"/>
    </row>
    <row r="102" spans="10:11">
      <c r="J102" s="64"/>
      <c r="K102" s="64"/>
    </row>
    <row r="103" spans="10:11">
      <c r="J103" s="64"/>
      <c r="K103" s="64"/>
    </row>
    <row r="104" spans="10:11">
      <c r="J104" s="64"/>
      <c r="K104" s="64"/>
    </row>
    <row r="105" spans="10:11">
      <c r="J105" s="64"/>
      <c r="K105" s="64"/>
    </row>
    <row r="106" spans="10:11">
      <c r="J106" s="64"/>
      <c r="K106" s="64"/>
    </row>
    <row r="107" spans="10:11">
      <c r="J107" s="64"/>
      <c r="K107" s="64"/>
    </row>
  </sheetData>
  <phoneticPr fontId="4"/>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tint="0.499984740745262"/>
  </sheetPr>
  <dimension ref="A1:AS46"/>
  <sheetViews>
    <sheetView zoomScaleNormal="100" workbookViewId="0"/>
  </sheetViews>
  <sheetFormatPr defaultColWidth="8.85546875" defaultRowHeight="11.25"/>
  <cols>
    <col min="1" max="1" width="5.7109375" style="2" customWidth="1"/>
    <col min="2" max="2" width="27.140625" style="2" bestFit="1" customWidth="1"/>
    <col min="3" max="45" width="10.28515625" style="2" customWidth="1"/>
    <col min="46" max="244" width="8.85546875" style="2"/>
    <col min="245" max="245" width="4" style="2" bestFit="1" customWidth="1"/>
    <col min="246" max="246" width="27.140625" style="2" bestFit="1" customWidth="1"/>
    <col min="247" max="256" width="8.85546875" style="2"/>
    <col min="257" max="257" width="5.7109375" style="2" customWidth="1"/>
    <col min="258" max="258" width="27.140625" style="2" bestFit="1" customWidth="1"/>
    <col min="259" max="301" width="10.28515625" style="2" customWidth="1"/>
    <col min="302" max="500" width="8.85546875" style="2"/>
    <col min="501" max="501" width="4" style="2" bestFit="1" customWidth="1"/>
    <col min="502" max="502" width="27.140625" style="2" bestFit="1" customWidth="1"/>
    <col min="503" max="512" width="8.85546875" style="2"/>
    <col min="513" max="513" width="5.7109375" style="2" customWidth="1"/>
    <col min="514" max="514" width="27.140625" style="2" bestFit="1" customWidth="1"/>
    <col min="515" max="557" width="10.28515625" style="2" customWidth="1"/>
    <col min="558" max="756" width="8.85546875" style="2"/>
    <col min="757" max="757" width="4" style="2" bestFit="1" customWidth="1"/>
    <col min="758" max="758" width="27.140625" style="2" bestFit="1" customWidth="1"/>
    <col min="759" max="768" width="8.85546875" style="2"/>
    <col min="769" max="769" width="5.7109375" style="2" customWidth="1"/>
    <col min="770" max="770" width="27.140625" style="2" bestFit="1" customWidth="1"/>
    <col min="771" max="813" width="10.28515625" style="2" customWidth="1"/>
    <col min="814" max="1012" width="8.85546875" style="2"/>
    <col min="1013" max="1013" width="4" style="2" bestFit="1" customWidth="1"/>
    <col min="1014" max="1014" width="27.140625" style="2" bestFit="1" customWidth="1"/>
    <col min="1015" max="1024" width="8.85546875" style="2"/>
    <col min="1025" max="1025" width="5.7109375" style="2" customWidth="1"/>
    <col min="1026" max="1026" width="27.140625" style="2" bestFit="1" customWidth="1"/>
    <col min="1027" max="1069" width="10.28515625" style="2" customWidth="1"/>
    <col min="1070" max="1268" width="8.85546875" style="2"/>
    <col min="1269" max="1269" width="4" style="2" bestFit="1" customWidth="1"/>
    <col min="1270" max="1270" width="27.140625" style="2" bestFit="1" customWidth="1"/>
    <col min="1271" max="1280" width="8.85546875" style="2"/>
    <col min="1281" max="1281" width="5.7109375" style="2" customWidth="1"/>
    <col min="1282" max="1282" width="27.140625" style="2" bestFit="1" customWidth="1"/>
    <col min="1283" max="1325" width="10.28515625" style="2" customWidth="1"/>
    <col min="1326" max="1524" width="8.85546875" style="2"/>
    <col min="1525" max="1525" width="4" style="2" bestFit="1" customWidth="1"/>
    <col min="1526" max="1526" width="27.140625" style="2" bestFit="1" customWidth="1"/>
    <col min="1527" max="1536" width="8.85546875" style="2"/>
    <col min="1537" max="1537" width="5.7109375" style="2" customWidth="1"/>
    <col min="1538" max="1538" width="27.140625" style="2" bestFit="1" customWidth="1"/>
    <col min="1539" max="1581" width="10.28515625" style="2" customWidth="1"/>
    <col min="1582" max="1780" width="8.85546875" style="2"/>
    <col min="1781" max="1781" width="4" style="2" bestFit="1" customWidth="1"/>
    <col min="1782" max="1782" width="27.140625" style="2" bestFit="1" customWidth="1"/>
    <col min="1783" max="1792" width="8.85546875" style="2"/>
    <col min="1793" max="1793" width="5.7109375" style="2" customWidth="1"/>
    <col min="1794" max="1794" width="27.140625" style="2" bestFit="1" customWidth="1"/>
    <col min="1795" max="1837" width="10.28515625" style="2" customWidth="1"/>
    <col min="1838" max="2036" width="8.85546875" style="2"/>
    <col min="2037" max="2037" width="4" style="2" bestFit="1" customWidth="1"/>
    <col min="2038" max="2038" width="27.140625" style="2" bestFit="1" customWidth="1"/>
    <col min="2039" max="2048" width="8.85546875" style="2"/>
    <col min="2049" max="2049" width="5.7109375" style="2" customWidth="1"/>
    <col min="2050" max="2050" width="27.140625" style="2" bestFit="1" customWidth="1"/>
    <col min="2051" max="2093" width="10.28515625" style="2" customWidth="1"/>
    <col min="2094" max="2292" width="8.85546875" style="2"/>
    <col min="2293" max="2293" width="4" style="2" bestFit="1" customWidth="1"/>
    <col min="2294" max="2294" width="27.140625" style="2" bestFit="1" customWidth="1"/>
    <col min="2295" max="2304" width="8.85546875" style="2"/>
    <col min="2305" max="2305" width="5.7109375" style="2" customWidth="1"/>
    <col min="2306" max="2306" width="27.140625" style="2" bestFit="1" customWidth="1"/>
    <col min="2307" max="2349" width="10.28515625" style="2" customWidth="1"/>
    <col min="2350" max="2548" width="8.85546875" style="2"/>
    <col min="2549" max="2549" width="4" style="2" bestFit="1" customWidth="1"/>
    <col min="2550" max="2550" width="27.140625" style="2" bestFit="1" customWidth="1"/>
    <col min="2551" max="2560" width="8.85546875" style="2"/>
    <col min="2561" max="2561" width="5.7109375" style="2" customWidth="1"/>
    <col min="2562" max="2562" width="27.140625" style="2" bestFit="1" customWidth="1"/>
    <col min="2563" max="2605" width="10.28515625" style="2" customWidth="1"/>
    <col min="2606" max="2804" width="8.85546875" style="2"/>
    <col min="2805" max="2805" width="4" style="2" bestFit="1" customWidth="1"/>
    <col min="2806" max="2806" width="27.140625" style="2" bestFit="1" customWidth="1"/>
    <col min="2807" max="2816" width="8.85546875" style="2"/>
    <col min="2817" max="2817" width="5.7109375" style="2" customWidth="1"/>
    <col min="2818" max="2818" width="27.140625" style="2" bestFit="1" customWidth="1"/>
    <col min="2819" max="2861" width="10.28515625" style="2" customWidth="1"/>
    <col min="2862" max="3060" width="8.85546875" style="2"/>
    <col min="3061" max="3061" width="4" style="2" bestFit="1" customWidth="1"/>
    <col min="3062" max="3062" width="27.140625" style="2" bestFit="1" customWidth="1"/>
    <col min="3063" max="3072" width="8.85546875" style="2"/>
    <col min="3073" max="3073" width="5.7109375" style="2" customWidth="1"/>
    <col min="3074" max="3074" width="27.140625" style="2" bestFit="1" customWidth="1"/>
    <col min="3075" max="3117" width="10.28515625" style="2" customWidth="1"/>
    <col min="3118" max="3316" width="8.85546875" style="2"/>
    <col min="3317" max="3317" width="4" style="2" bestFit="1" customWidth="1"/>
    <col min="3318" max="3318" width="27.140625" style="2" bestFit="1" customWidth="1"/>
    <col min="3319" max="3328" width="8.85546875" style="2"/>
    <col min="3329" max="3329" width="5.7109375" style="2" customWidth="1"/>
    <col min="3330" max="3330" width="27.140625" style="2" bestFit="1" customWidth="1"/>
    <col min="3331" max="3373" width="10.28515625" style="2" customWidth="1"/>
    <col min="3374" max="3572" width="8.85546875" style="2"/>
    <col min="3573" max="3573" width="4" style="2" bestFit="1" customWidth="1"/>
    <col min="3574" max="3574" width="27.140625" style="2" bestFit="1" customWidth="1"/>
    <col min="3575" max="3584" width="8.85546875" style="2"/>
    <col min="3585" max="3585" width="5.7109375" style="2" customWidth="1"/>
    <col min="3586" max="3586" width="27.140625" style="2" bestFit="1" customWidth="1"/>
    <col min="3587" max="3629" width="10.28515625" style="2" customWidth="1"/>
    <col min="3630" max="3828" width="8.85546875" style="2"/>
    <col min="3829" max="3829" width="4" style="2" bestFit="1" customWidth="1"/>
    <col min="3830" max="3830" width="27.140625" style="2" bestFit="1" customWidth="1"/>
    <col min="3831" max="3840" width="8.85546875" style="2"/>
    <col min="3841" max="3841" width="5.7109375" style="2" customWidth="1"/>
    <col min="3842" max="3842" width="27.140625" style="2" bestFit="1" customWidth="1"/>
    <col min="3843" max="3885" width="10.28515625" style="2" customWidth="1"/>
    <col min="3886" max="4084" width="8.85546875" style="2"/>
    <col min="4085" max="4085" width="4" style="2" bestFit="1" customWidth="1"/>
    <col min="4086" max="4086" width="27.140625" style="2" bestFit="1" customWidth="1"/>
    <col min="4087" max="4096" width="8.85546875" style="2"/>
    <col min="4097" max="4097" width="5.7109375" style="2" customWidth="1"/>
    <col min="4098" max="4098" width="27.140625" style="2" bestFit="1" customWidth="1"/>
    <col min="4099" max="4141" width="10.28515625" style="2" customWidth="1"/>
    <col min="4142" max="4340" width="8.85546875" style="2"/>
    <col min="4341" max="4341" width="4" style="2" bestFit="1" customWidth="1"/>
    <col min="4342" max="4342" width="27.140625" style="2" bestFit="1" customWidth="1"/>
    <col min="4343" max="4352" width="8.85546875" style="2"/>
    <col min="4353" max="4353" width="5.7109375" style="2" customWidth="1"/>
    <col min="4354" max="4354" width="27.140625" style="2" bestFit="1" customWidth="1"/>
    <col min="4355" max="4397" width="10.28515625" style="2" customWidth="1"/>
    <col min="4398" max="4596" width="8.85546875" style="2"/>
    <col min="4597" max="4597" width="4" style="2" bestFit="1" customWidth="1"/>
    <col min="4598" max="4598" width="27.140625" style="2" bestFit="1" customWidth="1"/>
    <col min="4599" max="4608" width="8.85546875" style="2"/>
    <col min="4609" max="4609" width="5.7109375" style="2" customWidth="1"/>
    <col min="4610" max="4610" width="27.140625" style="2" bestFit="1" customWidth="1"/>
    <col min="4611" max="4653" width="10.28515625" style="2" customWidth="1"/>
    <col min="4654" max="4852" width="8.85546875" style="2"/>
    <col min="4853" max="4853" width="4" style="2" bestFit="1" customWidth="1"/>
    <col min="4854" max="4854" width="27.140625" style="2" bestFit="1" customWidth="1"/>
    <col min="4855" max="4864" width="8.85546875" style="2"/>
    <col min="4865" max="4865" width="5.7109375" style="2" customWidth="1"/>
    <col min="4866" max="4866" width="27.140625" style="2" bestFit="1" customWidth="1"/>
    <col min="4867" max="4909" width="10.28515625" style="2" customWidth="1"/>
    <col min="4910" max="5108" width="8.85546875" style="2"/>
    <col min="5109" max="5109" width="4" style="2" bestFit="1" customWidth="1"/>
    <col min="5110" max="5110" width="27.140625" style="2" bestFit="1" customWidth="1"/>
    <col min="5111" max="5120" width="8.85546875" style="2"/>
    <col min="5121" max="5121" width="5.7109375" style="2" customWidth="1"/>
    <col min="5122" max="5122" width="27.140625" style="2" bestFit="1" customWidth="1"/>
    <col min="5123" max="5165" width="10.28515625" style="2" customWidth="1"/>
    <col min="5166" max="5364" width="8.85546875" style="2"/>
    <col min="5365" max="5365" width="4" style="2" bestFit="1" customWidth="1"/>
    <col min="5366" max="5366" width="27.140625" style="2" bestFit="1" customWidth="1"/>
    <col min="5367" max="5376" width="8.85546875" style="2"/>
    <col min="5377" max="5377" width="5.7109375" style="2" customWidth="1"/>
    <col min="5378" max="5378" width="27.140625" style="2" bestFit="1" customWidth="1"/>
    <col min="5379" max="5421" width="10.28515625" style="2" customWidth="1"/>
    <col min="5422" max="5620" width="8.85546875" style="2"/>
    <col min="5621" max="5621" width="4" style="2" bestFit="1" customWidth="1"/>
    <col min="5622" max="5622" width="27.140625" style="2" bestFit="1" customWidth="1"/>
    <col min="5623" max="5632" width="8.85546875" style="2"/>
    <col min="5633" max="5633" width="5.7109375" style="2" customWidth="1"/>
    <col min="5634" max="5634" width="27.140625" style="2" bestFit="1" customWidth="1"/>
    <col min="5635" max="5677" width="10.28515625" style="2" customWidth="1"/>
    <col min="5678" max="5876" width="8.85546875" style="2"/>
    <col min="5877" max="5877" width="4" style="2" bestFit="1" customWidth="1"/>
    <col min="5878" max="5878" width="27.140625" style="2" bestFit="1" customWidth="1"/>
    <col min="5879" max="5888" width="8.85546875" style="2"/>
    <col min="5889" max="5889" width="5.7109375" style="2" customWidth="1"/>
    <col min="5890" max="5890" width="27.140625" style="2" bestFit="1" customWidth="1"/>
    <col min="5891" max="5933" width="10.28515625" style="2" customWidth="1"/>
    <col min="5934" max="6132" width="8.85546875" style="2"/>
    <col min="6133" max="6133" width="4" style="2" bestFit="1" customWidth="1"/>
    <col min="6134" max="6134" width="27.140625" style="2" bestFit="1" customWidth="1"/>
    <col min="6135" max="6144" width="8.85546875" style="2"/>
    <col min="6145" max="6145" width="5.7109375" style="2" customWidth="1"/>
    <col min="6146" max="6146" width="27.140625" style="2" bestFit="1" customWidth="1"/>
    <col min="6147" max="6189" width="10.28515625" style="2" customWidth="1"/>
    <col min="6190" max="6388" width="8.85546875" style="2"/>
    <col min="6389" max="6389" width="4" style="2" bestFit="1" customWidth="1"/>
    <col min="6390" max="6390" width="27.140625" style="2" bestFit="1" customWidth="1"/>
    <col min="6391" max="6400" width="8.85546875" style="2"/>
    <col min="6401" max="6401" width="5.7109375" style="2" customWidth="1"/>
    <col min="6402" max="6402" width="27.140625" style="2" bestFit="1" customWidth="1"/>
    <col min="6403" max="6445" width="10.28515625" style="2" customWidth="1"/>
    <col min="6446" max="6644" width="8.85546875" style="2"/>
    <col min="6645" max="6645" width="4" style="2" bestFit="1" customWidth="1"/>
    <col min="6646" max="6646" width="27.140625" style="2" bestFit="1" customWidth="1"/>
    <col min="6647" max="6656" width="8.85546875" style="2"/>
    <col min="6657" max="6657" width="5.7109375" style="2" customWidth="1"/>
    <col min="6658" max="6658" width="27.140625" style="2" bestFit="1" customWidth="1"/>
    <col min="6659" max="6701" width="10.28515625" style="2" customWidth="1"/>
    <col min="6702" max="6900" width="8.85546875" style="2"/>
    <col min="6901" max="6901" width="4" style="2" bestFit="1" customWidth="1"/>
    <col min="6902" max="6902" width="27.140625" style="2" bestFit="1" customWidth="1"/>
    <col min="6903" max="6912" width="8.85546875" style="2"/>
    <col min="6913" max="6913" width="5.7109375" style="2" customWidth="1"/>
    <col min="6914" max="6914" width="27.140625" style="2" bestFit="1" customWidth="1"/>
    <col min="6915" max="6957" width="10.28515625" style="2" customWidth="1"/>
    <col min="6958" max="7156" width="8.85546875" style="2"/>
    <col min="7157" max="7157" width="4" style="2" bestFit="1" customWidth="1"/>
    <col min="7158" max="7158" width="27.140625" style="2" bestFit="1" customWidth="1"/>
    <col min="7159" max="7168" width="8.85546875" style="2"/>
    <col min="7169" max="7169" width="5.7109375" style="2" customWidth="1"/>
    <col min="7170" max="7170" width="27.140625" style="2" bestFit="1" customWidth="1"/>
    <col min="7171" max="7213" width="10.28515625" style="2" customWidth="1"/>
    <col min="7214" max="7412" width="8.85546875" style="2"/>
    <col min="7413" max="7413" width="4" style="2" bestFit="1" customWidth="1"/>
    <col min="7414" max="7414" width="27.140625" style="2" bestFit="1" customWidth="1"/>
    <col min="7415" max="7424" width="8.85546875" style="2"/>
    <col min="7425" max="7425" width="5.7109375" style="2" customWidth="1"/>
    <col min="7426" max="7426" width="27.140625" style="2" bestFit="1" customWidth="1"/>
    <col min="7427" max="7469" width="10.28515625" style="2" customWidth="1"/>
    <col min="7470" max="7668" width="8.85546875" style="2"/>
    <col min="7669" max="7669" width="4" style="2" bestFit="1" customWidth="1"/>
    <col min="7670" max="7670" width="27.140625" style="2" bestFit="1" customWidth="1"/>
    <col min="7671" max="7680" width="8.85546875" style="2"/>
    <col min="7681" max="7681" width="5.7109375" style="2" customWidth="1"/>
    <col min="7682" max="7682" width="27.140625" style="2" bestFit="1" customWidth="1"/>
    <col min="7683" max="7725" width="10.28515625" style="2" customWidth="1"/>
    <col min="7726" max="7924" width="8.85546875" style="2"/>
    <col min="7925" max="7925" width="4" style="2" bestFit="1" customWidth="1"/>
    <col min="7926" max="7926" width="27.140625" style="2" bestFit="1" customWidth="1"/>
    <col min="7927" max="7936" width="8.85546875" style="2"/>
    <col min="7937" max="7937" width="5.7109375" style="2" customWidth="1"/>
    <col min="7938" max="7938" width="27.140625" style="2" bestFit="1" customWidth="1"/>
    <col min="7939" max="7981" width="10.28515625" style="2" customWidth="1"/>
    <col min="7982" max="8180" width="8.85546875" style="2"/>
    <col min="8181" max="8181" width="4" style="2" bestFit="1" customWidth="1"/>
    <col min="8182" max="8182" width="27.140625" style="2" bestFit="1" customWidth="1"/>
    <col min="8183" max="8192" width="8.85546875" style="2"/>
    <col min="8193" max="8193" width="5.7109375" style="2" customWidth="1"/>
    <col min="8194" max="8194" width="27.140625" style="2" bestFit="1" customWidth="1"/>
    <col min="8195" max="8237" width="10.28515625" style="2" customWidth="1"/>
    <col min="8238" max="8436" width="8.85546875" style="2"/>
    <col min="8437" max="8437" width="4" style="2" bestFit="1" customWidth="1"/>
    <col min="8438" max="8438" width="27.140625" style="2" bestFit="1" customWidth="1"/>
    <col min="8439" max="8448" width="8.85546875" style="2"/>
    <col min="8449" max="8449" width="5.7109375" style="2" customWidth="1"/>
    <col min="8450" max="8450" width="27.140625" style="2" bestFit="1" customWidth="1"/>
    <col min="8451" max="8493" width="10.28515625" style="2" customWidth="1"/>
    <col min="8494" max="8692" width="8.85546875" style="2"/>
    <col min="8693" max="8693" width="4" style="2" bestFit="1" customWidth="1"/>
    <col min="8694" max="8694" width="27.140625" style="2" bestFit="1" customWidth="1"/>
    <col min="8695" max="8704" width="8.85546875" style="2"/>
    <col min="8705" max="8705" width="5.7109375" style="2" customWidth="1"/>
    <col min="8706" max="8706" width="27.140625" style="2" bestFit="1" customWidth="1"/>
    <col min="8707" max="8749" width="10.28515625" style="2" customWidth="1"/>
    <col min="8750" max="8948" width="8.85546875" style="2"/>
    <col min="8949" max="8949" width="4" style="2" bestFit="1" customWidth="1"/>
    <col min="8950" max="8950" width="27.140625" style="2" bestFit="1" customWidth="1"/>
    <col min="8951" max="8960" width="8.85546875" style="2"/>
    <col min="8961" max="8961" width="5.7109375" style="2" customWidth="1"/>
    <col min="8962" max="8962" width="27.140625" style="2" bestFit="1" customWidth="1"/>
    <col min="8963" max="9005" width="10.28515625" style="2" customWidth="1"/>
    <col min="9006" max="9204" width="8.85546875" style="2"/>
    <col min="9205" max="9205" width="4" style="2" bestFit="1" customWidth="1"/>
    <col min="9206" max="9206" width="27.140625" style="2" bestFit="1" customWidth="1"/>
    <col min="9207" max="9216" width="8.85546875" style="2"/>
    <col min="9217" max="9217" width="5.7109375" style="2" customWidth="1"/>
    <col min="9218" max="9218" width="27.140625" style="2" bestFit="1" customWidth="1"/>
    <col min="9219" max="9261" width="10.28515625" style="2" customWidth="1"/>
    <col min="9262" max="9460" width="8.85546875" style="2"/>
    <col min="9461" max="9461" width="4" style="2" bestFit="1" customWidth="1"/>
    <col min="9462" max="9462" width="27.140625" style="2" bestFit="1" customWidth="1"/>
    <col min="9463" max="9472" width="8.85546875" style="2"/>
    <col min="9473" max="9473" width="5.7109375" style="2" customWidth="1"/>
    <col min="9474" max="9474" width="27.140625" style="2" bestFit="1" customWidth="1"/>
    <col min="9475" max="9517" width="10.28515625" style="2" customWidth="1"/>
    <col min="9518" max="9716" width="8.85546875" style="2"/>
    <col min="9717" max="9717" width="4" style="2" bestFit="1" customWidth="1"/>
    <col min="9718" max="9718" width="27.140625" style="2" bestFit="1" customWidth="1"/>
    <col min="9719" max="9728" width="8.85546875" style="2"/>
    <col min="9729" max="9729" width="5.7109375" style="2" customWidth="1"/>
    <col min="9730" max="9730" width="27.140625" style="2" bestFit="1" customWidth="1"/>
    <col min="9731" max="9773" width="10.28515625" style="2" customWidth="1"/>
    <col min="9774" max="9972" width="8.85546875" style="2"/>
    <col min="9973" max="9973" width="4" style="2" bestFit="1" customWidth="1"/>
    <col min="9974" max="9974" width="27.140625" style="2" bestFit="1" customWidth="1"/>
    <col min="9975" max="9984" width="8.85546875" style="2"/>
    <col min="9985" max="9985" width="5.7109375" style="2" customWidth="1"/>
    <col min="9986" max="9986" width="27.140625" style="2" bestFit="1" customWidth="1"/>
    <col min="9987" max="10029" width="10.28515625" style="2" customWidth="1"/>
    <col min="10030" max="10228" width="8.85546875" style="2"/>
    <col min="10229" max="10229" width="4" style="2" bestFit="1" customWidth="1"/>
    <col min="10230" max="10230" width="27.140625" style="2" bestFit="1" customWidth="1"/>
    <col min="10231" max="10240" width="8.85546875" style="2"/>
    <col min="10241" max="10241" width="5.7109375" style="2" customWidth="1"/>
    <col min="10242" max="10242" width="27.140625" style="2" bestFit="1" customWidth="1"/>
    <col min="10243" max="10285" width="10.28515625" style="2" customWidth="1"/>
    <col min="10286" max="10484" width="8.85546875" style="2"/>
    <col min="10485" max="10485" width="4" style="2" bestFit="1" customWidth="1"/>
    <col min="10486" max="10486" width="27.140625" style="2" bestFit="1" customWidth="1"/>
    <col min="10487" max="10496" width="8.85546875" style="2"/>
    <col min="10497" max="10497" width="5.7109375" style="2" customWidth="1"/>
    <col min="10498" max="10498" width="27.140625" style="2" bestFit="1" customWidth="1"/>
    <col min="10499" max="10541" width="10.28515625" style="2" customWidth="1"/>
    <col min="10542" max="10740" width="8.85546875" style="2"/>
    <col min="10741" max="10741" width="4" style="2" bestFit="1" customWidth="1"/>
    <col min="10742" max="10742" width="27.140625" style="2" bestFit="1" customWidth="1"/>
    <col min="10743" max="10752" width="8.85546875" style="2"/>
    <col min="10753" max="10753" width="5.7109375" style="2" customWidth="1"/>
    <col min="10754" max="10754" width="27.140625" style="2" bestFit="1" customWidth="1"/>
    <col min="10755" max="10797" width="10.28515625" style="2" customWidth="1"/>
    <col min="10798" max="10996" width="8.85546875" style="2"/>
    <col min="10997" max="10997" width="4" style="2" bestFit="1" customWidth="1"/>
    <col min="10998" max="10998" width="27.140625" style="2" bestFit="1" customWidth="1"/>
    <col min="10999" max="11008" width="8.85546875" style="2"/>
    <col min="11009" max="11009" width="5.7109375" style="2" customWidth="1"/>
    <col min="11010" max="11010" width="27.140625" style="2" bestFit="1" customWidth="1"/>
    <col min="11011" max="11053" width="10.28515625" style="2" customWidth="1"/>
    <col min="11054" max="11252" width="8.85546875" style="2"/>
    <col min="11253" max="11253" width="4" style="2" bestFit="1" customWidth="1"/>
    <col min="11254" max="11254" width="27.140625" style="2" bestFit="1" customWidth="1"/>
    <col min="11255" max="11264" width="8.85546875" style="2"/>
    <col min="11265" max="11265" width="5.7109375" style="2" customWidth="1"/>
    <col min="11266" max="11266" width="27.140625" style="2" bestFit="1" customWidth="1"/>
    <col min="11267" max="11309" width="10.28515625" style="2" customWidth="1"/>
    <col min="11310" max="11508" width="8.85546875" style="2"/>
    <col min="11509" max="11509" width="4" style="2" bestFit="1" customWidth="1"/>
    <col min="11510" max="11510" width="27.140625" style="2" bestFit="1" customWidth="1"/>
    <col min="11511" max="11520" width="8.85546875" style="2"/>
    <col min="11521" max="11521" width="5.7109375" style="2" customWidth="1"/>
    <col min="11522" max="11522" width="27.140625" style="2" bestFit="1" customWidth="1"/>
    <col min="11523" max="11565" width="10.28515625" style="2" customWidth="1"/>
    <col min="11566" max="11764" width="8.85546875" style="2"/>
    <col min="11765" max="11765" width="4" style="2" bestFit="1" customWidth="1"/>
    <col min="11766" max="11766" width="27.140625" style="2" bestFit="1" customWidth="1"/>
    <col min="11767" max="11776" width="8.85546875" style="2"/>
    <col min="11777" max="11777" width="5.7109375" style="2" customWidth="1"/>
    <col min="11778" max="11778" width="27.140625" style="2" bestFit="1" customWidth="1"/>
    <col min="11779" max="11821" width="10.28515625" style="2" customWidth="1"/>
    <col min="11822" max="12020" width="8.85546875" style="2"/>
    <col min="12021" max="12021" width="4" style="2" bestFit="1" customWidth="1"/>
    <col min="12022" max="12022" width="27.140625" style="2" bestFit="1" customWidth="1"/>
    <col min="12023" max="12032" width="8.85546875" style="2"/>
    <col min="12033" max="12033" width="5.7109375" style="2" customWidth="1"/>
    <col min="12034" max="12034" width="27.140625" style="2" bestFit="1" customWidth="1"/>
    <col min="12035" max="12077" width="10.28515625" style="2" customWidth="1"/>
    <col min="12078" max="12276" width="8.85546875" style="2"/>
    <col min="12277" max="12277" width="4" style="2" bestFit="1" customWidth="1"/>
    <col min="12278" max="12278" width="27.140625" style="2" bestFit="1" customWidth="1"/>
    <col min="12279" max="12288" width="8.85546875" style="2"/>
    <col min="12289" max="12289" width="5.7109375" style="2" customWidth="1"/>
    <col min="12290" max="12290" width="27.140625" style="2" bestFit="1" customWidth="1"/>
    <col min="12291" max="12333" width="10.28515625" style="2" customWidth="1"/>
    <col min="12334" max="12532" width="8.85546875" style="2"/>
    <col min="12533" max="12533" width="4" style="2" bestFit="1" customWidth="1"/>
    <col min="12534" max="12534" width="27.140625" style="2" bestFit="1" customWidth="1"/>
    <col min="12535" max="12544" width="8.85546875" style="2"/>
    <col min="12545" max="12545" width="5.7109375" style="2" customWidth="1"/>
    <col min="12546" max="12546" width="27.140625" style="2" bestFit="1" customWidth="1"/>
    <col min="12547" max="12589" width="10.28515625" style="2" customWidth="1"/>
    <col min="12590" max="12788" width="8.85546875" style="2"/>
    <col min="12789" max="12789" width="4" style="2" bestFit="1" customWidth="1"/>
    <col min="12790" max="12790" width="27.140625" style="2" bestFit="1" customWidth="1"/>
    <col min="12791" max="12800" width="8.85546875" style="2"/>
    <col min="12801" max="12801" width="5.7109375" style="2" customWidth="1"/>
    <col min="12802" max="12802" width="27.140625" style="2" bestFit="1" customWidth="1"/>
    <col min="12803" max="12845" width="10.28515625" style="2" customWidth="1"/>
    <col min="12846" max="13044" width="8.85546875" style="2"/>
    <col min="13045" max="13045" width="4" style="2" bestFit="1" customWidth="1"/>
    <col min="13046" max="13046" width="27.140625" style="2" bestFit="1" customWidth="1"/>
    <col min="13047" max="13056" width="8.85546875" style="2"/>
    <col min="13057" max="13057" width="5.7109375" style="2" customWidth="1"/>
    <col min="13058" max="13058" width="27.140625" style="2" bestFit="1" customWidth="1"/>
    <col min="13059" max="13101" width="10.28515625" style="2" customWidth="1"/>
    <col min="13102" max="13300" width="8.85546875" style="2"/>
    <col min="13301" max="13301" width="4" style="2" bestFit="1" customWidth="1"/>
    <col min="13302" max="13302" width="27.140625" style="2" bestFit="1" customWidth="1"/>
    <col min="13303" max="13312" width="8.85546875" style="2"/>
    <col min="13313" max="13313" width="5.7109375" style="2" customWidth="1"/>
    <col min="13314" max="13314" width="27.140625" style="2" bestFit="1" customWidth="1"/>
    <col min="13315" max="13357" width="10.28515625" style="2" customWidth="1"/>
    <col min="13358" max="13556" width="8.85546875" style="2"/>
    <col min="13557" max="13557" width="4" style="2" bestFit="1" customWidth="1"/>
    <col min="13558" max="13558" width="27.140625" style="2" bestFit="1" customWidth="1"/>
    <col min="13559" max="13568" width="8.85546875" style="2"/>
    <col min="13569" max="13569" width="5.7109375" style="2" customWidth="1"/>
    <col min="13570" max="13570" width="27.140625" style="2" bestFit="1" customWidth="1"/>
    <col min="13571" max="13613" width="10.28515625" style="2" customWidth="1"/>
    <col min="13614" max="13812" width="8.85546875" style="2"/>
    <col min="13813" max="13813" width="4" style="2" bestFit="1" customWidth="1"/>
    <col min="13814" max="13814" width="27.140625" style="2" bestFit="1" customWidth="1"/>
    <col min="13815" max="13824" width="8.85546875" style="2"/>
    <col min="13825" max="13825" width="5.7109375" style="2" customWidth="1"/>
    <col min="13826" max="13826" width="27.140625" style="2" bestFit="1" customWidth="1"/>
    <col min="13827" max="13869" width="10.28515625" style="2" customWidth="1"/>
    <col min="13870" max="14068" width="8.85546875" style="2"/>
    <col min="14069" max="14069" width="4" style="2" bestFit="1" customWidth="1"/>
    <col min="14070" max="14070" width="27.140625" style="2" bestFit="1" customWidth="1"/>
    <col min="14071" max="14080" width="8.85546875" style="2"/>
    <col min="14081" max="14081" width="5.7109375" style="2" customWidth="1"/>
    <col min="14082" max="14082" width="27.140625" style="2" bestFit="1" customWidth="1"/>
    <col min="14083" max="14125" width="10.28515625" style="2" customWidth="1"/>
    <col min="14126" max="14324" width="8.85546875" style="2"/>
    <col min="14325" max="14325" width="4" style="2" bestFit="1" customWidth="1"/>
    <col min="14326" max="14326" width="27.140625" style="2" bestFit="1" customWidth="1"/>
    <col min="14327" max="14336" width="8.85546875" style="2"/>
    <col min="14337" max="14337" width="5.7109375" style="2" customWidth="1"/>
    <col min="14338" max="14338" width="27.140625" style="2" bestFit="1" customWidth="1"/>
    <col min="14339" max="14381" width="10.28515625" style="2" customWidth="1"/>
    <col min="14382" max="14580" width="8.85546875" style="2"/>
    <col min="14581" max="14581" width="4" style="2" bestFit="1" customWidth="1"/>
    <col min="14582" max="14582" width="27.140625" style="2" bestFit="1" customWidth="1"/>
    <col min="14583" max="14592" width="8.85546875" style="2"/>
    <col min="14593" max="14593" width="5.7109375" style="2" customWidth="1"/>
    <col min="14594" max="14594" width="27.140625" style="2" bestFit="1" customWidth="1"/>
    <col min="14595" max="14637" width="10.28515625" style="2" customWidth="1"/>
    <col min="14638" max="14836" width="8.85546875" style="2"/>
    <col min="14837" max="14837" width="4" style="2" bestFit="1" customWidth="1"/>
    <col min="14838" max="14838" width="27.140625" style="2" bestFit="1" customWidth="1"/>
    <col min="14839" max="14848" width="8.85546875" style="2"/>
    <col min="14849" max="14849" width="5.7109375" style="2" customWidth="1"/>
    <col min="14850" max="14850" width="27.140625" style="2" bestFit="1" customWidth="1"/>
    <col min="14851" max="14893" width="10.28515625" style="2" customWidth="1"/>
    <col min="14894" max="15092" width="8.85546875" style="2"/>
    <col min="15093" max="15093" width="4" style="2" bestFit="1" customWidth="1"/>
    <col min="15094" max="15094" width="27.140625" style="2" bestFit="1" customWidth="1"/>
    <col min="15095" max="15104" width="8.85546875" style="2"/>
    <col min="15105" max="15105" width="5.7109375" style="2" customWidth="1"/>
    <col min="15106" max="15106" width="27.140625" style="2" bestFit="1" customWidth="1"/>
    <col min="15107" max="15149" width="10.28515625" style="2" customWidth="1"/>
    <col min="15150" max="15348" width="8.85546875" style="2"/>
    <col min="15349" max="15349" width="4" style="2" bestFit="1" customWidth="1"/>
    <col min="15350" max="15350" width="27.140625" style="2" bestFit="1" customWidth="1"/>
    <col min="15351" max="15360" width="8.85546875" style="2"/>
    <col min="15361" max="15361" width="5.7109375" style="2" customWidth="1"/>
    <col min="15362" max="15362" width="27.140625" style="2" bestFit="1" customWidth="1"/>
    <col min="15363" max="15405" width="10.28515625" style="2" customWidth="1"/>
    <col min="15406" max="15604" width="8.85546875" style="2"/>
    <col min="15605" max="15605" width="4" style="2" bestFit="1" customWidth="1"/>
    <col min="15606" max="15606" width="27.140625" style="2" bestFit="1" customWidth="1"/>
    <col min="15607" max="15616" width="8.85546875" style="2"/>
    <col min="15617" max="15617" width="5.7109375" style="2" customWidth="1"/>
    <col min="15618" max="15618" width="27.140625" style="2" bestFit="1" customWidth="1"/>
    <col min="15619" max="15661" width="10.28515625" style="2" customWidth="1"/>
    <col min="15662" max="15860" width="8.85546875" style="2"/>
    <col min="15861" max="15861" width="4" style="2" bestFit="1" customWidth="1"/>
    <col min="15862" max="15862" width="27.140625" style="2" bestFit="1" customWidth="1"/>
    <col min="15863" max="15872" width="8.85546875" style="2"/>
    <col min="15873" max="15873" width="5.7109375" style="2" customWidth="1"/>
    <col min="15874" max="15874" width="27.140625" style="2" bestFit="1" customWidth="1"/>
    <col min="15875" max="15917" width="10.28515625" style="2" customWidth="1"/>
    <col min="15918" max="16116" width="8.85546875" style="2"/>
    <col min="16117" max="16117" width="4" style="2" bestFit="1" customWidth="1"/>
    <col min="16118" max="16118" width="27.140625" style="2" bestFit="1" customWidth="1"/>
    <col min="16119" max="16128" width="8.85546875" style="2"/>
    <col min="16129" max="16129" width="5.7109375" style="2" customWidth="1"/>
    <col min="16130" max="16130" width="27.140625" style="2" bestFit="1" customWidth="1"/>
    <col min="16131" max="16173" width="10.28515625" style="2" customWidth="1"/>
    <col min="16174" max="16372" width="8.85546875" style="2"/>
    <col min="16373" max="16373" width="4" style="2" bestFit="1" customWidth="1"/>
    <col min="16374" max="16374" width="27.140625" style="2" bestFit="1" customWidth="1"/>
    <col min="16375" max="16384" width="8.85546875" style="2"/>
  </cols>
  <sheetData>
    <row r="1" spans="1:45" ht="24.95" customHeight="1">
      <c r="A1" s="1" t="s">
        <v>73</v>
      </c>
      <c r="C1" s="2" t="s">
        <v>584</v>
      </c>
      <c r="I1" s="259" t="s">
        <v>262</v>
      </c>
    </row>
    <row r="2" spans="1:45">
      <c r="A2" s="3"/>
      <c r="B2" s="4"/>
      <c r="C2" s="5">
        <v>1</v>
      </c>
      <c r="D2" s="6">
        <v>2</v>
      </c>
      <c r="E2" s="6">
        <v>3</v>
      </c>
      <c r="F2" s="6">
        <v>4</v>
      </c>
      <c r="G2" s="7">
        <v>5</v>
      </c>
      <c r="H2" s="6">
        <v>6</v>
      </c>
      <c r="I2" s="6">
        <v>7</v>
      </c>
      <c r="J2" s="6">
        <v>8</v>
      </c>
      <c r="K2" s="6">
        <v>9</v>
      </c>
      <c r="L2" s="7">
        <v>10</v>
      </c>
      <c r="M2" s="6">
        <v>11</v>
      </c>
      <c r="N2" s="6">
        <v>12</v>
      </c>
      <c r="O2" s="6">
        <v>13</v>
      </c>
      <c r="P2" s="6">
        <v>14</v>
      </c>
      <c r="Q2" s="7">
        <v>15</v>
      </c>
      <c r="R2" s="6">
        <v>16</v>
      </c>
      <c r="S2" s="6">
        <v>17</v>
      </c>
      <c r="T2" s="6">
        <v>18</v>
      </c>
      <c r="U2" s="6">
        <v>19</v>
      </c>
      <c r="V2" s="7">
        <v>20</v>
      </c>
      <c r="W2" s="6">
        <v>21</v>
      </c>
      <c r="X2" s="6">
        <v>22</v>
      </c>
      <c r="Y2" s="6">
        <v>23</v>
      </c>
      <c r="Z2" s="6">
        <v>24</v>
      </c>
      <c r="AA2" s="7">
        <v>25</v>
      </c>
      <c r="AB2" s="6">
        <v>26</v>
      </c>
      <c r="AC2" s="6">
        <v>27</v>
      </c>
      <c r="AD2" s="6">
        <v>28</v>
      </c>
      <c r="AE2" s="6">
        <v>29</v>
      </c>
      <c r="AF2" s="7">
        <v>30</v>
      </c>
      <c r="AG2" s="6">
        <v>31</v>
      </c>
      <c r="AH2" s="6">
        <v>32</v>
      </c>
      <c r="AI2" s="6">
        <v>33</v>
      </c>
      <c r="AJ2" s="6">
        <v>34</v>
      </c>
      <c r="AK2" s="7">
        <v>35</v>
      </c>
      <c r="AL2" s="6">
        <v>36</v>
      </c>
      <c r="AM2" s="6">
        <v>37</v>
      </c>
      <c r="AN2" s="6">
        <v>38</v>
      </c>
      <c r="AO2" s="6">
        <v>39</v>
      </c>
      <c r="AP2" s="7">
        <v>40</v>
      </c>
      <c r="AQ2" s="9">
        <v>41</v>
      </c>
      <c r="AR2" s="20"/>
      <c r="AS2" s="20"/>
    </row>
    <row r="3" spans="1:45" ht="33.75">
      <c r="A3" s="10"/>
      <c r="B3" s="11"/>
      <c r="C3" s="12" t="s">
        <v>165</v>
      </c>
      <c r="D3" s="13" t="s">
        <v>1</v>
      </c>
      <c r="E3" s="13" t="s">
        <v>2</v>
      </c>
      <c r="F3" s="13" t="s">
        <v>166</v>
      </c>
      <c r="G3" s="14" t="s">
        <v>167</v>
      </c>
      <c r="H3" s="13" t="s">
        <v>168</v>
      </c>
      <c r="I3" s="13" t="s">
        <v>6</v>
      </c>
      <c r="J3" s="13" t="s">
        <v>7</v>
      </c>
      <c r="K3" s="13" t="s">
        <v>169</v>
      </c>
      <c r="L3" s="14" t="s">
        <v>307</v>
      </c>
      <c r="M3" s="13" t="s">
        <v>308</v>
      </c>
      <c r="N3" s="13" t="s">
        <v>172</v>
      </c>
      <c r="O3" s="13" t="s">
        <v>173</v>
      </c>
      <c r="P3" s="13" t="s">
        <v>174</v>
      </c>
      <c r="Q3" s="14" t="s">
        <v>175</v>
      </c>
      <c r="R3" s="13" t="s">
        <v>177</v>
      </c>
      <c r="S3" s="13" t="s">
        <v>176</v>
      </c>
      <c r="T3" s="13" t="s">
        <v>309</v>
      </c>
      <c r="U3" s="13" t="s">
        <v>178</v>
      </c>
      <c r="V3" s="14" t="s">
        <v>179</v>
      </c>
      <c r="W3" s="13" t="s">
        <v>180</v>
      </c>
      <c r="X3" s="13" t="s">
        <v>310</v>
      </c>
      <c r="Y3" s="13" t="s">
        <v>290</v>
      </c>
      <c r="Z3" s="13" t="s">
        <v>291</v>
      </c>
      <c r="AA3" s="14" t="s">
        <v>182</v>
      </c>
      <c r="AB3" s="13" t="s">
        <v>183</v>
      </c>
      <c r="AC3" s="13" t="s">
        <v>184</v>
      </c>
      <c r="AD3" s="13" t="s">
        <v>311</v>
      </c>
      <c r="AE3" s="13" t="s">
        <v>185</v>
      </c>
      <c r="AF3" s="14" t="s">
        <v>186</v>
      </c>
      <c r="AG3" s="13" t="s">
        <v>187</v>
      </c>
      <c r="AH3" s="13" t="s">
        <v>312</v>
      </c>
      <c r="AI3" s="13" t="s">
        <v>313</v>
      </c>
      <c r="AJ3" s="13" t="s">
        <v>33</v>
      </c>
      <c r="AK3" s="14" t="s">
        <v>314</v>
      </c>
      <c r="AL3" s="13" t="s">
        <v>191</v>
      </c>
      <c r="AM3" s="13" t="s">
        <v>190</v>
      </c>
      <c r="AN3" s="13" t="s">
        <v>315</v>
      </c>
      <c r="AO3" s="13" t="s">
        <v>316</v>
      </c>
      <c r="AP3" s="14" t="s">
        <v>193</v>
      </c>
      <c r="AQ3" s="16" t="s">
        <v>194</v>
      </c>
      <c r="AR3" s="253" t="s">
        <v>317</v>
      </c>
      <c r="AS3" s="253" t="s">
        <v>318</v>
      </c>
    </row>
    <row r="4" spans="1:45" ht="15" customHeight="1">
      <c r="A4" s="17">
        <v>1</v>
      </c>
      <c r="B4" s="4" t="s">
        <v>165</v>
      </c>
      <c r="C4" s="69">
        <v>1.1070161541056005</v>
      </c>
      <c r="D4" s="70">
        <v>2.8726180451769576E-3</v>
      </c>
      <c r="E4" s="70">
        <v>4.9143836688385865E-3</v>
      </c>
      <c r="F4" s="70">
        <v>2.3952116549947286E-5</v>
      </c>
      <c r="G4" s="71">
        <v>0.12539405342825308</v>
      </c>
      <c r="H4" s="70">
        <v>6.8106737504735511E-3</v>
      </c>
      <c r="I4" s="70">
        <v>2.8755987044588399E-4</v>
      </c>
      <c r="J4" s="70">
        <v>3.690516295325507E-5</v>
      </c>
      <c r="K4" s="70">
        <v>2.8366567618508595E-4</v>
      </c>
      <c r="L4" s="71">
        <v>3.4263140308797602E-6</v>
      </c>
      <c r="M4" s="70">
        <v>4.9739950035614115E-5</v>
      </c>
      <c r="N4" s="70">
        <v>1.8104941193954772E-5</v>
      </c>
      <c r="O4" s="70">
        <v>1.7735718722623177E-5</v>
      </c>
      <c r="P4" s="70">
        <v>1.6952946674786721E-5</v>
      </c>
      <c r="Q4" s="71">
        <v>2.8060594057491495E-5</v>
      </c>
      <c r="R4" s="70">
        <v>2.6119315744371677E-5</v>
      </c>
      <c r="S4" s="70">
        <v>3.448872749256326E-5</v>
      </c>
      <c r="T4" s="70">
        <v>2.1034633845466499E-5</v>
      </c>
      <c r="U4" s="70">
        <v>2.4611381313999888E-5</v>
      </c>
      <c r="V4" s="71">
        <v>1.7787172041166853E-3</v>
      </c>
      <c r="W4" s="70">
        <v>9.3283443666364969E-4</v>
      </c>
      <c r="X4" s="70">
        <v>2.1810763749691792E-5</v>
      </c>
      <c r="Y4" s="70">
        <v>6.9124253025091382E-5</v>
      </c>
      <c r="Z4" s="70">
        <v>2.122361349720668E-5</v>
      </c>
      <c r="AA4" s="71">
        <v>1.1932275789089088E-4</v>
      </c>
      <c r="AB4" s="70">
        <v>1.5568396231098995E-5</v>
      </c>
      <c r="AC4" s="70">
        <v>1.3428692115087944E-5</v>
      </c>
      <c r="AD4" s="70">
        <v>4.2195460503260821E-5</v>
      </c>
      <c r="AE4" s="70">
        <v>2.9527887848469973E-5</v>
      </c>
      <c r="AF4" s="71">
        <v>4.9360373781871437E-5</v>
      </c>
      <c r="AG4" s="70">
        <v>1.9663087162299624E-3</v>
      </c>
      <c r="AH4" s="70">
        <v>2.2083875167723125E-3</v>
      </c>
      <c r="AI4" s="70">
        <v>1.6482319620333519E-3</v>
      </c>
      <c r="AJ4" s="70">
        <v>7.6032211347783858E-5</v>
      </c>
      <c r="AK4" s="71">
        <v>2.0476670005010906E-5</v>
      </c>
      <c r="AL4" s="70">
        <v>1.258980621191319E-2</v>
      </c>
      <c r="AM4" s="70">
        <v>3.0789120754228228E-2</v>
      </c>
      <c r="AN4" s="70">
        <v>8.3737692843983687E-4</v>
      </c>
      <c r="AO4" s="70">
        <v>3.2728807725585221E-3</v>
      </c>
      <c r="AP4" s="71">
        <v>1.1408813947896605E-4</v>
      </c>
      <c r="AQ4" s="72">
        <v>1.345926785291971E-4</v>
      </c>
      <c r="AR4" s="254">
        <v>1.3046306567485479</v>
      </c>
      <c r="AS4" s="254">
        <v>1.0287124592153167</v>
      </c>
    </row>
    <row r="5" spans="1:45" ht="15" customHeight="1">
      <c r="A5" s="21">
        <v>2</v>
      </c>
      <c r="B5" s="22" t="s">
        <v>1</v>
      </c>
      <c r="C5" s="73">
        <v>4.3358827222399784E-4</v>
      </c>
      <c r="D5" s="74">
        <v>1.1291124868308515</v>
      </c>
      <c r="E5" s="74">
        <v>2.855164224114302E-4</v>
      </c>
      <c r="F5" s="74">
        <v>8.249747231425267E-5</v>
      </c>
      <c r="G5" s="75">
        <v>3.5707081681485639E-4</v>
      </c>
      <c r="H5" s="74">
        <v>9.2923528230880672E-5</v>
      </c>
      <c r="I5" s="74">
        <v>8.4571350138602508E-2</v>
      </c>
      <c r="J5" s="74">
        <v>1.381486396276497E-3</v>
      </c>
      <c r="K5" s="74">
        <v>6.4487411840080181E-5</v>
      </c>
      <c r="L5" s="75">
        <v>2.6966766228719756E-6</v>
      </c>
      <c r="M5" s="74">
        <v>2.19829699224447E-4</v>
      </c>
      <c r="N5" s="74">
        <v>1.1340434565516174E-5</v>
      </c>
      <c r="O5" s="74">
        <v>1.1988195090211485E-5</v>
      </c>
      <c r="P5" s="74">
        <v>3.5832745725793798E-5</v>
      </c>
      <c r="Q5" s="75">
        <v>5.3550095275998361E-5</v>
      </c>
      <c r="R5" s="74">
        <v>5.3515323657070862E-5</v>
      </c>
      <c r="S5" s="74">
        <v>8.0309498973200262E-5</v>
      </c>
      <c r="T5" s="74">
        <v>6.7990046664103616E-5</v>
      </c>
      <c r="U5" s="74">
        <v>5.2652821507311867E-5</v>
      </c>
      <c r="V5" s="75">
        <v>1.4408751818976878E-4</v>
      </c>
      <c r="W5" s="74">
        <v>4.8680555664159901E-4</v>
      </c>
      <c r="X5" s="74">
        <v>4.9736981585989586E-5</v>
      </c>
      <c r="Y5" s="74">
        <v>7.334837568835799E-5</v>
      </c>
      <c r="Z5" s="74">
        <v>6.3581262432653638E-5</v>
      </c>
      <c r="AA5" s="75">
        <v>1.054688016869033E-4</v>
      </c>
      <c r="AB5" s="74">
        <v>8.3708931075287472E-5</v>
      </c>
      <c r="AC5" s="74">
        <v>1.7161601413211679E-5</v>
      </c>
      <c r="AD5" s="74">
        <v>4.9358393595435572E-5</v>
      </c>
      <c r="AE5" s="74">
        <v>1.8617133075977314E-4</v>
      </c>
      <c r="AF5" s="75">
        <v>4.5147267134309878E-5</v>
      </c>
      <c r="AG5" s="74">
        <v>1.1278601155263042E-4</v>
      </c>
      <c r="AH5" s="74">
        <v>1.2813481049228005E-4</v>
      </c>
      <c r="AI5" s="74">
        <v>2.4076153550297658E-4</v>
      </c>
      <c r="AJ5" s="74">
        <v>3.3951123223904503E-5</v>
      </c>
      <c r="AK5" s="75">
        <v>8.2870869389855677E-5</v>
      </c>
      <c r="AL5" s="74">
        <v>7.6966039998106837E-4</v>
      </c>
      <c r="AM5" s="74">
        <v>1.3146594277730604E-3</v>
      </c>
      <c r="AN5" s="74">
        <v>1.0851019683724963E-4</v>
      </c>
      <c r="AO5" s="74">
        <v>1.2081730234018592E-4</v>
      </c>
      <c r="AP5" s="75">
        <v>4.3876929090643762E-3</v>
      </c>
      <c r="AQ5" s="76">
        <v>4.0180135544044147E-5</v>
      </c>
      <c r="AR5" s="254">
        <v>1.2256157135687766</v>
      </c>
      <c r="AS5" s="254">
        <v>0.966408499015731</v>
      </c>
    </row>
    <row r="6" spans="1:45" ht="15" customHeight="1">
      <c r="A6" s="21">
        <v>3</v>
      </c>
      <c r="B6" s="22" t="s">
        <v>2</v>
      </c>
      <c r="C6" s="73">
        <v>8.6849614703213046E-4</v>
      </c>
      <c r="D6" s="74">
        <v>1.99297295264098E-4</v>
      </c>
      <c r="E6" s="74">
        <v>1.0255127011491334</v>
      </c>
      <c r="F6" s="74">
        <v>1.1470832065144237E-6</v>
      </c>
      <c r="G6" s="75">
        <v>2.4834576846032706E-2</v>
      </c>
      <c r="H6" s="74">
        <v>1.0854803627611237E-5</v>
      </c>
      <c r="I6" s="74">
        <v>2.4514939889269596E-5</v>
      </c>
      <c r="J6" s="74">
        <v>2.2334581392606686E-6</v>
      </c>
      <c r="K6" s="74">
        <v>1.1245288385817427E-5</v>
      </c>
      <c r="L6" s="75">
        <v>1.7986586950992903E-7</v>
      </c>
      <c r="M6" s="74">
        <v>4.4939331756236746E-6</v>
      </c>
      <c r="N6" s="74">
        <v>7.4231114819924519E-7</v>
      </c>
      <c r="O6" s="74">
        <v>8.0611803783143144E-7</v>
      </c>
      <c r="P6" s="74">
        <v>5.9163297056093469E-7</v>
      </c>
      <c r="Q6" s="75">
        <v>1.5794842619743853E-6</v>
      </c>
      <c r="R6" s="74">
        <v>1.3346223762173793E-6</v>
      </c>
      <c r="S6" s="74">
        <v>2.0617061706461974E-6</v>
      </c>
      <c r="T6" s="74">
        <v>1.2452548207010286E-6</v>
      </c>
      <c r="U6" s="74">
        <v>1.4705552904922294E-6</v>
      </c>
      <c r="V6" s="75">
        <v>1.3020440440529465E-4</v>
      </c>
      <c r="W6" s="74">
        <v>2.106846933332259E-6</v>
      </c>
      <c r="X6" s="74">
        <v>5.256501739860123E-7</v>
      </c>
      <c r="Y6" s="74">
        <v>2.024746890012348E-6</v>
      </c>
      <c r="Z6" s="74">
        <v>1.1272676098779383E-6</v>
      </c>
      <c r="AA6" s="75">
        <v>1.6326817823590374E-6</v>
      </c>
      <c r="AB6" s="74">
        <v>5.3575774418006178E-7</v>
      </c>
      <c r="AC6" s="74">
        <v>1.7748229079636555E-7</v>
      </c>
      <c r="AD6" s="74">
        <v>3.0504130066503184E-6</v>
      </c>
      <c r="AE6" s="74">
        <v>1.3398486451289688E-6</v>
      </c>
      <c r="AF6" s="75">
        <v>4.8921569651889146E-6</v>
      </c>
      <c r="AG6" s="74">
        <v>7.6209679538611215E-5</v>
      </c>
      <c r="AH6" s="74">
        <v>3.1219726397650857E-4</v>
      </c>
      <c r="AI6" s="74">
        <v>1.1463196610781797E-5</v>
      </c>
      <c r="AJ6" s="74">
        <v>7.6956438151259859E-7</v>
      </c>
      <c r="AK6" s="75">
        <v>9.8812578941184284E-7</v>
      </c>
      <c r="AL6" s="74">
        <v>2.1759378623928665E-3</v>
      </c>
      <c r="AM6" s="74">
        <v>4.4023369013505937E-3</v>
      </c>
      <c r="AN6" s="74">
        <v>2.5173732424549637E-5</v>
      </c>
      <c r="AO6" s="74">
        <v>1.7236410664613026E-4</v>
      </c>
      <c r="AP6" s="75">
        <v>7.5064859840789833E-6</v>
      </c>
      <c r="AQ6" s="76">
        <v>2.2123798024693759E-5</v>
      </c>
      <c r="AR6" s="254">
        <v>1.0588342604683993</v>
      </c>
      <c r="AS6" s="254">
        <v>0.83489989320235303</v>
      </c>
    </row>
    <row r="7" spans="1:45" ht="15" customHeight="1">
      <c r="A7" s="21">
        <v>4</v>
      </c>
      <c r="B7" s="22" t="s">
        <v>166</v>
      </c>
      <c r="C7" s="73">
        <v>4.1932435174232659E-5</v>
      </c>
      <c r="D7" s="74">
        <v>3.7978397838818992E-5</v>
      </c>
      <c r="E7" s="74">
        <v>6.4226628357348743E-5</v>
      </c>
      <c r="F7" s="74">
        <v>1.0001306697946712</v>
      </c>
      <c r="G7" s="75">
        <v>3.573499830347282E-5</v>
      </c>
      <c r="H7" s="74">
        <v>5.6107611898666932E-5</v>
      </c>
      <c r="I7" s="74">
        <v>1.2189361018881288E-4</v>
      </c>
      <c r="J7" s="74">
        <v>4.3753977905343439E-5</v>
      </c>
      <c r="K7" s="74">
        <v>4.117203903705212E-4</v>
      </c>
      <c r="L7" s="75">
        <v>3.590009300495048E-3</v>
      </c>
      <c r="M7" s="74">
        <v>9.0226727648540271E-4</v>
      </c>
      <c r="N7" s="74">
        <v>1.1441903782682418E-3</v>
      </c>
      <c r="O7" s="74">
        <v>3.0556815618861567E-3</v>
      </c>
      <c r="P7" s="74">
        <v>3.0251506251211565E-4</v>
      </c>
      <c r="Q7" s="75">
        <v>9.0797794222992784E-5</v>
      </c>
      <c r="R7" s="74">
        <v>9.2049269086428608E-5</v>
      </c>
      <c r="S7" s="74">
        <v>9.1858410500434779E-5</v>
      </c>
      <c r="T7" s="74">
        <v>7.0075799087774922E-5</v>
      </c>
      <c r="U7" s="74">
        <v>1.3038162933104593E-4</v>
      </c>
      <c r="V7" s="75">
        <v>7.8857497591593493E-5</v>
      </c>
      <c r="W7" s="74">
        <v>1.2699821072141028E-4</v>
      </c>
      <c r="X7" s="74">
        <v>1.9798574921443815E-3</v>
      </c>
      <c r="Y7" s="74">
        <v>8.6984810630825804E-5</v>
      </c>
      <c r="Z7" s="74">
        <v>1.1243471424122018E-4</v>
      </c>
      <c r="AA7" s="75">
        <v>3.7933774847723592E-5</v>
      </c>
      <c r="AB7" s="74">
        <v>1.3141175649838607E-5</v>
      </c>
      <c r="AC7" s="74">
        <v>7.1141330182960561E-6</v>
      </c>
      <c r="AD7" s="74">
        <v>1.500080024158015E-4</v>
      </c>
      <c r="AE7" s="74">
        <v>1.7680904313611458E-5</v>
      </c>
      <c r="AF7" s="75">
        <v>3.5838042773329053E-5</v>
      </c>
      <c r="AG7" s="74">
        <v>3.9437931411663673E-5</v>
      </c>
      <c r="AH7" s="74">
        <v>4.2050680195213921E-5</v>
      </c>
      <c r="AI7" s="74">
        <v>1.8014065192370806E-5</v>
      </c>
      <c r="AJ7" s="74">
        <v>1.2543320202489367E-5</v>
      </c>
      <c r="AK7" s="75">
        <v>1.7414875537854829E-5</v>
      </c>
      <c r="AL7" s="74">
        <v>8.8858550026136679E-5</v>
      </c>
      <c r="AM7" s="74">
        <v>5.9886630414107739E-5</v>
      </c>
      <c r="AN7" s="74">
        <v>6.4806391834315729E-5</v>
      </c>
      <c r="AO7" s="74">
        <v>6.1506708289913215E-5</v>
      </c>
      <c r="AP7" s="75">
        <v>2.1906287206933945E-5</v>
      </c>
      <c r="AQ7" s="76">
        <v>5.9022588702147223E-5</v>
      </c>
      <c r="AR7" s="254">
        <v>1.0135461411139448</v>
      </c>
      <c r="AS7" s="254">
        <v>0.79918982277485962</v>
      </c>
    </row>
    <row r="8" spans="1:45" ht="15" customHeight="1">
      <c r="A8" s="27">
        <v>5</v>
      </c>
      <c r="B8" s="28" t="s">
        <v>167</v>
      </c>
      <c r="C8" s="77">
        <v>3.6184846867713283E-2</v>
      </c>
      <c r="D8" s="78">
        <v>8.2757708946734534E-3</v>
      </c>
      <c r="E8" s="78">
        <v>4.0256232470054575E-2</v>
      </c>
      <c r="F8" s="78">
        <v>2.3111926237047279E-5</v>
      </c>
      <c r="G8" s="79">
        <v>1.0353833284038343</v>
      </c>
      <c r="H8" s="78">
        <v>4.1152071304947641E-4</v>
      </c>
      <c r="I8" s="78">
        <v>9.6898055194741164E-4</v>
      </c>
      <c r="J8" s="78">
        <v>2.8174816529554313E-5</v>
      </c>
      <c r="K8" s="78">
        <v>3.1721767551846008E-4</v>
      </c>
      <c r="L8" s="79">
        <v>2.4584665942825156E-6</v>
      </c>
      <c r="M8" s="78">
        <v>1.602912152353583E-4</v>
      </c>
      <c r="N8" s="78">
        <v>7.2363312678021975E-6</v>
      </c>
      <c r="O8" s="78">
        <v>6.7244132319185646E-6</v>
      </c>
      <c r="P8" s="78">
        <v>1.0397379833930338E-5</v>
      </c>
      <c r="Q8" s="79">
        <v>1.380361375187782E-5</v>
      </c>
      <c r="R8" s="78">
        <v>1.1216601349566592E-5</v>
      </c>
      <c r="S8" s="78">
        <v>1.3453368853195642E-5</v>
      </c>
      <c r="T8" s="78">
        <v>9.487320355871602E-6</v>
      </c>
      <c r="U8" s="78">
        <v>1.2135692935932358E-5</v>
      </c>
      <c r="V8" s="79">
        <v>3.4675804945222169E-4</v>
      </c>
      <c r="W8" s="78">
        <v>6.0938473207328497E-5</v>
      </c>
      <c r="X8" s="78">
        <v>7.1559052513569076E-6</v>
      </c>
      <c r="Y8" s="78">
        <v>2.2179780609297917E-5</v>
      </c>
      <c r="Z8" s="78">
        <v>2.163180320840193E-5</v>
      </c>
      <c r="AA8" s="79">
        <v>5.1886185130279234E-5</v>
      </c>
      <c r="AB8" s="78">
        <v>9.6677077544664743E-6</v>
      </c>
      <c r="AC8" s="78">
        <v>3.1526512200841857E-6</v>
      </c>
      <c r="AD8" s="78">
        <v>4.4355052324204754E-5</v>
      </c>
      <c r="AE8" s="78">
        <v>1.8786876705615734E-5</v>
      </c>
      <c r="AF8" s="79">
        <v>9.4187142639460544E-5</v>
      </c>
      <c r="AG8" s="78">
        <v>1.7914639677517412E-3</v>
      </c>
      <c r="AH8" s="78">
        <v>2.577986438833277E-3</v>
      </c>
      <c r="AI8" s="78">
        <v>4.4406342243051388E-4</v>
      </c>
      <c r="AJ8" s="78">
        <v>1.2822736446130034E-5</v>
      </c>
      <c r="AK8" s="79">
        <v>1.2800664375931312E-5</v>
      </c>
      <c r="AL8" s="78">
        <v>2.0340039966215136E-2</v>
      </c>
      <c r="AM8" s="78">
        <v>6.6364906055431189E-2</v>
      </c>
      <c r="AN8" s="78">
        <v>2.023221934671498E-4</v>
      </c>
      <c r="AO8" s="78">
        <v>1.5397761601024982E-3</v>
      </c>
      <c r="AP8" s="79">
        <v>7.3896027023734608E-5</v>
      </c>
      <c r="AQ8" s="80">
        <v>8.5235480590063653E-4</v>
      </c>
      <c r="AR8" s="255">
        <v>1.2169895207884482</v>
      </c>
      <c r="AS8" s="255">
        <v>0.9596066720443851</v>
      </c>
    </row>
    <row r="9" spans="1:45" ht="15" customHeight="1">
      <c r="A9" s="21">
        <v>6</v>
      </c>
      <c r="B9" s="22" t="s">
        <v>168</v>
      </c>
      <c r="C9" s="73">
        <v>1.6590002447702546E-4</v>
      </c>
      <c r="D9" s="74">
        <v>8.6071074505586972E-5</v>
      </c>
      <c r="E9" s="74">
        <v>5.5067770120429348E-4</v>
      </c>
      <c r="F9" s="74">
        <v>1.3421752026581646E-4</v>
      </c>
      <c r="G9" s="75">
        <v>6.3179058688058942E-5</v>
      </c>
      <c r="H9" s="74">
        <v>1.0084124739882647</v>
      </c>
      <c r="I9" s="74">
        <v>2.0404266128594929E-4</v>
      </c>
      <c r="J9" s="74">
        <v>4.3322193244899394E-5</v>
      </c>
      <c r="K9" s="74">
        <v>2.1558550780645887E-5</v>
      </c>
      <c r="L9" s="75">
        <v>4.367661163800809E-6</v>
      </c>
      <c r="M9" s="74">
        <v>7.528823286177278E-5</v>
      </c>
      <c r="N9" s="74">
        <v>1.8391075240338825E-5</v>
      </c>
      <c r="O9" s="74">
        <v>1.3197504622397875E-5</v>
      </c>
      <c r="P9" s="74">
        <v>5.2259063595344576E-5</v>
      </c>
      <c r="Q9" s="75">
        <v>5.377831948405267E-5</v>
      </c>
      <c r="R9" s="74">
        <v>2.04600954438778E-4</v>
      </c>
      <c r="S9" s="74">
        <v>8.2022987566469419E-5</v>
      </c>
      <c r="T9" s="74">
        <v>5.0815623017420064E-5</v>
      </c>
      <c r="U9" s="74">
        <v>1.0345109565615656E-4</v>
      </c>
      <c r="V9" s="75">
        <v>1.8008691960555418E-4</v>
      </c>
      <c r="W9" s="74">
        <v>1.1768304597818479E-4</v>
      </c>
      <c r="X9" s="74">
        <v>1.4174901552704372E-5</v>
      </c>
      <c r="Y9" s="74">
        <v>5.9995013923221216E-5</v>
      </c>
      <c r="Z9" s="74">
        <v>8.0316373865213807E-5</v>
      </c>
      <c r="AA9" s="75">
        <v>1.5623391033230981E-4</v>
      </c>
      <c r="AB9" s="74">
        <v>6.3715833053766834E-5</v>
      </c>
      <c r="AC9" s="74">
        <v>7.3933265547367302E-6</v>
      </c>
      <c r="AD9" s="74">
        <v>1.1509476216712856E-4</v>
      </c>
      <c r="AE9" s="74">
        <v>4.1054515959116805E-5</v>
      </c>
      <c r="AF9" s="75">
        <v>1.249334585942853E-4</v>
      </c>
      <c r="AG9" s="74">
        <v>1.9259476107230433E-5</v>
      </c>
      <c r="AH9" s="74">
        <v>1.2128542691995318E-4</v>
      </c>
      <c r="AI9" s="74">
        <v>8.8956472873698181E-4</v>
      </c>
      <c r="AJ9" s="74">
        <v>1.296434805008388E-4</v>
      </c>
      <c r="AK9" s="75">
        <v>7.7623234223584442E-5</v>
      </c>
      <c r="AL9" s="74">
        <v>3.6177490676805217E-4</v>
      </c>
      <c r="AM9" s="74">
        <v>4.8267132250494725E-5</v>
      </c>
      <c r="AN9" s="74">
        <v>2.3432124001310616E-4</v>
      </c>
      <c r="AO9" s="74">
        <v>2.3596537009780406E-4</v>
      </c>
      <c r="AP9" s="75">
        <v>6.9684876165003603E-4</v>
      </c>
      <c r="AQ9" s="76">
        <v>6.3375767259503906E-5</v>
      </c>
      <c r="AR9" s="254">
        <v>1.0141782268764779</v>
      </c>
      <c r="AS9" s="254">
        <v>0.79968822781834592</v>
      </c>
    </row>
    <row r="10" spans="1:45" ht="15" customHeight="1">
      <c r="A10" s="21">
        <v>7</v>
      </c>
      <c r="B10" s="22" t="s">
        <v>6</v>
      </c>
      <c r="C10" s="73">
        <v>3.8025687008919752E-3</v>
      </c>
      <c r="D10" s="74">
        <v>1.4420730541079695E-3</v>
      </c>
      <c r="E10" s="74">
        <v>8.8422292451653412E-4</v>
      </c>
      <c r="F10" s="74">
        <v>4.7467193351124012E-4</v>
      </c>
      <c r="G10" s="75">
        <v>2.9994475444337612E-3</v>
      </c>
      <c r="H10" s="74">
        <v>1.1097308952274969E-3</v>
      </c>
      <c r="I10" s="74">
        <v>1.0276658627112332</v>
      </c>
      <c r="J10" s="74">
        <v>1.6777901048848853E-2</v>
      </c>
      <c r="K10" s="74">
        <v>6.081807183841132E-4</v>
      </c>
      <c r="L10" s="75">
        <v>3.0200335848889229E-5</v>
      </c>
      <c r="M10" s="74">
        <v>2.6648607851024286E-3</v>
      </c>
      <c r="N10" s="74">
        <v>1.327899320403712E-4</v>
      </c>
      <c r="O10" s="74">
        <v>1.4016687542508632E-4</v>
      </c>
      <c r="P10" s="74">
        <v>4.3164755315313718E-4</v>
      </c>
      <c r="Q10" s="75">
        <v>6.4379299701796365E-4</v>
      </c>
      <c r="R10" s="74">
        <v>6.4369662638118696E-4</v>
      </c>
      <c r="S10" s="74">
        <v>9.6666192657767348E-4</v>
      </c>
      <c r="T10" s="74">
        <v>8.203566469732901E-4</v>
      </c>
      <c r="U10" s="74">
        <v>6.1895716890496895E-4</v>
      </c>
      <c r="V10" s="75">
        <v>1.1990935769664612E-3</v>
      </c>
      <c r="W10" s="74">
        <v>5.627417503490926E-3</v>
      </c>
      <c r="X10" s="74">
        <v>5.9784477339645326E-4</v>
      </c>
      <c r="Y10" s="74">
        <v>8.7523869350371352E-4</v>
      </c>
      <c r="Z10" s="74">
        <v>7.6796204613628464E-4</v>
      </c>
      <c r="AA10" s="75">
        <v>1.278634816553842E-3</v>
      </c>
      <c r="AB10" s="74">
        <v>1.014940986127248E-3</v>
      </c>
      <c r="AC10" s="74">
        <v>2.0538082617290498E-4</v>
      </c>
      <c r="AD10" s="74">
        <v>5.9483895196477457E-4</v>
      </c>
      <c r="AE10" s="74">
        <v>2.2563028504600899E-3</v>
      </c>
      <c r="AF10" s="75">
        <v>5.231847921715213E-4</v>
      </c>
      <c r="AG10" s="74">
        <v>8.5809835070463423E-4</v>
      </c>
      <c r="AH10" s="74">
        <v>1.0319371311462743E-3</v>
      </c>
      <c r="AI10" s="74">
        <v>2.9185029953902549E-3</v>
      </c>
      <c r="AJ10" s="74">
        <v>4.0952345462344248E-4</v>
      </c>
      <c r="AK10" s="75">
        <v>1.0029514977337559E-3</v>
      </c>
      <c r="AL10" s="74">
        <v>1.0253564299582242E-3</v>
      </c>
      <c r="AM10" s="74">
        <v>1.2743327663522349E-3</v>
      </c>
      <c r="AN10" s="74">
        <v>1.3116570851666334E-3</v>
      </c>
      <c r="AO10" s="74">
        <v>8.128783859670649E-4</v>
      </c>
      <c r="AP10" s="75">
        <v>5.3290690845595304E-2</v>
      </c>
      <c r="AQ10" s="76">
        <v>4.771798151867086E-4</v>
      </c>
      <c r="AR10" s="254">
        <v>1.1422117389533497</v>
      </c>
      <c r="AS10" s="254">
        <v>0.90064374989600804</v>
      </c>
    </row>
    <row r="11" spans="1:45" ht="15" customHeight="1">
      <c r="A11" s="21">
        <v>8</v>
      </c>
      <c r="B11" s="22" t="s">
        <v>7</v>
      </c>
      <c r="C11" s="73">
        <v>2.615328357610175E-4</v>
      </c>
      <c r="D11" s="74">
        <v>1.6531053899364784E-4</v>
      </c>
      <c r="E11" s="74">
        <v>5.5604495788492091E-4</v>
      </c>
      <c r="F11" s="74">
        <v>4.9653119696474804E-4</v>
      </c>
      <c r="G11" s="75">
        <v>1.7647283985905849E-3</v>
      </c>
      <c r="H11" s="74">
        <v>7.6801708132813624E-4</v>
      </c>
      <c r="I11" s="74">
        <v>6.0157350979979591E-4</v>
      </c>
      <c r="J11" s="74">
        <v>1.0150287888863141</v>
      </c>
      <c r="K11" s="74">
        <v>4.1434874873848721E-4</v>
      </c>
      <c r="L11" s="75">
        <v>5.2496525360611351E-5</v>
      </c>
      <c r="M11" s="74">
        <v>3.4021610572612827E-4</v>
      </c>
      <c r="N11" s="74">
        <v>1.2934605615159454E-4</v>
      </c>
      <c r="O11" s="74">
        <v>1.2046840787187621E-4</v>
      </c>
      <c r="P11" s="74">
        <v>6.5952779044105021E-4</v>
      </c>
      <c r="Q11" s="75">
        <v>2.4402788382940038E-3</v>
      </c>
      <c r="R11" s="74">
        <v>1.6558588597272192E-3</v>
      </c>
      <c r="S11" s="74">
        <v>7.7585698999508353E-4</v>
      </c>
      <c r="T11" s="74">
        <v>5.1516080355664129E-3</v>
      </c>
      <c r="U11" s="74">
        <v>4.1975288929513988E-4</v>
      </c>
      <c r="V11" s="75">
        <v>6.1510027584777847E-4</v>
      </c>
      <c r="W11" s="74">
        <v>4.5966523101888111E-4</v>
      </c>
      <c r="X11" s="74">
        <v>6.4086663703016985E-4</v>
      </c>
      <c r="Y11" s="74">
        <v>1.5360369803647954E-3</v>
      </c>
      <c r="Z11" s="74">
        <v>1.2783006272634443E-3</v>
      </c>
      <c r="AA11" s="75">
        <v>2.0841229858031105E-3</v>
      </c>
      <c r="AB11" s="74">
        <v>5.2589581703627293E-3</v>
      </c>
      <c r="AC11" s="74">
        <v>3.6638174881282537E-4</v>
      </c>
      <c r="AD11" s="74">
        <v>8.1316549085261227E-4</v>
      </c>
      <c r="AE11" s="74">
        <v>4.9630492249001495E-3</v>
      </c>
      <c r="AF11" s="75">
        <v>2.4835044506840453E-3</v>
      </c>
      <c r="AG11" s="74">
        <v>2.402744382392373E-3</v>
      </c>
      <c r="AH11" s="74">
        <v>1.2806565482226544E-3</v>
      </c>
      <c r="AI11" s="74">
        <v>1.2514757847934108E-2</v>
      </c>
      <c r="AJ11" s="74">
        <v>7.5402060421131108E-4</v>
      </c>
      <c r="AK11" s="75">
        <v>2.1267855407552652E-3</v>
      </c>
      <c r="AL11" s="74">
        <v>5.6040511419997948E-4</v>
      </c>
      <c r="AM11" s="74">
        <v>5.5486606172067967E-4</v>
      </c>
      <c r="AN11" s="74">
        <v>2.5701986992197239E-3</v>
      </c>
      <c r="AO11" s="74">
        <v>1.0341424789248122E-3</v>
      </c>
      <c r="AP11" s="75">
        <v>2.9496921816023246E-4</v>
      </c>
      <c r="AQ11" s="76">
        <v>1.0329183919453458E-3</v>
      </c>
      <c r="AR11" s="254">
        <v>1.077427903363432</v>
      </c>
      <c r="AS11" s="254">
        <v>0.8495611400536196</v>
      </c>
    </row>
    <row r="12" spans="1:45" ht="15" customHeight="1">
      <c r="A12" s="21">
        <v>9</v>
      </c>
      <c r="B12" s="22" t="s">
        <v>169</v>
      </c>
      <c r="C12" s="73">
        <v>2.6176055097373127E-2</v>
      </c>
      <c r="D12" s="74">
        <v>6.6864689431868221E-4</v>
      </c>
      <c r="E12" s="74">
        <v>7.7376152263732541E-3</v>
      </c>
      <c r="F12" s="74">
        <v>9.5344417350402867E-3</v>
      </c>
      <c r="G12" s="75">
        <v>5.9111336788206618E-3</v>
      </c>
      <c r="H12" s="74">
        <v>3.8141091572328534E-2</v>
      </c>
      <c r="I12" s="74">
        <v>9.467424822674075E-3</v>
      </c>
      <c r="J12" s="74">
        <v>1.317372752882854E-2</v>
      </c>
      <c r="K12" s="74">
        <v>1.1605601059484447</v>
      </c>
      <c r="L12" s="75">
        <v>3.62372466804342E-4</v>
      </c>
      <c r="M12" s="74">
        <v>5.9036194782370521E-3</v>
      </c>
      <c r="N12" s="74">
        <v>1.9982408704104716E-3</v>
      </c>
      <c r="O12" s="74">
        <v>1.4306315748853153E-3</v>
      </c>
      <c r="P12" s="74">
        <v>4.3742941533471726E-3</v>
      </c>
      <c r="Q12" s="75">
        <v>5.3196231985602723E-3</v>
      </c>
      <c r="R12" s="74">
        <v>7.034646295798936E-3</v>
      </c>
      <c r="S12" s="74">
        <v>4.4433623179700064E-3</v>
      </c>
      <c r="T12" s="74">
        <v>6.8315058628366431E-3</v>
      </c>
      <c r="U12" s="74">
        <v>5.9984586662032227E-3</v>
      </c>
      <c r="V12" s="75">
        <v>5.2478840955747466E-2</v>
      </c>
      <c r="W12" s="74">
        <v>2.6996758545371488E-3</v>
      </c>
      <c r="X12" s="74">
        <v>4.8805395530716314E-4</v>
      </c>
      <c r="Y12" s="74">
        <v>4.6606952396513685E-3</v>
      </c>
      <c r="Z12" s="74">
        <v>5.9388063515025376E-3</v>
      </c>
      <c r="AA12" s="75">
        <v>3.2254451064300636E-4</v>
      </c>
      <c r="AB12" s="74">
        <v>3.6330130172610906E-4</v>
      </c>
      <c r="AC12" s="74">
        <v>1.0870071787789813E-4</v>
      </c>
      <c r="AD12" s="74">
        <v>6.0516328913931615E-4</v>
      </c>
      <c r="AE12" s="74">
        <v>1.035578938337386E-3</v>
      </c>
      <c r="AF12" s="75">
        <v>7.4626392357791179E-4</v>
      </c>
      <c r="AG12" s="74">
        <v>1.3013839066332959E-3</v>
      </c>
      <c r="AH12" s="74">
        <v>4.8696379724541446E-2</v>
      </c>
      <c r="AI12" s="74">
        <v>1.5812232811326069E-3</v>
      </c>
      <c r="AJ12" s="74">
        <v>1.4798194801307356E-3</v>
      </c>
      <c r="AK12" s="75">
        <v>2.1223036896094467E-3</v>
      </c>
      <c r="AL12" s="74">
        <v>2.1056318923794123E-3</v>
      </c>
      <c r="AM12" s="74">
        <v>2.1971600302379381E-3</v>
      </c>
      <c r="AN12" s="74">
        <v>1.4745337182766533E-3</v>
      </c>
      <c r="AO12" s="74">
        <v>7.4077094534226008E-3</v>
      </c>
      <c r="AP12" s="75">
        <v>6.6500825652862838E-3</v>
      </c>
      <c r="AQ12" s="76">
        <v>3.4105114854808805E-3</v>
      </c>
      <c r="AR12" s="254">
        <v>1.4629413616544333</v>
      </c>
      <c r="AS12" s="254">
        <v>1.1535418074461183</v>
      </c>
    </row>
    <row r="13" spans="1:45" ht="15" customHeight="1">
      <c r="A13" s="27">
        <v>10</v>
      </c>
      <c r="B13" s="28" t="s">
        <v>170</v>
      </c>
      <c r="C13" s="77">
        <v>6.6500280693992404E-3</v>
      </c>
      <c r="D13" s="78">
        <v>6.9976368051746342E-3</v>
      </c>
      <c r="E13" s="78">
        <v>1.4070217281128724E-2</v>
      </c>
      <c r="F13" s="78">
        <v>1.3193737379368967E-2</v>
      </c>
      <c r="G13" s="79">
        <v>3.1589734817522308E-3</v>
      </c>
      <c r="H13" s="78">
        <v>5.4022874786793526E-3</v>
      </c>
      <c r="I13" s="78">
        <v>4.650644529769171E-3</v>
      </c>
      <c r="J13" s="78">
        <v>2.9154818701254931E-3</v>
      </c>
      <c r="K13" s="78">
        <v>9.8253915678897449E-2</v>
      </c>
      <c r="L13" s="79">
        <v>1.020027915156466</v>
      </c>
      <c r="M13" s="78">
        <v>1.0977555395205507E-2</v>
      </c>
      <c r="N13" s="78">
        <v>2.4719886741171336E-2</v>
      </c>
      <c r="O13" s="78">
        <v>2.4682894260000211E-3</v>
      </c>
      <c r="P13" s="78">
        <v>7.2331878554123263E-3</v>
      </c>
      <c r="Q13" s="79">
        <v>2.5968016882590992E-3</v>
      </c>
      <c r="R13" s="78">
        <v>2.4251486843025393E-3</v>
      </c>
      <c r="S13" s="78">
        <v>2.2538201243875928E-3</v>
      </c>
      <c r="T13" s="78">
        <v>1.6311488832316567E-3</v>
      </c>
      <c r="U13" s="78">
        <v>3.6349194863229146E-3</v>
      </c>
      <c r="V13" s="79">
        <v>8.9475277278400246E-3</v>
      </c>
      <c r="W13" s="78">
        <v>7.5423062831638443E-3</v>
      </c>
      <c r="X13" s="78">
        <v>2.3015972077778193E-2</v>
      </c>
      <c r="Y13" s="78">
        <v>6.6437531932313212E-3</v>
      </c>
      <c r="Z13" s="78">
        <v>6.9657827442688881E-3</v>
      </c>
      <c r="AA13" s="79">
        <v>2.108146208036362E-3</v>
      </c>
      <c r="AB13" s="78">
        <v>1.1825834763805592E-3</v>
      </c>
      <c r="AC13" s="78">
        <v>4.0058408910836668E-4</v>
      </c>
      <c r="AD13" s="78">
        <v>3.8583329331060789E-2</v>
      </c>
      <c r="AE13" s="78">
        <v>1.3401533825453148E-3</v>
      </c>
      <c r="AF13" s="79">
        <v>4.8952289624105199E-3</v>
      </c>
      <c r="AG13" s="78">
        <v>1.9104182014772319E-3</v>
      </c>
      <c r="AH13" s="78">
        <v>5.6347748543959441E-3</v>
      </c>
      <c r="AI13" s="78">
        <v>2.3951602272925645E-3</v>
      </c>
      <c r="AJ13" s="78">
        <v>1.6431074733381354E-3</v>
      </c>
      <c r="AK13" s="79">
        <v>1.6300003091635721E-3</v>
      </c>
      <c r="AL13" s="78">
        <v>4.3321067717982595E-3</v>
      </c>
      <c r="AM13" s="78">
        <v>3.2531835839766051E-3</v>
      </c>
      <c r="AN13" s="78">
        <v>4.827222617598311E-3</v>
      </c>
      <c r="AO13" s="78">
        <v>4.2335246058475568E-3</v>
      </c>
      <c r="AP13" s="79">
        <v>2.1207047315070092E-3</v>
      </c>
      <c r="AQ13" s="80">
        <v>1.0237165683417518E-2</v>
      </c>
      <c r="AR13" s="255">
        <v>1.3771043325506911</v>
      </c>
      <c r="AS13" s="255">
        <v>1.0858585740004807</v>
      </c>
    </row>
    <row r="14" spans="1:45" ht="15" customHeight="1">
      <c r="A14" s="21">
        <v>11</v>
      </c>
      <c r="B14" s="22" t="s">
        <v>171</v>
      </c>
      <c r="C14" s="73">
        <v>1.5692208367987775E-3</v>
      </c>
      <c r="D14" s="74">
        <v>5.2398695163882671E-4</v>
      </c>
      <c r="E14" s="74">
        <v>2.7642114513891602E-4</v>
      </c>
      <c r="F14" s="74">
        <v>2.6423291062581297E-4</v>
      </c>
      <c r="G14" s="75">
        <v>3.5780841754155497E-3</v>
      </c>
      <c r="H14" s="74">
        <v>6.6511178179664069E-4</v>
      </c>
      <c r="I14" s="74">
        <v>1.729067997418661E-3</v>
      </c>
      <c r="J14" s="74">
        <v>1.4114738639233325E-4</v>
      </c>
      <c r="K14" s="74">
        <v>1.4196686980583876E-3</v>
      </c>
      <c r="L14" s="75">
        <v>6.4863934882070933E-5</v>
      </c>
      <c r="M14" s="74">
        <v>1.0285397903619278</v>
      </c>
      <c r="N14" s="74">
        <v>2.9067062134120638E-3</v>
      </c>
      <c r="O14" s="74">
        <v>5.3073868443380108E-4</v>
      </c>
      <c r="P14" s="74">
        <v>2.4057764544517155E-3</v>
      </c>
      <c r="Q14" s="75">
        <v>5.8633254177890204E-3</v>
      </c>
      <c r="R14" s="74">
        <v>1.1887465224393146E-2</v>
      </c>
      <c r="S14" s="74">
        <v>3.2411931488061556E-3</v>
      </c>
      <c r="T14" s="74">
        <v>3.1979271507271362E-3</v>
      </c>
      <c r="U14" s="74">
        <v>3.2819584388604052E-3</v>
      </c>
      <c r="V14" s="75">
        <v>1.5615078300459219E-3</v>
      </c>
      <c r="W14" s="74">
        <v>2.5473531017389323E-2</v>
      </c>
      <c r="X14" s="74">
        <v>3.9210482186225842E-4</v>
      </c>
      <c r="Y14" s="74">
        <v>3.2503849171541008E-3</v>
      </c>
      <c r="Z14" s="74">
        <v>4.431969969223907E-4</v>
      </c>
      <c r="AA14" s="75">
        <v>2.5202095107163219E-4</v>
      </c>
      <c r="AB14" s="74">
        <v>1.4727279979719822E-4</v>
      </c>
      <c r="AC14" s="74">
        <v>2.8994164053770062E-4</v>
      </c>
      <c r="AD14" s="74">
        <v>2.6435965021457802E-4</v>
      </c>
      <c r="AE14" s="74">
        <v>2.1518013748560508E-4</v>
      </c>
      <c r="AF14" s="75">
        <v>3.6205920138586417E-4</v>
      </c>
      <c r="AG14" s="74">
        <v>1.0437321387556904E-3</v>
      </c>
      <c r="AH14" s="74">
        <v>5.8088043475996737E-4</v>
      </c>
      <c r="AI14" s="74">
        <v>3.6177547530684813E-4</v>
      </c>
      <c r="AJ14" s="74">
        <v>1.2365834145978128E-4</v>
      </c>
      <c r="AK14" s="75">
        <v>5.5346653707636013E-4</v>
      </c>
      <c r="AL14" s="74">
        <v>1.1286361433202759E-3</v>
      </c>
      <c r="AM14" s="74">
        <v>1.1804429401154903E-3</v>
      </c>
      <c r="AN14" s="74">
        <v>8.2489092847567069E-4</v>
      </c>
      <c r="AO14" s="74">
        <v>3.8942452605041778E-4</v>
      </c>
      <c r="AP14" s="75">
        <v>2.6633822797970537E-3</v>
      </c>
      <c r="AQ14" s="76">
        <v>2.4072393242515204E-3</v>
      </c>
      <c r="AR14" s="254">
        <v>1.1159957759462029</v>
      </c>
      <c r="AS14" s="254">
        <v>0.87997223827984516</v>
      </c>
    </row>
    <row r="15" spans="1:45" ht="15" customHeight="1">
      <c r="A15" s="21">
        <v>12</v>
      </c>
      <c r="B15" s="22" t="s">
        <v>172</v>
      </c>
      <c r="C15" s="73">
        <v>5.2931811887267513E-4</v>
      </c>
      <c r="D15" s="74">
        <v>3.4361440316202748E-4</v>
      </c>
      <c r="E15" s="74">
        <v>2.1783411454513457E-3</v>
      </c>
      <c r="F15" s="74">
        <v>3.020784074773345E-3</v>
      </c>
      <c r="G15" s="75">
        <v>2.2257966058059748E-3</v>
      </c>
      <c r="H15" s="74">
        <v>8.670628203585331E-4</v>
      </c>
      <c r="I15" s="74">
        <v>8.5166162152250247E-3</v>
      </c>
      <c r="J15" s="74">
        <v>3.8919898038532424E-4</v>
      </c>
      <c r="K15" s="74">
        <v>4.8284871679188921E-4</v>
      </c>
      <c r="L15" s="75">
        <v>1.0398328431959979E-4</v>
      </c>
      <c r="M15" s="74">
        <v>9.7516098112875385E-3</v>
      </c>
      <c r="N15" s="74">
        <v>1.6408902158165637</v>
      </c>
      <c r="O15" s="74">
        <v>5.8264542717549183E-4</v>
      </c>
      <c r="P15" s="74">
        <v>0.32803706404656924</v>
      </c>
      <c r="Q15" s="75">
        <v>6.4176441306104615E-2</v>
      </c>
      <c r="R15" s="74">
        <v>2.7557085441836065E-3</v>
      </c>
      <c r="S15" s="74">
        <v>5.5373025822403291E-2</v>
      </c>
      <c r="T15" s="74">
        <v>2.766008931004927E-2</v>
      </c>
      <c r="U15" s="74">
        <v>0.12939942052908626</v>
      </c>
      <c r="V15" s="75">
        <v>3.9435349252605473E-3</v>
      </c>
      <c r="W15" s="74">
        <v>3.7608935034679811E-2</v>
      </c>
      <c r="X15" s="74">
        <v>6.3488567018641284E-4</v>
      </c>
      <c r="Y15" s="74">
        <v>1.6363513886556984E-3</v>
      </c>
      <c r="Z15" s="74">
        <v>3.9218828528587047E-4</v>
      </c>
      <c r="AA15" s="75">
        <v>5.5116651729999132E-4</v>
      </c>
      <c r="AB15" s="74">
        <v>2.9134728817585694E-4</v>
      </c>
      <c r="AC15" s="74">
        <v>4.2593191166125359E-4</v>
      </c>
      <c r="AD15" s="74">
        <v>9.9379418863716285E-4</v>
      </c>
      <c r="AE15" s="74">
        <v>4.3328247898652102E-4</v>
      </c>
      <c r="AF15" s="75">
        <v>1.0707662369134328E-3</v>
      </c>
      <c r="AG15" s="74">
        <v>3.5988031783864552E-4</v>
      </c>
      <c r="AH15" s="74">
        <v>3.407499370916714E-4</v>
      </c>
      <c r="AI15" s="74">
        <v>4.7906278880981916E-4</v>
      </c>
      <c r="AJ15" s="74">
        <v>3.902259421241258E-4</v>
      </c>
      <c r="AK15" s="75">
        <v>1.7431096698321696E-3</v>
      </c>
      <c r="AL15" s="74">
        <v>4.1656388966529239E-4</v>
      </c>
      <c r="AM15" s="74">
        <v>6.0799592009689804E-4</v>
      </c>
      <c r="AN15" s="74">
        <v>3.4426048045763628E-4</v>
      </c>
      <c r="AO15" s="74">
        <v>6.6055187933382147E-4</v>
      </c>
      <c r="AP15" s="75">
        <v>9.4112917027112562E-4</v>
      </c>
      <c r="AQ15" s="76">
        <v>7.0606928682667566E-3</v>
      </c>
      <c r="AR15" s="254">
        <v>2.3386101917680979</v>
      </c>
      <c r="AS15" s="254">
        <v>1.8440141882879615</v>
      </c>
    </row>
    <row r="16" spans="1:45" ht="15" customHeight="1">
      <c r="A16" s="21">
        <v>13</v>
      </c>
      <c r="B16" s="22" t="s">
        <v>173</v>
      </c>
      <c r="C16" s="73">
        <v>5.3156582899684457E-5</v>
      </c>
      <c r="D16" s="74">
        <v>2.8508645130391157E-5</v>
      </c>
      <c r="E16" s="74">
        <v>8.6753869343253324E-5</v>
      </c>
      <c r="F16" s="74">
        <v>2.4794840797578294E-4</v>
      </c>
      <c r="G16" s="75">
        <v>3.5186433141694669E-4</v>
      </c>
      <c r="H16" s="74">
        <v>4.7045692565226977E-5</v>
      </c>
      <c r="I16" s="74">
        <v>4.7065070182678649E-4</v>
      </c>
      <c r="J16" s="74">
        <v>4.7924470951907563E-4</v>
      </c>
      <c r="K16" s="74">
        <v>5.2497041599665329E-4</v>
      </c>
      <c r="L16" s="75">
        <v>9.38106988358078E-6</v>
      </c>
      <c r="M16" s="74">
        <v>2.438139850568084E-3</v>
      </c>
      <c r="N16" s="74">
        <v>6.8435785868360677E-4</v>
      </c>
      <c r="O16" s="74">
        <v>1.019003032189397</v>
      </c>
      <c r="P16" s="74">
        <v>1.2541931907913107E-2</v>
      </c>
      <c r="Q16" s="75">
        <v>5.6042019855491393E-3</v>
      </c>
      <c r="R16" s="74">
        <v>9.4627702849924052E-3</v>
      </c>
      <c r="S16" s="74">
        <v>1.0898973029077488E-2</v>
      </c>
      <c r="T16" s="74">
        <v>1.1065719412711105E-2</v>
      </c>
      <c r="U16" s="74">
        <v>4.7213899766064549E-3</v>
      </c>
      <c r="V16" s="75">
        <v>7.0841318315867233E-4</v>
      </c>
      <c r="W16" s="74">
        <v>2.5847293445151898E-3</v>
      </c>
      <c r="X16" s="74">
        <v>1.0306758980054022E-4</v>
      </c>
      <c r="Y16" s="74">
        <v>1.9668519965026631E-4</v>
      </c>
      <c r="Z16" s="74">
        <v>4.6291125625420956E-5</v>
      </c>
      <c r="AA16" s="75">
        <v>4.3660176489336612E-5</v>
      </c>
      <c r="AB16" s="74">
        <v>3.2070821640901573E-5</v>
      </c>
      <c r="AC16" s="74">
        <v>3.1176091464855778E-5</v>
      </c>
      <c r="AD16" s="74">
        <v>6.8688826276769692E-5</v>
      </c>
      <c r="AE16" s="74">
        <v>6.5911928762268386E-5</v>
      </c>
      <c r="AF16" s="75">
        <v>1.130016939462662E-4</v>
      </c>
      <c r="AG16" s="74">
        <v>4.1530440484617691E-5</v>
      </c>
      <c r="AH16" s="74">
        <v>3.3036243823477958E-4</v>
      </c>
      <c r="AI16" s="74">
        <v>9.2439690632676645E-5</v>
      </c>
      <c r="AJ16" s="74">
        <v>3.9308615017112674E-5</v>
      </c>
      <c r="AK16" s="75">
        <v>2.1083950629191791E-4</v>
      </c>
      <c r="AL16" s="74">
        <v>1.8794144606549607E-4</v>
      </c>
      <c r="AM16" s="74">
        <v>1.2917232791448207E-4</v>
      </c>
      <c r="AN16" s="74">
        <v>3.5128137029945082E-5</v>
      </c>
      <c r="AO16" s="74">
        <v>1.5378520825908869E-4</v>
      </c>
      <c r="AP16" s="75">
        <v>3.5808132794939713E-4</v>
      </c>
      <c r="AQ16" s="76">
        <v>9.4615625717420053E-4</v>
      </c>
      <c r="AR16" s="254">
        <v>1.0852384822984398</v>
      </c>
      <c r="AS16" s="254">
        <v>0.85571984851456595</v>
      </c>
    </row>
    <row r="17" spans="1:45" ht="15" customHeight="1">
      <c r="A17" s="21">
        <v>14</v>
      </c>
      <c r="B17" s="22" t="s">
        <v>174</v>
      </c>
      <c r="C17" s="73">
        <v>8.0915097269244982E-4</v>
      </c>
      <c r="D17" s="74">
        <v>3.4974070763837273E-4</v>
      </c>
      <c r="E17" s="74">
        <v>9.8506696415668065E-4</v>
      </c>
      <c r="F17" s="74">
        <v>3.8454728341147078E-3</v>
      </c>
      <c r="G17" s="75">
        <v>6.1336912817412173E-3</v>
      </c>
      <c r="H17" s="74">
        <v>7.0348607699099433E-4</v>
      </c>
      <c r="I17" s="74">
        <v>3.4800789569692818E-3</v>
      </c>
      <c r="J17" s="74">
        <v>3.535529006415007E-4</v>
      </c>
      <c r="K17" s="74">
        <v>9.762857474551901E-4</v>
      </c>
      <c r="L17" s="75">
        <v>2.0881031115995634E-4</v>
      </c>
      <c r="M17" s="74">
        <v>2.5220911705211581E-3</v>
      </c>
      <c r="N17" s="74">
        <v>2.3705903813945871E-4</v>
      </c>
      <c r="O17" s="74">
        <v>2.2357934955085401E-4</v>
      </c>
      <c r="P17" s="74">
        <v>1.0166145941565949</v>
      </c>
      <c r="Q17" s="75">
        <v>6.146950386449474E-3</v>
      </c>
      <c r="R17" s="74">
        <v>4.113327237184254E-3</v>
      </c>
      <c r="S17" s="74">
        <v>8.7493732696844531E-3</v>
      </c>
      <c r="T17" s="74">
        <v>7.5507196724935331E-3</v>
      </c>
      <c r="U17" s="74">
        <v>5.4713846281997814E-3</v>
      </c>
      <c r="V17" s="75">
        <v>2.2737248043180236E-3</v>
      </c>
      <c r="W17" s="74">
        <v>2.5040136868233837E-2</v>
      </c>
      <c r="X17" s="74">
        <v>4.8892902277195786E-4</v>
      </c>
      <c r="Y17" s="74">
        <v>1.1303266800256045E-3</v>
      </c>
      <c r="Z17" s="74">
        <v>2.4509258275834319E-4</v>
      </c>
      <c r="AA17" s="75">
        <v>9.4431476069893236E-4</v>
      </c>
      <c r="AB17" s="74">
        <v>1.813942553811669E-4</v>
      </c>
      <c r="AC17" s="74">
        <v>3.4710274849169339E-4</v>
      </c>
      <c r="AD17" s="74">
        <v>7.2805801879819723E-4</v>
      </c>
      <c r="AE17" s="74">
        <v>3.5724062275155647E-4</v>
      </c>
      <c r="AF17" s="75">
        <v>1.5051847608060452E-3</v>
      </c>
      <c r="AG17" s="74">
        <v>2.4301699161140004E-4</v>
      </c>
      <c r="AH17" s="74">
        <v>2.9355473311146462E-4</v>
      </c>
      <c r="AI17" s="74">
        <v>8.3626052883043226E-4</v>
      </c>
      <c r="AJ17" s="74">
        <v>4.0110734994628722E-4</v>
      </c>
      <c r="AK17" s="75">
        <v>5.0991199075920855E-4</v>
      </c>
      <c r="AL17" s="74">
        <v>5.7298776435519704E-4</v>
      </c>
      <c r="AM17" s="74">
        <v>1.2733754712376116E-3</v>
      </c>
      <c r="AN17" s="74">
        <v>2.4545812617481039E-4</v>
      </c>
      <c r="AO17" s="74">
        <v>1.2954781852651462E-3</v>
      </c>
      <c r="AP17" s="75">
        <v>5.3683506861168702E-4</v>
      </c>
      <c r="AQ17" s="76">
        <v>2.0838224515113296E-3</v>
      </c>
      <c r="AR17" s="254">
        <v>1.1110077294488285</v>
      </c>
      <c r="AS17" s="254">
        <v>0.87603912084737379</v>
      </c>
    </row>
    <row r="18" spans="1:45" ht="15" customHeight="1">
      <c r="A18" s="27">
        <v>15</v>
      </c>
      <c r="B18" s="28" t="s">
        <v>175</v>
      </c>
      <c r="C18" s="77">
        <v>9.0148696881993496E-5</v>
      </c>
      <c r="D18" s="78">
        <v>1.1619333194371846E-4</v>
      </c>
      <c r="E18" s="78">
        <v>6.5250853330592643E-5</v>
      </c>
      <c r="F18" s="78">
        <v>3.9098798760578337E-4</v>
      </c>
      <c r="G18" s="79">
        <v>9.9644200824163583E-5</v>
      </c>
      <c r="H18" s="78">
        <v>7.4817558278596324E-5</v>
      </c>
      <c r="I18" s="78">
        <v>2.9848645717083817E-4</v>
      </c>
      <c r="J18" s="78">
        <v>8.0656785304309748E-5</v>
      </c>
      <c r="K18" s="78">
        <v>5.7763409611920285E-5</v>
      </c>
      <c r="L18" s="79">
        <v>1.497908180152236E-5</v>
      </c>
      <c r="M18" s="78">
        <v>5.9724305110211637E-4</v>
      </c>
      <c r="N18" s="78">
        <v>3.945477728883748E-5</v>
      </c>
      <c r="O18" s="78">
        <v>2.8842211442022029E-5</v>
      </c>
      <c r="P18" s="78">
        <v>3.3992025649715794E-4</v>
      </c>
      <c r="Q18" s="79">
        <v>1.0205981016186665</v>
      </c>
      <c r="R18" s="78">
        <v>7.7253163719920824E-4</v>
      </c>
      <c r="S18" s="78">
        <v>1.35350406657869E-3</v>
      </c>
      <c r="T18" s="78">
        <v>1.2223537210841124E-3</v>
      </c>
      <c r="U18" s="78">
        <v>1.8417913616226827E-3</v>
      </c>
      <c r="V18" s="79">
        <v>3.2065083932792358E-4</v>
      </c>
      <c r="W18" s="78">
        <v>8.9724101557404131E-4</v>
      </c>
      <c r="X18" s="78">
        <v>1.0253144188966522E-4</v>
      </c>
      <c r="Y18" s="78">
        <v>1.6356189704166337E-3</v>
      </c>
      <c r="Z18" s="78">
        <v>1.3666754159057977E-4</v>
      </c>
      <c r="AA18" s="79">
        <v>2.6305130172584942E-4</v>
      </c>
      <c r="AB18" s="78">
        <v>1.9736984516524671E-4</v>
      </c>
      <c r="AC18" s="78">
        <v>5.9916091845532041E-5</v>
      </c>
      <c r="AD18" s="78">
        <v>1.8107777342204651E-4</v>
      </c>
      <c r="AE18" s="78">
        <v>2.5634395132335773E-4</v>
      </c>
      <c r="AF18" s="79">
        <v>5.5161874867472283E-4</v>
      </c>
      <c r="AG18" s="78">
        <v>1.1062331551019005E-4</v>
      </c>
      <c r="AH18" s="78">
        <v>1.2355529711066131E-3</v>
      </c>
      <c r="AI18" s="78">
        <v>1.5538597124061456E-4</v>
      </c>
      <c r="AJ18" s="78">
        <v>4.7573045567283437E-4</v>
      </c>
      <c r="AK18" s="79">
        <v>3.1012787599177943E-3</v>
      </c>
      <c r="AL18" s="78">
        <v>9.4869789874239585E-5</v>
      </c>
      <c r="AM18" s="78">
        <v>9.7612517979168251E-5</v>
      </c>
      <c r="AN18" s="78">
        <v>6.7185110056007329E-4</v>
      </c>
      <c r="AO18" s="78">
        <v>1.2835942661770493E-4</v>
      </c>
      <c r="AP18" s="79">
        <v>2.8003293623296457E-3</v>
      </c>
      <c r="AQ18" s="80">
        <v>2.2283739786332904E-4</v>
      </c>
      <c r="AR18" s="255">
        <v>1.0417791896538622</v>
      </c>
      <c r="AS18" s="255">
        <v>0.82145182362882363</v>
      </c>
    </row>
    <row r="19" spans="1:45" ht="15" customHeight="1">
      <c r="A19" s="21">
        <v>16</v>
      </c>
      <c r="B19" s="22" t="s">
        <v>177</v>
      </c>
      <c r="C19" s="73">
        <v>3.4782043654946818E-5</v>
      </c>
      <c r="D19" s="74">
        <v>5.6309495588252781E-5</v>
      </c>
      <c r="E19" s="74">
        <v>4.4152920987107955E-5</v>
      </c>
      <c r="F19" s="74">
        <v>8.1141492296669821E-5</v>
      </c>
      <c r="G19" s="75">
        <v>6.2338707202969334E-5</v>
      </c>
      <c r="H19" s="74">
        <v>5.0376972410593487E-5</v>
      </c>
      <c r="I19" s="74">
        <v>4.4251136367734176E-5</v>
      </c>
      <c r="J19" s="74">
        <v>1.8243732680752535E-4</v>
      </c>
      <c r="K19" s="74">
        <v>3.6402782370833139E-5</v>
      </c>
      <c r="L19" s="75">
        <v>7.8512252927847381E-6</v>
      </c>
      <c r="M19" s="74">
        <v>6.7282427790687433E-5</v>
      </c>
      <c r="N19" s="74">
        <v>2.0533488206429176E-5</v>
      </c>
      <c r="O19" s="74">
        <v>2.2741902222323186E-5</v>
      </c>
      <c r="P19" s="74">
        <v>2.1192646201211238E-4</v>
      </c>
      <c r="Q19" s="75">
        <v>1.2200398410707219E-2</v>
      </c>
      <c r="R19" s="74">
        <v>1.0362229984939666</v>
      </c>
      <c r="S19" s="74">
        <v>1.9842043057844486E-2</v>
      </c>
      <c r="T19" s="74">
        <v>4.1139543538826123E-2</v>
      </c>
      <c r="U19" s="74">
        <v>1.2763903141028196E-3</v>
      </c>
      <c r="V19" s="75">
        <v>6.3490958689487785E-5</v>
      </c>
      <c r="W19" s="74">
        <v>1.6281372716709668E-4</v>
      </c>
      <c r="X19" s="74">
        <v>6.4967082962777724E-5</v>
      </c>
      <c r="Y19" s="74">
        <v>2.0423047499747193E-4</v>
      </c>
      <c r="Z19" s="74">
        <v>9.4156799145746225E-5</v>
      </c>
      <c r="AA19" s="75">
        <v>1.1497133481218397E-4</v>
      </c>
      <c r="AB19" s="74">
        <v>1.5688202887718632E-4</v>
      </c>
      <c r="AC19" s="74">
        <v>3.9431797501556197E-5</v>
      </c>
      <c r="AD19" s="74">
        <v>1.1405123263102266E-4</v>
      </c>
      <c r="AE19" s="74">
        <v>3.1234026199450257E-4</v>
      </c>
      <c r="AF19" s="75">
        <v>4.5411237316757887E-4</v>
      </c>
      <c r="AG19" s="74">
        <v>1.3746499673894619E-4</v>
      </c>
      <c r="AH19" s="74">
        <v>8.3020924506656155E-5</v>
      </c>
      <c r="AI19" s="74">
        <v>1.2719930131226736E-4</v>
      </c>
      <c r="AJ19" s="74">
        <v>2.058916835133785E-4</v>
      </c>
      <c r="AK19" s="75">
        <v>2.143353823027425E-3</v>
      </c>
      <c r="AL19" s="74">
        <v>5.7146763438297184E-5</v>
      </c>
      <c r="AM19" s="74">
        <v>5.7836860735938226E-5</v>
      </c>
      <c r="AN19" s="74">
        <v>8.3102319728654351E-5</v>
      </c>
      <c r="AO19" s="74">
        <v>7.7012177421854214E-5</v>
      </c>
      <c r="AP19" s="75">
        <v>5.4077853116269968E-3</v>
      </c>
      <c r="AQ19" s="76">
        <v>1.7450261274567982E-4</v>
      </c>
      <c r="AR19" s="254">
        <v>1.1219396670454012</v>
      </c>
      <c r="AS19" s="254">
        <v>0.88465904737660761</v>
      </c>
    </row>
    <row r="20" spans="1:45" ht="15" customHeight="1">
      <c r="A20" s="21">
        <v>17</v>
      </c>
      <c r="B20" s="22" t="s">
        <v>176</v>
      </c>
      <c r="C20" s="73">
        <v>1.0324699179837731E-5</v>
      </c>
      <c r="D20" s="74">
        <v>1.0031096740846299E-5</v>
      </c>
      <c r="E20" s="74">
        <v>6.2627523608227965E-5</v>
      </c>
      <c r="F20" s="74">
        <v>6.9018246320689508E-5</v>
      </c>
      <c r="G20" s="75">
        <v>1.4209900287655636E-5</v>
      </c>
      <c r="H20" s="74">
        <v>1.0296875235481906E-5</v>
      </c>
      <c r="I20" s="74">
        <v>1.9505983034161014E-5</v>
      </c>
      <c r="J20" s="74">
        <v>1.0635763595317896E-5</v>
      </c>
      <c r="K20" s="74">
        <v>8.3546573062794029E-6</v>
      </c>
      <c r="L20" s="75">
        <v>2.0551096863505202E-6</v>
      </c>
      <c r="M20" s="74">
        <v>1.7714641775714467E-5</v>
      </c>
      <c r="N20" s="74">
        <v>6.4353492192615239E-6</v>
      </c>
      <c r="O20" s="74">
        <v>5.1378531702446609E-6</v>
      </c>
      <c r="P20" s="74">
        <v>3.6446105242798488E-5</v>
      </c>
      <c r="Q20" s="75">
        <v>1.0525306882975874E-3</v>
      </c>
      <c r="R20" s="74">
        <v>1.0782805188708272E-3</v>
      </c>
      <c r="S20" s="74">
        <v>1.0065382503500968</v>
      </c>
      <c r="T20" s="74">
        <v>1.0568764170931604E-3</v>
      </c>
      <c r="U20" s="74">
        <v>1.4651199661553538E-3</v>
      </c>
      <c r="V20" s="75">
        <v>1.7046232349797594E-5</v>
      </c>
      <c r="W20" s="74">
        <v>4.1872510900163888E-4</v>
      </c>
      <c r="X20" s="74">
        <v>1.814427314475969E-5</v>
      </c>
      <c r="Y20" s="74">
        <v>5.9294606925818317E-5</v>
      </c>
      <c r="Z20" s="74">
        <v>1.7875709867551613E-5</v>
      </c>
      <c r="AA20" s="75">
        <v>3.1544608500512268E-5</v>
      </c>
      <c r="AB20" s="74">
        <v>2.671494134745221E-5</v>
      </c>
      <c r="AC20" s="74">
        <v>1.1358956388606445E-5</v>
      </c>
      <c r="AD20" s="74">
        <v>3.6862014775152924E-5</v>
      </c>
      <c r="AE20" s="74">
        <v>4.0582644473721398E-5</v>
      </c>
      <c r="AF20" s="75">
        <v>1.1790063017116364E-4</v>
      </c>
      <c r="AG20" s="74">
        <v>4.5190099315049592E-5</v>
      </c>
      <c r="AH20" s="74">
        <v>1.6930761693910042E-5</v>
      </c>
      <c r="AI20" s="74">
        <v>1.981376632097825E-5</v>
      </c>
      <c r="AJ20" s="74">
        <v>4.5183385644066083E-5</v>
      </c>
      <c r="AK20" s="75">
        <v>4.1986854304460955E-4</v>
      </c>
      <c r="AL20" s="74">
        <v>1.5866151130096756E-5</v>
      </c>
      <c r="AM20" s="74">
        <v>1.3996156599480107E-5</v>
      </c>
      <c r="AN20" s="74">
        <v>5.1857010086663562E-5</v>
      </c>
      <c r="AO20" s="74">
        <v>1.5541189071344507E-5</v>
      </c>
      <c r="AP20" s="75">
        <v>1.41675534252955E-5</v>
      </c>
      <c r="AQ20" s="76">
        <v>9.9361534923788044E-5</v>
      </c>
      <c r="AR20" s="254">
        <v>1.0130276776231182</v>
      </c>
      <c r="AS20" s="254">
        <v>0.79878100986685174</v>
      </c>
    </row>
    <row r="21" spans="1:45" ht="15" customHeight="1">
      <c r="A21" s="21">
        <v>18</v>
      </c>
      <c r="B21" s="22" t="s">
        <v>289</v>
      </c>
      <c r="C21" s="73">
        <v>3.4209506873059575E-6</v>
      </c>
      <c r="D21" s="74">
        <v>1.6266017232745883E-5</v>
      </c>
      <c r="E21" s="74">
        <v>1.078811723947446E-5</v>
      </c>
      <c r="F21" s="74">
        <v>5.7208173884315645E-6</v>
      </c>
      <c r="G21" s="75">
        <v>6.9482105481748373E-6</v>
      </c>
      <c r="H21" s="74">
        <v>3.4518412825468201E-6</v>
      </c>
      <c r="I21" s="74">
        <v>4.7104176748956079E-6</v>
      </c>
      <c r="J21" s="74">
        <v>4.058711655817088E-6</v>
      </c>
      <c r="K21" s="74">
        <v>3.4377804178867901E-6</v>
      </c>
      <c r="L21" s="75">
        <v>7.8433746804912613E-7</v>
      </c>
      <c r="M21" s="74">
        <v>5.2465684262927146E-6</v>
      </c>
      <c r="N21" s="74">
        <v>2.0651063686539981E-6</v>
      </c>
      <c r="O21" s="74">
        <v>1.6137914617442709E-6</v>
      </c>
      <c r="P21" s="74">
        <v>7.270161545639083E-6</v>
      </c>
      <c r="Q21" s="75">
        <v>5.3441713458698444E-5</v>
      </c>
      <c r="R21" s="74">
        <v>1.2569858078497481E-5</v>
      </c>
      <c r="S21" s="74">
        <v>6.426316842527049E-6</v>
      </c>
      <c r="T21" s="74">
        <v>1.002123439817914</v>
      </c>
      <c r="U21" s="74">
        <v>6.7379610810219034E-4</v>
      </c>
      <c r="V21" s="75">
        <v>6.7604797240757549E-6</v>
      </c>
      <c r="W21" s="74">
        <v>1.1528513008020978E-4</v>
      </c>
      <c r="X21" s="74">
        <v>5.9921243128696596E-6</v>
      </c>
      <c r="Y21" s="74">
        <v>1.1733929039754559E-5</v>
      </c>
      <c r="Z21" s="74">
        <v>6.7421661022606495E-6</v>
      </c>
      <c r="AA21" s="75">
        <v>2.618319000853263E-5</v>
      </c>
      <c r="AB21" s="74">
        <v>1.6347710572003182E-5</v>
      </c>
      <c r="AC21" s="74">
        <v>7.0326278204068773E-6</v>
      </c>
      <c r="AD21" s="74">
        <v>1.7625435617669613E-5</v>
      </c>
      <c r="AE21" s="74">
        <v>2.1014407518723599E-5</v>
      </c>
      <c r="AF21" s="75">
        <v>1.1820994351635097E-4</v>
      </c>
      <c r="AG21" s="74">
        <v>6.8077636062422605E-6</v>
      </c>
      <c r="AH21" s="74">
        <v>6.3237709261627024E-6</v>
      </c>
      <c r="AI21" s="74">
        <v>1.1688660578677215E-5</v>
      </c>
      <c r="AJ21" s="74">
        <v>2.2575668297962568E-4</v>
      </c>
      <c r="AK21" s="75">
        <v>8.2421486039659558E-5</v>
      </c>
      <c r="AL21" s="74">
        <v>5.6676054872310433E-6</v>
      </c>
      <c r="AM21" s="74">
        <v>1.5703813178914283E-5</v>
      </c>
      <c r="AN21" s="74">
        <v>2.9111882061108923E-5</v>
      </c>
      <c r="AO21" s="74">
        <v>4.7669814455331994E-6</v>
      </c>
      <c r="AP21" s="75">
        <v>3.7076967941924049E-6</v>
      </c>
      <c r="AQ21" s="76">
        <v>3.3261323265431214E-5</v>
      </c>
      <c r="AR21" s="254">
        <v>1.0037236014544695</v>
      </c>
      <c r="AS21" s="254">
        <v>0.79144466603140096</v>
      </c>
    </row>
    <row r="22" spans="1:45" ht="15" customHeight="1">
      <c r="A22" s="21">
        <v>19</v>
      </c>
      <c r="B22" s="22" t="s">
        <v>178</v>
      </c>
      <c r="C22" s="73">
        <v>2.5951665929075101E-4</v>
      </c>
      <c r="D22" s="74">
        <v>3.3421268111172043E-4</v>
      </c>
      <c r="E22" s="74">
        <v>1.0580010925630401E-2</v>
      </c>
      <c r="F22" s="74">
        <v>6.6059948963425273E-4</v>
      </c>
      <c r="G22" s="75">
        <v>5.7347981402946883E-4</v>
      </c>
      <c r="H22" s="74">
        <v>2.3987378175750282E-4</v>
      </c>
      <c r="I22" s="74">
        <v>2.5266459564060774E-4</v>
      </c>
      <c r="J22" s="74">
        <v>2.6334668621845231E-4</v>
      </c>
      <c r="K22" s="74">
        <v>1.9431137259106045E-4</v>
      </c>
      <c r="L22" s="75">
        <v>7.1932154301377815E-5</v>
      </c>
      <c r="M22" s="74">
        <v>3.5676742279343706E-4</v>
      </c>
      <c r="N22" s="74">
        <v>1.309208082287115E-4</v>
      </c>
      <c r="O22" s="74">
        <v>1.472736869950423E-4</v>
      </c>
      <c r="P22" s="74">
        <v>2.3506803749281626E-4</v>
      </c>
      <c r="Q22" s="75">
        <v>2.5965896233020192E-4</v>
      </c>
      <c r="R22" s="74">
        <v>2.7196944766586824E-4</v>
      </c>
      <c r="S22" s="74">
        <v>2.3391390467287685E-4</v>
      </c>
      <c r="T22" s="74">
        <v>1.6843261094689872E-4</v>
      </c>
      <c r="U22" s="74">
        <v>1.1182134090166527</v>
      </c>
      <c r="V22" s="75">
        <v>5.0309053513861938E-4</v>
      </c>
      <c r="W22" s="74">
        <v>4.7083713745331738E-4</v>
      </c>
      <c r="X22" s="74">
        <v>3.4388255228470825E-4</v>
      </c>
      <c r="Y22" s="74">
        <v>8.0306462802814211E-4</v>
      </c>
      <c r="Z22" s="74">
        <v>4.4529339778732563E-4</v>
      </c>
      <c r="AA22" s="75">
        <v>5.0676367801848221E-4</v>
      </c>
      <c r="AB22" s="74">
        <v>6.1586015951532909E-4</v>
      </c>
      <c r="AC22" s="74">
        <v>1.6284133969633331E-4</v>
      </c>
      <c r="AD22" s="74">
        <v>4.3177896151378641E-3</v>
      </c>
      <c r="AE22" s="74">
        <v>7.3930084293200753E-4</v>
      </c>
      <c r="AF22" s="75">
        <v>2.0116974521285709E-3</v>
      </c>
      <c r="AG22" s="74">
        <v>3.2955829128796129E-4</v>
      </c>
      <c r="AH22" s="74">
        <v>2.6762747408284719E-4</v>
      </c>
      <c r="AI22" s="74">
        <v>4.7374531922236244E-4</v>
      </c>
      <c r="AJ22" s="74">
        <v>8.6614856184009503E-4</v>
      </c>
      <c r="AK22" s="75">
        <v>9.431642986155387E-3</v>
      </c>
      <c r="AL22" s="74">
        <v>4.0352506107623626E-4</v>
      </c>
      <c r="AM22" s="74">
        <v>3.2126533085945994E-4</v>
      </c>
      <c r="AN22" s="74">
        <v>3.3021871251542634E-4</v>
      </c>
      <c r="AO22" s="74">
        <v>3.1422077171657246E-4</v>
      </c>
      <c r="AP22" s="75">
        <v>1.9025444905783323E-4</v>
      </c>
      <c r="AQ22" s="76">
        <v>9.0037651064085679E-4</v>
      </c>
      <c r="AR22" s="254">
        <v>1.1581963668645601</v>
      </c>
      <c r="AS22" s="254">
        <v>0.91324776606190461</v>
      </c>
    </row>
    <row r="23" spans="1:45" ht="15" customHeight="1">
      <c r="A23" s="27">
        <v>20</v>
      </c>
      <c r="B23" s="28" t="s">
        <v>179</v>
      </c>
      <c r="C23" s="77">
        <v>3.0232265420196388E-3</v>
      </c>
      <c r="D23" s="78">
        <v>5.9263904794108948E-3</v>
      </c>
      <c r="E23" s="78">
        <v>5.0549967292102017E-3</v>
      </c>
      <c r="F23" s="78">
        <v>2.584039434131667E-3</v>
      </c>
      <c r="G23" s="79">
        <v>6.1783514960089764E-3</v>
      </c>
      <c r="H23" s="78">
        <v>7.0866577928040287E-3</v>
      </c>
      <c r="I23" s="78">
        <v>1.004691860252965E-2</v>
      </c>
      <c r="J23" s="78">
        <v>1.2539156628537081E-2</v>
      </c>
      <c r="K23" s="78">
        <v>1.9639069396300774E-3</v>
      </c>
      <c r="L23" s="79">
        <v>8.3205934537791833E-4</v>
      </c>
      <c r="M23" s="78">
        <v>4.5762905509555713E-3</v>
      </c>
      <c r="N23" s="78">
        <v>4.4527758674048241E-3</v>
      </c>
      <c r="O23" s="78">
        <v>5.0450424202399769E-3</v>
      </c>
      <c r="P23" s="78">
        <v>2.2420305911464442E-3</v>
      </c>
      <c r="Q23" s="79">
        <v>9.9526703250692721E-3</v>
      </c>
      <c r="R23" s="78">
        <v>8.2744464042575974E-3</v>
      </c>
      <c r="S23" s="78">
        <v>1.4255430202209459E-2</v>
      </c>
      <c r="T23" s="78">
        <v>8.0792665800933274E-3</v>
      </c>
      <c r="U23" s="78">
        <v>9.5016042600825218E-3</v>
      </c>
      <c r="V23" s="79">
        <v>1.0406468090135204</v>
      </c>
      <c r="W23" s="78">
        <v>4.5886953650175763E-3</v>
      </c>
      <c r="X23" s="78">
        <v>2.4068940642377203E-3</v>
      </c>
      <c r="Y23" s="78">
        <v>1.1201915343147673E-2</v>
      </c>
      <c r="Z23" s="78">
        <v>4.1771064044731103E-3</v>
      </c>
      <c r="AA23" s="79">
        <v>1.9683668020530794E-3</v>
      </c>
      <c r="AB23" s="78">
        <v>1.4584868616515649E-3</v>
      </c>
      <c r="AC23" s="78">
        <v>3.7201822123212491E-4</v>
      </c>
      <c r="AD23" s="78">
        <v>1.5209568222639587E-3</v>
      </c>
      <c r="AE23" s="78">
        <v>2.5691950107614094E-3</v>
      </c>
      <c r="AF23" s="79">
        <v>1.504893194560906E-3</v>
      </c>
      <c r="AG23" s="78">
        <v>1.7253100917657871E-3</v>
      </c>
      <c r="AH23" s="78">
        <v>1.3825021560824778E-3</v>
      </c>
      <c r="AI23" s="78">
        <v>4.4006295024812186E-3</v>
      </c>
      <c r="AJ23" s="78">
        <v>2.6111762218483307E-3</v>
      </c>
      <c r="AK23" s="79">
        <v>4.2611632972924408E-3</v>
      </c>
      <c r="AL23" s="78">
        <v>2.303775139669199E-3</v>
      </c>
      <c r="AM23" s="78">
        <v>1.8288450806199002E-3</v>
      </c>
      <c r="AN23" s="78">
        <v>4.3912457424434333E-3</v>
      </c>
      <c r="AO23" s="78">
        <v>3.0369367960948871E-3</v>
      </c>
      <c r="AP23" s="79">
        <v>4.8316154931707198E-2</v>
      </c>
      <c r="AQ23" s="80">
        <v>2.1644226990722012E-3</v>
      </c>
      <c r="AR23" s="255">
        <v>1.2704527599531164</v>
      </c>
      <c r="AS23" s="255">
        <v>1.0017628945386283</v>
      </c>
    </row>
    <row r="24" spans="1:45" ht="15" customHeight="1">
      <c r="A24" s="21">
        <v>21</v>
      </c>
      <c r="B24" s="22" t="s">
        <v>180</v>
      </c>
      <c r="C24" s="73">
        <v>3.6355478705902009E-3</v>
      </c>
      <c r="D24" s="74">
        <v>2.0616448343583212E-3</v>
      </c>
      <c r="E24" s="74">
        <v>1.8944410790859238E-3</v>
      </c>
      <c r="F24" s="74">
        <v>3.6396861556516761E-3</v>
      </c>
      <c r="G24" s="75">
        <v>1.5102110142858798E-3</v>
      </c>
      <c r="H24" s="74">
        <v>2.5867852341687346E-3</v>
      </c>
      <c r="I24" s="74">
        <v>4.841818756618009E-3</v>
      </c>
      <c r="J24" s="74">
        <v>2.2080772868872667E-3</v>
      </c>
      <c r="K24" s="74">
        <v>3.4560848853106966E-3</v>
      </c>
      <c r="L24" s="75">
        <v>5.4258985293510352E-4</v>
      </c>
      <c r="M24" s="74">
        <v>7.0527609856864959E-3</v>
      </c>
      <c r="N24" s="74">
        <v>5.8119589704036401E-3</v>
      </c>
      <c r="O24" s="74">
        <v>3.3122754346897503E-3</v>
      </c>
      <c r="P24" s="74">
        <v>5.0365125849996858E-3</v>
      </c>
      <c r="Q24" s="75">
        <v>1.8296608498875868E-3</v>
      </c>
      <c r="R24" s="74">
        <v>2.1684220043537488E-3</v>
      </c>
      <c r="S24" s="74">
        <v>2.2556688521339803E-3</v>
      </c>
      <c r="T24" s="74">
        <v>8.8855224504147206E-4</v>
      </c>
      <c r="U24" s="74">
        <v>1.4751342764963912E-3</v>
      </c>
      <c r="V24" s="75">
        <v>3.3432917193483877E-3</v>
      </c>
      <c r="W24" s="74">
        <v>1.0014737517985406</v>
      </c>
      <c r="X24" s="74">
        <v>1.3418065160585963E-2</v>
      </c>
      <c r="Y24" s="74">
        <v>3.1133938972509091E-2</v>
      </c>
      <c r="Z24" s="74">
        <v>4.0401050942193177E-3</v>
      </c>
      <c r="AA24" s="75">
        <v>3.689399090207456E-3</v>
      </c>
      <c r="AB24" s="74">
        <v>3.2711874618666305E-3</v>
      </c>
      <c r="AC24" s="74">
        <v>9.4204233496533729E-3</v>
      </c>
      <c r="AD24" s="74">
        <v>5.9699677015107432E-3</v>
      </c>
      <c r="AE24" s="74">
        <v>5.3168275531032434E-3</v>
      </c>
      <c r="AF24" s="75">
        <v>8.453092598326252E-3</v>
      </c>
      <c r="AG24" s="74">
        <v>5.3603216040457192E-3</v>
      </c>
      <c r="AH24" s="74">
        <v>3.0479820753670007E-3</v>
      </c>
      <c r="AI24" s="74">
        <v>2.4616419464876999E-3</v>
      </c>
      <c r="AJ24" s="74">
        <v>2.0341483834749861E-3</v>
      </c>
      <c r="AK24" s="75">
        <v>1.7335150191364508E-3</v>
      </c>
      <c r="AL24" s="74">
        <v>3.3585018406508756E-3</v>
      </c>
      <c r="AM24" s="74">
        <v>2.4411423769884724E-3</v>
      </c>
      <c r="AN24" s="74">
        <v>4.6854397537727313E-3</v>
      </c>
      <c r="AO24" s="74">
        <v>3.8239223922270733E-3</v>
      </c>
      <c r="AP24" s="75">
        <v>9.422267489298205E-4</v>
      </c>
      <c r="AQ24" s="76">
        <v>3.0257329655237922E-3</v>
      </c>
      <c r="AR24" s="254">
        <v>1.1786524587800606</v>
      </c>
      <c r="AS24" s="254">
        <v>0.929377569935113</v>
      </c>
    </row>
    <row r="25" spans="1:45" ht="15" customHeight="1">
      <c r="A25" s="21">
        <v>22</v>
      </c>
      <c r="B25" s="22" t="s">
        <v>181</v>
      </c>
      <c r="C25" s="73">
        <v>8.9733463483517868E-3</v>
      </c>
      <c r="D25" s="74">
        <v>6.3794211689869873E-3</v>
      </c>
      <c r="E25" s="74">
        <v>7.078829164906532E-3</v>
      </c>
      <c r="F25" s="74">
        <v>2.9670101730868547E-2</v>
      </c>
      <c r="G25" s="75">
        <v>1.0016227265187475E-2</v>
      </c>
      <c r="H25" s="74">
        <v>1.9166282140459769E-2</v>
      </c>
      <c r="I25" s="74">
        <v>4.1411958343031602E-2</v>
      </c>
      <c r="J25" s="74">
        <v>1.7270889867554626E-2</v>
      </c>
      <c r="K25" s="74">
        <v>2.1219909164607132E-2</v>
      </c>
      <c r="L25" s="75">
        <v>5.233737149359932E-3</v>
      </c>
      <c r="M25" s="74">
        <v>5.9706769041691421E-2</v>
      </c>
      <c r="N25" s="74">
        <v>2.6889020120858548E-2</v>
      </c>
      <c r="O25" s="74">
        <v>2.3344862865701116E-2</v>
      </c>
      <c r="P25" s="74">
        <v>2.0048521360619798E-2</v>
      </c>
      <c r="Q25" s="75">
        <v>1.1824001567297029E-2</v>
      </c>
      <c r="R25" s="74">
        <v>2.4814865110028398E-2</v>
      </c>
      <c r="S25" s="74">
        <v>8.4353744412306274E-3</v>
      </c>
      <c r="T25" s="74">
        <v>6.7848844023044239E-3</v>
      </c>
      <c r="U25" s="74">
        <v>1.1975886810244717E-2</v>
      </c>
      <c r="V25" s="75">
        <v>2.2063263505031766E-2</v>
      </c>
      <c r="W25" s="74">
        <v>5.901049484734514E-3</v>
      </c>
      <c r="X25" s="74">
        <v>1.0573939991783725</v>
      </c>
      <c r="Y25" s="74">
        <v>3.2498590387451703E-2</v>
      </c>
      <c r="Z25" s="74">
        <v>4.8450519299404859E-2</v>
      </c>
      <c r="AA25" s="75">
        <v>1.653730271019882E-2</v>
      </c>
      <c r="AB25" s="74">
        <v>4.7008974192071186E-3</v>
      </c>
      <c r="AC25" s="74">
        <v>2.6486373112085985E-3</v>
      </c>
      <c r="AD25" s="74">
        <v>7.4024316776319715E-3</v>
      </c>
      <c r="AE25" s="74">
        <v>6.7203986445411555E-3</v>
      </c>
      <c r="AF25" s="75">
        <v>9.4603245869635793E-3</v>
      </c>
      <c r="AG25" s="74">
        <v>1.7427444349497927E-2</v>
      </c>
      <c r="AH25" s="74">
        <v>1.0791324577918905E-2</v>
      </c>
      <c r="AI25" s="74">
        <v>4.5637889205692658E-3</v>
      </c>
      <c r="AJ25" s="74">
        <v>3.267853982661171E-3</v>
      </c>
      <c r="AK25" s="75">
        <v>5.2646060518837566E-3</v>
      </c>
      <c r="AL25" s="74">
        <v>3.9879530065668321E-2</v>
      </c>
      <c r="AM25" s="74">
        <v>2.6044511064533107E-2</v>
      </c>
      <c r="AN25" s="74">
        <v>2.5822954592715407E-2</v>
      </c>
      <c r="AO25" s="74">
        <v>2.4897729755059168E-2</v>
      </c>
      <c r="AP25" s="75">
        <v>5.2827346967336394E-3</v>
      </c>
      <c r="AQ25" s="76">
        <v>7.0963066357262053E-3</v>
      </c>
      <c r="AR25" s="254">
        <v>1.7443610869610038</v>
      </c>
      <c r="AS25" s="254">
        <v>1.3754436738435585</v>
      </c>
    </row>
    <row r="26" spans="1:45" ht="15" customHeight="1">
      <c r="A26" s="21">
        <v>23</v>
      </c>
      <c r="B26" s="22" t="s">
        <v>290</v>
      </c>
      <c r="C26" s="73">
        <v>1.0840312300118022E-3</v>
      </c>
      <c r="D26" s="74">
        <v>4.865229018912523E-4</v>
      </c>
      <c r="E26" s="74">
        <v>6.4375220657389822E-4</v>
      </c>
      <c r="F26" s="74">
        <v>3.1907959397207701E-3</v>
      </c>
      <c r="G26" s="75">
        <v>2.3963685010696231E-3</v>
      </c>
      <c r="H26" s="74">
        <v>1.0879222019279889E-3</v>
      </c>
      <c r="I26" s="74">
        <v>3.4518140863621519E-3</v>
      </c>
      <c r="J26" s="74">
        <v>7.840263845509119E-4</v>
      </c>
      <c r="K26" s="74">
        <v>2.0345373833144556E-3</v>
      </c>
      <c r="L26" s="75">
        <v>5.4480056332456247E-4</v>
      </c>
      <c r="M26" s="74">
        <v>1.2533241137259016E-3</v>
      </c>
      <c r="N26" s="74">
        <v>1.0565306401213899E-3</v>
      </c>
      <c r="O26" s="74">
        <v>7.5686982375676058E-4</v>
      </c>
      <c r="P26" s="74">
        <v>1.0435617586601969E-3</v>
      </c>
      <c r="Q26" s="75">
        <v>7.6394569325035754E-4</v>
      </c>
      <c r="R26" s="74">
        <v>1.318057896253378E-3</v>
      </c>
      <c r="S26" s="74">
        <v>8.7177760541500135E-4</v>
      </c>
      <c r="T26" s="74">
        <v>3.8062103135071921E-4</v>
      </c>
      <c r="U26" s="74">
        <v>6.7685788590559574E-4</v>
      </c>
      <c r="V26" s="75">
        <v>1.6760320804030256E-3</v>
      </c>
      <c r="W26" s="74">
        <v>1.0891872554893436E-3</v>
      </c>
      <c r="X26" s="74">
        <v>8.0696155168366015E-4</v>
      </c>
      <c r="Y26" s="74">
        <v>1.0032223674908991</v>
      </c>
      <c r="Z26" s="74">
        <v>9.379876580784664E-3</v>
      </c>
      <c r="AA26" s="75">
        <v>2.7263572947070326E-3</v>
      </c>
      <c r="AB26" s="74">
        <v>1.6027449044879621E-3</v>
      </c>
      <c r="AC26" s="74">
        <v>4.4860433685050649E-4</v>
      </c>
      <c r="AD26" s="74">
        <v>3.1076420337014291E-3</v>
      </c>
      <c r="AE26" s="74">
        <v>3.8990602634773157E-3</v>
      </c>
      <c r="AF26" s="75">
        <v>4.4030767591393457E-3</v>
      </c>
      <c r="AG26" s="74">
        <v>9.3585501755037263E-3</v>
      </c>
      <c r="AH26" s="74">
        <v>5.4616587904341846E-3</v>
      </c>
      <c r="AI26" s="74">
        <v>2.6283822349934668E-3</v>
      </c>
      <c r="AJ26" s="74">
        <v>6.1786798697804218E-4</v>
      </c>
      <c r="AK26" s="75">
        <v>1.1752137282203944E-3</v>
      </c>
      <c r="AL26" s="74">
        <v>1.2461774539124533E-2</v>
      </c>
      <c r="AM26" s="74">
        <v>9.8344504461120846E-3</v>
      </c>
      <c r="AN26" s="74">
        <v>6.2235240211565976E-3</v>
      </c>
      <c r="AO26" s="74">
        <v>1.1607912635401443E-2</v>
      </c>
      <c r="AP26" s="75">
        <v>6.0795815975676459E-4</v>
      </c>
      <c r="AQ26" s="76">
        <v>2.9794202146321402E-3</v>
      </c>
      <c r="AR26" s="254">
        <v>1.1191447413311233</v>
      </c>
      <c r="AS26" s="254">
        <v>0.8824552244862085</v>
      </c>
    </row>
    <row r="27" spans="1:45" ht="15" customHeight="1">
      <c r="A27" s="21">
        <v>24</v>
      </c>
      <c r="B27" s="22" t="s">
        <v>291</v>
      </c>
      <c r="C27" s="73">
        <v>5.7443933801463673E-4</v>
      </c>
      <c r="D27" s="74">
        <v>3.9463655088088634E-4</v>
      </c>
      <c r="E27" s="74">
        <v>2.7954838447362027E-4</v>
      </c>
      <c r="F27" s="74">
        <v>2.0396775827596671E-3</v>
      </c>
      <c r="G27" s="75">
        <v>7.2476154366726505E-4</v>
      </c>
      <c r="H27" s="74">
        <v>4.2072182693568452E-4</v>
      </c>
      <c r="I27" s="74">
        <v>2.0858978629417018E-3</v>
      </c>
      <c r="J27" s="74">
        <v>6.6325475730007362E-4</v>
      </c>
      <c r="K27" s="74">
        <v>1.4712899370536586E-3</v>
      </c>
      <c r="L27" s="75">
        <v>9.116163941190014E-5</v>
      </c>
      <c r="M27" s="74">
        <v>2.0524295437024409E-3</v>
      </c>
      <c r="N27" s="74">
        <v>5.4943563837309118E-4</v>
      </c>
      <c r="O27" s="74">
        <v>2.8465497618565771E-4</v>
      </c>
      <c r="P27" s="74">
        <v>3.8133616819861288E-4</v>
      </c>
      <c r="Q27" s="75">
        <v>3.4340555566945025E-4</v>
      </c>
      <c r="R27" s="74">
        <v>8.3049872934683503E-4</v>
      </c>
      <c r="S27" s="74">
        <v>4.1833186745892531E-4</v>
      </c>
      <c r="T27" s="74">
        <v>2.2816146534132456E-4</v>
      </c>
      <c r="U27" s="74">
        <v>4.7583406469670672E-4</v>
      </c>
      <c r="V27" s="75">
        <v>4.4175143999003696E-4</v>
      </c>
      <c r="W27" s="74">
        <v>1.8919517578082302E-3</v>
      </c>
      <c r="X27" s="74">
        <v>5.606472605488918E-3</v>
      </c>
      <c r="Y27" s="74">
        <v>1.6947625757958958E-3</v>
      </c>
      <c r="Z27" s="74">
        <v>1.0006820794634719</v>
      </c>
      <c r="AA27" s="75">
        <v>1.3280751848000563E-3</v>
      </c>
      <c r="AB27" s="74">
        <v>2.3261899632449493E-3</v>
      </c>
      <c r="AC27" s="74">
        <v>2.1005394059247921E-4</v>
      </c>
      <c r="AD27" s="74">
        <v>1.8594868060501607E-3</v>
      </c>
      <c r="AE27" s="74">
        <v>4.3315879148813942E-3</v>
      </c>
      <c r="AF27" s="75">
        <v>1.7500903309429536E-2</v>
      </c>
      <c r="AG27" s="74">
        <v>4.0740838563321068E-3</v>
      </c>
      <c r="AH27" s="74">
        <v>2.6607670579409035E-3</v>
      </c>
      <c r="AI27" s="74">
        <v>4.3257937870737188E-4</v>
      </c>
      <c r="AJ27" s="74">
        <v>6.5894940958095415E-4</v>
      </c>
      <c r="AK27" s="75">
        <v>5.3349782011819424E-4</v>
      </c>
      <c r="AL27" s="74">
        <v>3.0246748399286458E-2</v>
      </c>
      <c r="AM27" s="74">
        <v>1.0480917824536144E-2</v>
      </c>
      <c r="AN27" s="74">
        <v>8.811362429718566E-3</v>
      </c>
      <c r="AO27" s="74">
        <v>9.1194297987782485E-3</v>
      </c>
      <c r="AP27" s="75">
        <v>3.1848173705221284E-4</v>
      </c>
      <c r="AQ27" s="76">
        <v>1.4862237163195095E-2</v>
      </c>
      <c r="AR27" s="254">
        <v>1.134381847269212</v>
      </c>
      <c r="AS27" s="254">
        <v>0.89446981316677832</v>
      </c>
    </row>
    <row r="28" spans="1:45" ht="15" customHeight="1">
      <c r="A28" s="27">
        <v>25</v>
      </c>
      <c r="B28" s="28" t="s">
        <v>182</v>
      </c>
      <c r="C28" s="77">
        <v>3.39270945943769E-2</v>
      </c>
      <c r="D28" s="78">
        <v>1.3200954060424555E-2</v>
      </c>
      <c r="E28" s="78">
        <v>3.5341326125436882E-2</v>
      </c>
      <c r="F28" s="78">
        <v>1.092849215862794E-2</v>
      </c>
      <c r="G28" s="79">
        <v>3.0501036729241926E-2</v>
      </c>
      <c r="H28" s="78">
        <v>3.3014613646847123E-2</v>
      </c>
      <c r="I28" s="78">
        <v>3.4149134869757791E-2</v>
      </c>
      <c r="J28" s="78">
        <v>3.1444771178061007E-2</v>
      </c>
      <c r="K28" s="78">
        <v>1.1481005071935686E-2</v>
      </c>
      <c r="L28" s="79">
        <v>4.7990289484102803E-3</v>
      </c>
      <c r="M28" s="78">
        <v>1.4581010228145234E-2</v>
      </c>
      <c r="N28" s="78">
        <v>7.2330373838621733E-3</v>
      </c>
      <c r="O28" s="78">
        <v>6.7868686772358982E-3</v>
      </c>
      <c r="P28" s="78">
        <v>2.2307314276000918E-2</v>
      </c>
      <c r="Q28" s="79">
        <v>2.3694909366427319E-2</v>
      </c>
      <c r="R28" s="78">
        <v>1.985282745742771E-2</v>
      </c>
      <c r="S28" s="78">
        <v>2.3994134777812204E-2</v>
      </c>
      <c r="T28" s="78">
        <v>2.0523590872644555E-2</v>
      </c>
      <c r="U28" s="78">
        <v>1.955830002698522E-2</v>
      </c>
      <c r="V28" s="79">
        <v>2.1809742160229968E-2</v>
      </c>
      <c r="W28" s="78">
        <v>2.4900172925500483E-2</v>
      </c>
      <c r="X28" s="78">
        <v>9.3576524108619878E-3</v>
      </c>
      <c r="Y28" s="78">
        <v>1.1381694459745113E-2</v>
      </c>
      <c r="Z28" s="78">
        <v>8.3328599324826117E-3</v>
      </c>
      <c r="AA28" s="79">
        <v>1.0062059086468917</v>
      </c>
      <c r="AB28" s="78">
        <v>4.1994674042124813E-3</v>
      </c>
      <c r="AC28" s="78">
        <v>1.2903944430624949E-3</v>
      </c>
      <c r="AD28" s="78">
        <v>1.3924833131507148E-2</v>
      </c>
      <c r="AE28" s="78">
        <v>6.8121192000969661E-3</v>
      </c>
      <c r="AF28" s="79">
        <v>5.9655162826003222E-3</v>
      </c>
      <c r="AG28" s="78">
        <v>6.4298448725967645E-3</v>
      </c>
      <c r="AH28" s="78">
        <v>2.273779025307722E-2</v>
      </c>
      <c r="AI28" s="78">
        <v>1.8541038432647403E-2</v>
      </c>
      <c r="AJ28" s="78">
        <v>7.0892612216657373E-3</v>
      </c>
      <c r="AK28" s="79">
        <v>1.0909836700487008E-2</v>
      </c>
      <c r="AL28" s="78">
        <v>2.567475939027692E-2</v>
      </c>
      <c r="AM28" s="78">
        <v>5.5684696155404147E-2</v>
      </c>
      <c r="AN28" s="78">
        <v>1.1142642149757803E-2</v>
      </c>
      <c r="AO28" s="78">
        <v>1.5325296441646834E-2</v>
      </c>
      <c r="AP28" s="79">
        <v>9.9183608838313231E-2</v>
      </c>
      <c r="AQ28" s="80">
        <v>7.3903711302157832E-3</v>
      </c>
      <c r="AR28" s="255">
        <v>1.7916089570329412</v>
      </c>
      <c r="AS28" s="255">
        <v>1.4126990245153896</v>
      </c>
    </row>
    <row r="29" spans="1:45" ht="15" customHeight="1">
      <c r="A29" s="21">
        <v>26</v>
      </c>
      <c r="B29" s="22" t="s">
        <v>183</v>
      </c>
      <c r="C29" s="73">
        <v>6.9448971191107649E-3</v>
      </c>
      <c r="D29" s="74">
        <v>6.9547112197704299E-3</v>
      </c>
      <c r="E29" s="74">
        <v>9.8407838968629247E-3</v>
      </c>
      <c r="F29" s="74">
        <v>3.0302470279940239E-2</v>
      </c>
      <c r="G29" s="75">
        <v>1.2806165419699421E-2</v>
      </c>
      <c r="H29" s="74">
        <v>1.3622679034539179E-2</v>
      </c>
      <c r="I29" s="74">
        <v>1.0756604782333491E-2</v>
      </c>
      <c r="J29" s="74">
        <v>9.2285675927156648E-3</v>
      </c>
      <c r="K29" s="74">
        <v>8.6403129648035641E-3</v>
      </c>
      <c r="L29" s="75">
        <v>3.4483553151696137E-3</v>
      </c>
      <c r="M29" s="74">
        <v>1.1154862783013569E-2</v>
      </c>
      <c r="N29" s="74">
        <v>6.3475110902710841E-3</v>
      </c>
      <c r="O29" s="74">
        <v>6.2653930588596456E-3</v>
      </c>
      <c r="P29" s="74">
        <v>1.2780094330072642E-2</v>
      </c>
      <c r="Q29" s="75">
        <v>6.9678683806359623E-3</v>
      </c>
      <c r="R29" s="74">
        <v>6.0554562471417019E-3</v>
      </c>
      <c r="S29" s="74">
        <v>5.578277133268872E-3</v>
      </c>
      <c r="T29" s="74">
        <v>5.0438516741419049E-3</v>
      </c>
      <c r="U29" s="74">
        <v>6.5763614924502327E-3</v>
      </c>
      <c r="V29" s="75">
        <v>7.0528486096245284E-3</v>
      </c>
      <c r="W29" s="74">
        <v>1.2874027172695214E-2</v>
      </c>
      <c r="X29" s="74">
        <v>1.5925173077832758E-2</v>
      </c>
      <c r="Y29" s="74">
        <v>2.327189584309192E-2</v>
      </c>
      <c r="Z29" s="74">
        <v>2.3697450854260872E-2</v>
      </c>
      <c r="AA29" s="75">
        <v>1.5815918192592798E-2</v>
      </c>
      <c r="AB29" s="74">
        <v>1.0354281294334657</v>
      </c>
      <c r="AC29" s="74">
        <v>5.9793470374335425E-2</v>
      </c>
      <c r="AD29" s="74">
        <v>2.4292961278982558E-2</v>
      </c>
      <c r="AE29" s="74">
        <v>8.4983518541507357E-3</v>
      </c>
      <c r="AF29" s="75">
        <v>1.8210287962498618E-2</v>
      </c>
      <c r="AG29" s="74">
        <v>9.4076900343501805E-3</v>
      </c>
      <c r="AH29" s="74">
        <v>9.2344830488077997E-3</v>
      </c>
      <c r="AI29" s="74">
        <v>2.2254399508960691E-2</v>
      </c>
      <c r="AJ29" s="74">
        <v>3.0397900661337875E-2</v>
      </c>
      <c r="AK29" s="75">
        <v>5.3302175857096405E-3</v>
      </c>
      <c r="AL29" s="74">
        <v>1.9773440148382431E-2</v>
      </c>
      <c r="AM29" s="74">
        <v>8.0195739484245666E-3</v>
      </c>
      <c r="AN29" s="74">
        <v>1.0328678138074653E-2</v>
      </c>
      <c r="AO29" s="74">
        <v>5.7546787978496241E-3</v>
      </c>
      <c r="AP29" s="75">
        <v>3.0751553188895333E-3</v>
      </c>
      <c r="AQ29" s="76">
        <v>1.0078062826868283E-2</v>
      </c>
      <c r="AR29" s="254">
        <v>1.5578300184859877</v>
      </c>
      <c r="AS29" s="254">
        <v>1.2283623269670239</v>
      </c>
    </row>
    <row r="30" spans="1:45" ht="15" customHeight="1">
      <c r="A30" s="21">
        <v>27</v>
      </c>
      <c r="B30" s="22" t="s">
        <v>184</v>
      </c>
      <c r="C30" s="73">
        <v>2.8131884494098638E-3</v>
      </c>
      <c r="D30" s="74">
        <v>2.3402503547564667E-3</v>
      </c>
      <c r="E30" s="74">
        <v>2.4240897002412052E-3</v>
      </c>
      <c r="F30" s="74">
        <v>6.1452881211993948E-3</v>
      </c>
      <c r="G30" s="75">
        <v>3.2523766528433002E-3</v>
      </c>
      <c r="H30" s="74">
        <v>3.5475851775634659E-3</v>
      </c>
      <c r="I30" s="74">
        <v>3.1308419846767877E-3</v>
      </c>
      <c r="J30" s="74">
        <v>4.115889768781379E-3</v>
      </c>
      <c r="K30" s="74">
        <v>2.4798090394445907E-3</v>
      </c>
      <c r="L30" s="75">
        <v>6.5151263399133646E-4</v>
      </c>
      <c r="M30" s="74">
        <v>3.2501247118424063E-3</v>
      </c>
      <c r="N30" s="74">
        <v>1.7716774934935658E-3</v>
      </c>
      <c r="O30" s="74">
        <v>1.1063229629548726E-3</v>
      </c>
      <c r="P30" s="74">
        <v>5.0381380365064985E-3</v>
      </c>
      <c r="Q30" s="75">
        <v>3.2313991259709219E-3</v>
      </c>
      <c r="R30" s="74">
        <v>2.1136919882142752E-3</v>
      </c>
      <c r="S30" s="74">
        <v>2.4718129513961614E-3</v>
      </c>
      <c r="T30" s="74">
        <v>3.5418586771683272E-3</v>
      </c>
      <c r="U30" s="74">
        <v>1.8866968816202284E-3</v>
      </c>
      <c r="V30" s="75">
        <v>4.327884990265863E-3</v>
      </c>
      <c r="W30" s="74">
        <v>4.4868672880510364E-3</v>
      </c>
      <c r="X30" s="74">
        <v>4.4209841736915197E-3</v>
      </c>
      <c r="Y30" s="74">
        <v>3.0832163416544159E-3</v>
      </c>
      <c r="Z30" s="74">
        <v>3.4030234054769162E-3</v>
      </c>
      <c r="AA30" s="75">
        <v>1.9717062952549363E-2</v>
      </c>
      <c r="AB30" s="74">
        <v>1.3072375693482243E-2</v>
      </c>
      <c r="AC30" s="74">
        <v>1.0269142365420452</v>
      </c>
      <c r="AD30" s="74">
        <v>2.4138395272017287E-2</v>
      </c>
      <c r="AE30" s="74">
        <v>1.1981496364374936E-2</v>
      </c>
      <c r="AF30" s="75">
        <v>2.2649323125271369E-3</v>
      </c>
      <c r="AG30" s="74">
        <v>2.8431152379874126E-3</v>
      </c>
      <c r="AH30" s="74">
        <v>1.0949453064037185E-2</v>
      </c>
      <c r="AI30" s="74">
        <v>1.4850812649715548E-2</v>
      </c>
      <c r="AJ30" s="74">
        <v>9.8683777254032507E-3</v>
      </c>
      <c r="AK30" s="75">
        <v>6.2191727373095175E-3</v>
      </c>
      <c r="AL30" s="74">
        <v>1.0074447688974992E-2</v>
      </c>
      <c r="AM30" s="74">
        <v>9.2038328683845105E-3</v>
      </c>
      <c r="AN30" s="74">
        <v>6.4708461402153946E-3</v>
      </c>
      <c r="AO30" s="74">
        <v>1.8810478302147608E-2</v>
      </c>
      <c r="AP30" s="75">
        <v>2.8525080804703094E-3</v>
      </c>
      <c r="AQ30" s="76">
        <v>2.1958101590215526E-2</v>
      </c>
      <c r="AR30" s="254">
        <v>1.2872241761330723</v>
      </c>
      <c r="AS30" s="254">
        <v>1.0149873000006342</v>
      </c>
    </row>
    <row r="31" spans="1:45" ht="15" customHeight="1">
      <c r="A31" s="21">
        <v>28</v>
      </c>
      <c r="B31" s="22" t="s">
        <v>311</v>
      </c>
      <c r="C31" s="73">
        <v>3.5537109994522489E-2</v>
      </c>
      <c r="D31" s="74">
        <v>4.3713000715234068E-2</v>
      </c>
      <c r="E31" s="74">
        <v>2.6906676721315935E-2</v>
      </c>
      <c r="F31" s="74">
        <v>0.11924942543298146</v>
      </c>
      <c r="G31" s="75">
        <v>2.353786385736269E-2</v>
      </c>
      <c r="H31" s="74">
        <v>1.5254025731822623E-2</v>
      </c>
      <c r="I31" s="74">
        <v>2.919178372806621E-2</v>
      </c>
      <c r="J31" s="74">
        <v>2.0453458098196087E-2</v>
      </c>
      <c r="K31" s="74">
        <v>1.4512768981473996E-2</v>
      </c>
      <c r="L31" s="75">
        <v>1.1475281582300292E-2</v>
      </c>
      <c r="M31" s="74">
        <v>3.53735199732923E-2</v>
      </c>
      <c r="N31" s="74">
        <v>1.4919456132682434E-2</v>
      </c>
      <c r="O31" s="74">
        <v>2.4040564158604016E-2</v>
      </c>
      <c r="P31" s="74">
        <v>2.155823297617572E-2</v>
      </c>
      <c r="Q31" s="75">
        <v>1.7076982345880374E-2</v>
      </c>
      <c r="R31" s="74">
        <v>1.3839635187913344E-2</v>
      </c>
      <c r="S31" s="74">
        <v>1.4437522693900529E-2</v>
      </c>
      <c r="T31" s="74">
        <v>9.6957414603586478E-3</v>
      </c>
      <c r="U31" s="74">
        <v>1.3817003954371528E-2</v>
      </c>
      <c r="V31" s="75">
        <v>8.2005590268523401E-2</v>
      </c>
      <c r="W31" s="74">
        <v>2.6795068208495403E-2</v>
      </c>
      <c r="X31" s="74">
        <v>2.2200502198286658E-2</v>
      </c>
      <c r="Y31" s="74">
        <v>1.6524408764519438E-2</v>
      </c>
      <c r="Z31" s="74">
        <v>3.5132232399753743E-2</v>
      </c>
      <c r="AA31" s="75">
        <v>2.9066336040563374E-2</v>
      </c>
      <c r="AB31" s="74">
        <v>2.0891767821324451E-2</v>
      </c>
      <c r="AC31" s="74">
        <v>3.0658588603266353E-3</v>
      </c>
      <c r="AD31" s="74">
        <v>1.0923674674257025</v>
      </c>
      <c r="AE31" s="74">
        <v>1.7199058591809518E-2</v>
      </c>
      <c r="AF31" s="75">
        <v>2.0222078367912625E-2</v>
      </c>
      <c r="AG31" s="74">
        <v>1.4524810796672491E-2</v>
      </c>
      <c r="AH31" s="74">
        <v>1.0845307113032941E-2</v>
      </c>
      <c r="AI31" s="74">
        <v>2.2725129274826492E-2</v>
      </c>
      <c r="AJ31" s="74">
        <v>1.4089978542226935E-2</v>
      </c>
      <c r="AK31" s="75">
        <v>1.0935467829310659E-2</v>
      </c>
      <c r="AL31" s="74">
        <v>5.9593055079735516E-2</v>
      </c>
      <c r="AM31" s="74">
        <v>1.8864515430859222E-2</v>
      </c>
      <c r="AN31" s="74">
        <v>2.1272559421489014E-2</v>
      </c>
      <c r="AO31" s="74">
        <v>2.1363217526574173E-2</v>
      </c>
      <c r="AP31" s="75">
        <v>3.4083563556324477E-2</v>
      </c>
      <c r="AQ31" s="76">
        <v>5.5166992288486136E-2</v>
      </c>
      <c r="AR31" s="254">
        <v>2.1535250195332107</v>
      </c>
      <c r="AS31" s="254">
        <v>1.698072942994399</v>
      </c>
    </row>
    <row r="32" spans="1:45" ht="15" customHeight="1">
      <c r="A32" s="21">
        <v>29</v>
      </c>
      <c r="B32" s="22" t="s">
        <v>185</v>
      </c>
      <c r="C32" s="73">
        <v>5.3311195732740008E-3</v>
      </c>
      <c r="D32" s="74">
        <v>3.5266563973372538E-3</v>
      </c>
      <c r="E32" s="74">
        <v>6.2002128709977393E-3</v>
      </c>
      <c r="F32" s="74">
        <v>1.0544775522776781E-2</v>
      </c>
      <c r="G32" s="75">
        <v>6.9523046324499902E-3</v>
      </c>
      <c r="H32" s="74">
        <v>6.8482596598109296E-3</v>
      </c>
      <c r="I32" s="74">
        <v>6.7803110424090925E-3</v>
      </c>
      <c r="J32" s="74">
        <v>7.6005545233306104E-3</v>
      </c>
      <c r="K32" s="74">
        <v>5.9203085407109725E-3</v>
      </c>
      <c r="L32" s="75">
        <v>1.036763608119167E-3</v>
      </c>
      <c r="M32" s="74">
        <v>7.5830455314721927E-3</v>
      </c>
      <c r="N32" s="74">
        <v>3.6790378837693706E-3</v>
      </c>
      <c r="O32" s="74">
        <v>2.791467230948324E-3</v>
      </c>
      <c r="P32" s="74">
        <v>6.6959771202719934E-3</v>
      </c>
      <c r="Q32" s="75">
        <v>6.8371454759421375E-3</v>
      </c>
      <c r="R32" s="74">
        <v>8.5903388029143699E-3</v>
      </c>
      <c r="S32" s="74">
        <v>1.2356686834307533E-2</v>
      </c>
      <c r="T32" s="74">
        <v>1.0067714850320581E-2</v>
      </c>
      <c r="U32" s="74">
        <v>4.3714022768828256E-3</v>
      </c>
      <c r="V32" s="75">
        <v>6.8417232577118771E-3</v>
      </c>
      <c r="W32" s="74">
        <v>9.8720340255724834E-3</v>
      </c>
      <c r="X32" s="74">
        <v>9.9439783981715019E-3</v>
      </c>
      <c r="Y32" s="74">
        <v>3.5303950489547944E-2</v>
      </c>
      <c r="Z32" s="74">
        <v>1.1079628146780178E-2</v>
      </c>
      <c r="AA32" s="75">
        <v>2.8551051465882903E-2</v>
      </c>
      <c r="AB32" s="74">
        <v>4.358177611517812E-2</v>
      </c>
      <c r="AC32" s="74">
        <v>5.5688024382025128E-3</v>
      </c>
      <c r="AD32" s="74">
        <v>1.2808544940492241E-2</v>
      </c>
      <c r="AE32" s="74">
        <v>1.1346564231883502</v>
      </c>
      <c r="AF32" s="75">
        <v>2.3485226968297121E-2</v>
      </c>
      <c r="AG32" s="74">
        <v>1.1455401124860879E-2</v>
      </c>
      <c r="AH32" s="74">
        <v>1.2150852575452991E-2</v>
      </c>
      <c r="AI32" s="74">
        <v>5.0174242110360978E-2</v>
      </c>
      <c r="AJ32" s="74">
        <v>1.4972681476162923E-2</v>
      </c>
      <c r="AK32" s="75">
        <v>4.500314498164263E-2</v>
      </c>
      <c r="AL32" s="74">
        <v>2.0963385756533833E-2</v>
      </c>
      <c r="AM32" s="74">
        <v>1.4701725680484005E-2</v>
      </c>
      <c r="AN32" s="74">
        <v>2.445716637577575E-2</v>
      </c>
      <c r="AO32" s="74">
        <v>1.5006793323845519E-2</v>
      </c>
      <c r="AP32" s="75">
        <v>3.809018454557213E-3</v>
      </c>
      <c r="AQ32" s="76">
        <v>5.8009327331630105E-2</v>
      </c>
      <c r="AR32" s="254">
        <v>1.7161109610035397</v>
      </c>
      <c r="AS32" s="254">
        <v>1.3531682072994311</v>
      </c>
    </row>
    <row r="33" spans="1:45" ht="15" customHeight="1">
      <c r="A33" s="27">
        <v>30</v>
      </c>
      <c r="B33" s="28" t="s">
        <v>186</v>
      </c>
      <c r="C33" s="77">
        <v>1.0464155518337894E-3</v>
      </c>
      <c r="D33" s="78">
        <v>1.5776022107376827E-3</v>
      </c>
      <c r="E33" s="78">
        <v>1.4863455671017189E-3</v>
      </c>
      <c r="F33" s="78">
        <v>3.3921453150928577E-3</v>
      </c>
      <c r="G33" s="79">
        <v>1.6003828081889205E-3</v>
      </c>
      <c r="H33" s="78">
        <v>1.0373818051282191E-3</v>
      </c>
      <c r="I33" s="78">
        <v>1.1199674909931961E-3</v>
      </c>
      <c r="J33" s="78">
        <v>6.99198874166011E-4</v>
      </c>
      <c r="K33" s="78">
        <v>5.6202647953814636E-4</v>
      </c>
      <c r="L33" s="79">
        <v>9.9578324798704453E-5</v>
      </c>
      <c r="M33" s="78">
        <v>1.4728987609976616E-3</v>
      </c>
      <c r="N33" s="78">
        <v>8.2122666098092742E-4</v>
      </c>
      <c r="O33" s="78">
        <v>8.6926124419842773E-4</v>
      </c>
      <c r="P33" s="78">
        <v>1.2881289098717048E-3</v>
      </c>
      <c r="Q33" s="79">
        <v>1.3358972635626077E-3</v>
      </c>
      <c r="R33" s="78">
        <v>2.5307948517435427E-4</v>
      </c>
      <c r="S33" s="78">
        <v>9.466169591746213E-4</v>
      </c>
      <c r="T33" s="78">
        <v>5.1177323962006628E-4</v>
      </c>
      <c r="U33" s="78">
        <v>1.2701573636173023E-3</v>
      </c>
      <c r="V33" s="79">
        <v>8.2895344443945941E-4</v>
      </c>
      <c r="W33" s="78">
        <v>2.8491381412639001E-3</v>
      </c>
      <c r="X33" s="78">
        <v>7.398276962827311E-4</v>
      </c>
      <c r="Y33" s="78">
        <v>2.3748155221357723E-3</v>
      </c>
      <c r="Z33" s="78">
        <v>4.3168884976604151E-3</v>
      </c>
      <c r="AA33" s="79">
        <v>1.533564818699791E-3</v>
      </c>
      <c r="AB33" s="78">
        <v>1.2058125923465231E-3</v>
      </c>
      <c r="AC33" s="78">
        <v>3.8602361302148556E-4</v>
      </c>
      <c r="AD33" s="78">
        <v>1.9347879672184914E-3</v>
      </c>
      <c r="AE33" s="78">
        <v>8.8428839814091314E-4</v>
      </c>
      <c r="AF33" s="79">
        <v>1.00042305199766</v>
      </c>
      <c r="AG33" s="78">
        <v>2.1539992260779369E-3</v>
      </c>
      <c r="AH33" s="78">
        <v>1.0490208665132408E-3</v>
      </c>
      <c r="AI33" s="78">
        <v>1.1389134461459868E-3</v>
      </c>
      <c r="AJ33" s="78">
        <v>1.5215965276309906E-3</v>
      </c>
      <c r="AK33" s="79">
        <v>9.3002451220508303E-4</v>
      </c>
      <c r="AL33" s="78">
        <v>8.0005596248836964E-4</v>
      </c>
      <c r="AM33" s="78">
        <v>6.7251167475423218E-4</v>
      </c>
      <c r="AN33" s="78">
        <v>5.1591571206829607E-4</v>
      </c>
      <c r="AO33" s="78">
        <v>1.8850915586396749E-3</v>
      </c>
      <c r="AP33" s="79">
        <v>3.8554832172553482E-4</v>
      </c>
      <c r="AQ33" s="80">
        <v>0.24701410879145871</v>
      </c>
      <c r="AR33" s="255">
        <v>1.2969340236033542</v>
      </c>
      <c r="AS33" s="255">
        <v>1.0226435979866508</v>
      </c>
    </row>
    <row r="34" spans="1:45" ht="15" customHeight="1">
      <c r="A34" s="21">
        <v>31</v>
      </c>
      <c r="B34" s="22" t="s">
        <v>187</v>
      </c>
      <c r="C34" s="73">
        <v>7.5710872194313346E-5</v>
      </c>
      <c r="D34" s="74">
        <v>2.0165899242227404E-4</v>
      </c>
      <c r="E34" s="74">
        <v>5.0763060197941258E-5</v>
      </c>
      <c r="F34" s="74">
        <v>7.3777465477639767E-4</v>
      </c>
      <c r="G34" s="75">
        <v>2.1430299287024512E-4</v>
      </c>
      <c r="H34" s="74">
        <v>5.6133607942990755E-5</v>
      </c>
      <c r="I34" s="74">
        <v>1.5964309103866408E-4</v>
      </c>
      <c r="J34" s="74">
        <v>5.4764387797890445E-5</v>
      </c>
      <c r="K34" s="74">
        <v>3.0177399038767126E-4</v>
      </c>
      <c r="L34" s="75">
        <v>1.6997858826097122E-5</v>
      </c>
      <c r="M34" s="74">
        <v>5.7453903112842351E-4</v>
      </c>
      <c r="N34" s="74">
        <v>5.7286027242845295E-5</v>
      </c>
      <c r="O34" s="74">
        <v>3.1302650314121346E-5</v>
      </c>
      <c r="P34" s="74">
        <v>4.4608058905142733E-4</v>
      </c>
      <c r="Q34" s="75">
        <v>3.4952458754397336E-4</v>
      </c>
      <c r="R34" s="74">
        <v>7.6712179648781575E-4</v>
      </c>
      <c r="S34" s="74">
        <v>6.4887464476703742E-4</v>
      </c>
      <c r="T34" s="74">
        <v>2.9907729635206021E-4</v>
      </c>
      <c r="U34" s="74">
        <v>2.0261065275847031E-4</v>
      </c>
      <c r="V34" s="75">
        <v>1.5061618119348592E-4</v>
      </c>
      <c r="W34" s="74">
        <v>2.0036131221362206E-4</v>
      </c>
      <c r="X34" s="74">
        <v>4.256021803979524E-4</v>
      </c>
      <c r="Y34" s="74">
        <v>2.3643262689289517E-4</v>
      </c>
      <c r="Z34" s="74">
        <v>1.7501747566131884E-4</v>
      </c>
      <c r="AA34" s="75">
        <v>2.6557856161054749E-4</v>
      </c>
      <c r="AB34" s="74">
        <v>3.0643067752722649E-4</v>
      </c>
      <c r="AC34" s="74">
        <v>3.4465213572896262E-5</v>
      </c>
      <c r="AD34" s="74">
        <v>3.700146421243062E-4</v>
      </c>
      <c r="AE34" s="74">
        <v>3.3347692993164557E-3</v>
      </c>
      <c r="AF34" s="75">
        <v>1.9119223095322632E-4</v>
      </c>
      <c r="AG34" s="74">
        <v>1.0000605899439163</v>
      </c>
      <c r="AH34" s="74">
        <v>1.3898550731692314E-4</v>
      </c>
      <c r="AI34" s="74">
        <v>1.7882649089026619E-4</v>
      </c>
      <c r="AJ34" s="74">
        <v>3.6318101404472276E-4</v>
      </c>
      <c r="AK34" s="75">
        <v>4.9507038807928465E-4</v>
      </c>
      <c r="AL34" s="74">
        <v>2.7685182448738033E-4</v>
      </c>
      <c r="AM34" s="74">
        <v>3.8785512986190903E-4</v>
      </c>
      <c r="AN34" s="74">
        <v>2.492983817783713E-4</v>
      </c>
      <c r="AO34" s="74">
        <v>5.7458540549780305E-4</v>
      </c>
      <c r="AP34" s="75">
        <v>5.6534843947997774E-5</v>
      </c>
      <c r="AQ34" s="76">
        <v>3.4412151078530047E-4</v>
      </c>
      <c r="AR34" s="254">
        <v>1.0140623216261708</v>
      </c>
      <c r="AS34" s="254">
        <v>0.79959683553466587</v>
      </c>
    </row>
    <row r="35" spans="1:45" ht="15" customHeight="1">
      <c r="A35" s="21">
        <v>32</v>
      </c>
      <c r="B35" s="22" t="s">
        <v>312</v>
      </c>
      <c r="C35" s="73">
        <v>4.903960084279152E-4</v>
      </c>
      <c r="D35" s="74">
        <v>1.5565911859547962E-4</v>
      </c>
      <c r="E35" s="74">
        <v>1.070761639046344E-4</v>
      </c>
      <c r="F35" s="74">
        <v>4.1431176733976361E-4</v>
      </c>
      <c r="G35" s="75">
        <v>1.3971716112234805E-4</v>
      </c>
      <c r="H35" s="74">
        <v>6.949204605789638E-5</v>
      </c>
      <c r="I35" s="74">
        <v>1.1087816075884984E-4</v>
      </c>
      <c r="J35" s="74">
        <v>7.9694577003858619E-5</v>
      </c>
      <c r="K35" s="74">
        <v>6.1345090976605809E-5</v>
      </c>
      <c r="L35" s="75">
        <v>3.7990971598890874E-5</v>
      </c>
      <c r="M35" s="74">
        <v>1.3328092739096494E-4</v>
      </c>
      <c r="N35" s="74">
        <v>6.2383696542590779E-5</v>
      </c>
      <c r="O35" s="74">
        <v>8.6265730296027971E-5</v>
      </c>
      <c r="P35" s="74">
        <v>8.8892756891633653E-5</v>
      </c>
      <c r="Q35" s="75">
        <v>7.445504712166397E-5</v>
      </c>
      <c r="R35" s="74">
        <v>5.5564348364340791E-5</v>
      </c>
      <c r="S35" s="74">
        <v>6.7120744612806846E-5</v>
      </c>
      <c r="T35" s="74">
        <v>4.5739704591558631E-5</v>
      </c>
      <c r="U35" s="74">
        <v>6.1307143093020832E-5</v>
      </c>
      <c r="V35" s="75">
        <v>2.6905566605269908E-4</v>
      </c>
      <c r="W35" s="74">
        <v>1.2376099332463592E-4</v>
      </c>
      <c r="X35" s="74">
        <v>9.4101666149805645E-5</v>
      </c>
      <c r="Y35" s="74">
        <v>4.0733201667338028E-4</v>
      </c>
      <c r="Z35" s="74">
        <v>1.6775923763420739E-4</v>
      </c>
      <c r="AA35" s="75">
        <v>1.6189512389785547E-4</v>
      </c>
      <c r="AB35" s="74">
        <v>2.7345860206737829E-4</v>
      </c>
      <c r="AC35" s="74">
        <v>3.381567681900196E-5</v>
      </c>
      <c r="AD35" s="74">
        <v>3.3787255102180479E-3</v>
      </c>
      <c r="AE35" s="74">
        <v>1.056996644668786E-3</v>
      </c>
      <c r="AF35" s="75">
        <v>1.1995168058079371E-4</v>
      </c>
      <c r="AG35" s="74">
        <v>1.0581155963995082E-4</v>
      </c>
      <c r="AH35" s="74">
        <v>1.0144148252671832</v>
      </c>
      <c r="AI35" s="74">
        <v>1.3186156161217006E-4</v>
      </c>
      <c r="AJ35" s="74">
        <v>8.0558362110956261E-5</v>
      </c>
      <c r="AK35" s="75">
        <v>1.3514727225240772E-4</v>
      </c>
      <c r="AL35" s="74">
        <v>2.2231608891288212E-4</v>
      </c>
      <c r="AM35" s="74">
        <v>1.9261261952944504E-4</v>
      </c>
      <c r="AN35" s="74">
        <v>2.0117929989695913E-4</v>
      </c>
      <c r="AO35" s="74">
        <v>1.4455470175725596E-4</v>
      </c>
      <c r="AP35" s="75">
        <v>1.1516153897990669E-4</v>
      </c>
      <c r="AQ35" s="76">
        <v>2.6290141334620377E-3</v>
      </c>
      <c r="AR35" s="254">
        <v>1.0268014663881146</v>
      </c>
      <c r="AS35" s="254">
        <v>0.80964176040943436</v>
      </c>
    </row>
    <row r="36" spans="1:45" ht="15" customHeight="1">
      <c r="A36" s="21">
        <v>33</v>
      </c>
      <c r="B36" s="22" t="s">
        <v>313</v>
      </c>
      <c r="C36" s="73">
        <v>3.4732943140798752E-4</v>
      </c>
      <c r="D36" s="74">
        <v>3.5743989664012064E-4</v>
      </c>
      <c r="E36" s="74">
        <v>1.138628047731524E-2</v>
      </c>
      <c r="F36" s="74">
        <v>3.0495241740216236E-3</v>
      </c>
      <c r="G36" s="75">
        <v>1.6702514038254689E-3</v>
      </c>
      <c r="H36" s="74">
        <v>7.3522002247909462E-4</v>
      </c>
      <c r="I36" s="74">
        <v>1.4719313728247954E-3</v>
      </c>
      <c r="J36" s="74">
        <v>8.2815443897612357E-4</v>
      </c>
      <c r="K36" s="74">
        <v>1.1140754462640576E-3</v>
      </c>
      <c r="L36" s="75">
        <v>2.1149502499362809E-4</v>
      </c>
      <c r="M36" s="74">
        <v>1.3373291714789939E-3</v>
      </c>
      <c r="N36" s="74">
        <v>1.6310931463050671E-3</v>
      </c>
      <c r="O36" s="74">
        <v>4.3548609448868279E-4</v>
      </c>
      <c r="P36" s="74">
        <v>1.4194570683288994E-3</v>
      </c>
      <c r="Q36" s="75">
        <v>1.7025955756404894E-3</v>
      </c>
      <c r="R36" s="74">
        <v>9.9026985053730292E-4</v>
      </c>
      <c r="S36" s="74">
        <v>7.8343557010480459E-4</v>
      </c>
      <c r="T36" s="74">
        <v>2.5486074390753251E-4</v>
      </c>
      <c r="U36" s="74">
        <v>5.9286920141028525E-4</v>
      </c>
      <c r="V36" s="75">
        <v>1.0735985086063077E-3</v>
      </c>
      <c r="W36" s="74">
        <v>1.4085887467654044E-3</v>
      </c>
      <c r="X36" s="74">
        <v>1.1999961968012264E-3</v>
      </c>
      <c r="Y36" s="74">
        <v>9.2288879127988919E-3</v>
      </c>
      <c r="Z36" s="74">
        <v>2.2845302953528549E-3</v>
      </c>
      <c r="AA36" s="75">
        <v>8.8673928479134708E-4</v>
      </c>
      <c r="AB36" s="74">
        <v>3.4767384763731892E-3</v>
      </c>
      <c r="AC36" s="74">
        <v>5.782085056284358E-4</v>
      </c>
      <c r="AD36" s="74">
        <v>1.8871670551284623E-3</v>
      </c>
      <c r="AE36" s="74">
        <v>1.7502983671480352E-3</v>
      </c>
      <c r="AF36" s="75">
        <v>3.4046730233304657E-4</v>
      </c>
      <c r="AG36" s="74">
        <v>8.8361006647140505E-4</v>
      </c>
      <c r="AH36" s="74">
        <v>1.1614310898665498E-3</v>
      </c>
      <c r="AI36" s="74">
        <v>1.0003562133802197</v>
      </c>
      <c r="AJ36" s="74">
        <v>2.6479403380966077E-3</v>
      </c>
      <c r="AK36" s="75">
        <v>2.4513220791494302E-3</v>
      </c>
      <c r="AL36" s="74">
        <v>1.9613968081874252E-3</v>
      </c>
      <c r="AM36" s="74">
        <v>1.8984144664747995E-3</v>
      </c>
      <c r="AN36" s="74">
        <v>8.5543705925761309E-3</v>
      </c>
      <c r="AO36" s="74">
        <v>1.9841562204274228E-3</v>
      </c>
      <c r="AP36" s="75">
        <v>2.7274816242955956E-4</v>
      </c>
      <c r="AQ36" s="76">
        <v>4.9469968524281233E-3</v>
      </c>
      <c r="AR36" s="254">
        <v>1.0815529188190047</v>
      </c>
      <c r="AS36" s="254">
        <v>0.85281375010969407</v>
      </c>
    </row>
    <row r="37" spans="1:45" ht="15" customHeight="1">
      <c r="A37" s="21">
        <v>34</v>
      </c>
      <c r="B37" s="22" t="s">
        <v>33</v>
      </c>
      <c r="C37" s="73">
        <v>2.773362665502955E-3</v>
      </c>
      <c r="D37" s="74">
        <v>2.7186310885823459E-3</v>
      </c>
      <c r="E37" s="74">
        <v>1.9090639945919224E-3</v>
      </c>
      <c r="F37" s="74">
        <v>5.8071457424211338E-3</v>
      </c>
      <c r="G37" s="75">
        <v>2.4635056076197049E-3</v>
      </c>
      <c r="H37" s="74">
        <v>1.9265839527027738E-3</v>
      </c>
      <c r="I37" s="74">
        <v>2.8755779715068249E-3</v>
      </c>
      <c r="J37" s="74">
        <v>4.9500142711469018E-3</v>
      </c>
      <c r="K37" s="74">
        <v>1.4460406404213037E-3</v>
      </c>
      <c r="L37" s="75">
        <v>3.8926575430779951E-4</v>
      </c>
      <c r="M37" s="74">
        <v>3.4238605519884323E-3</v>
      </c>
      <c r="N37" s="74">
        <v>1.2546488535055448E-3</v>
      </c>
      <c r="O37" s="74">
        <v>8.4561014005063743E-4</v>
      </c>
      <c r="P37" s="74">
        <v>2.1692920735732978E-3</v>
      </c>
      <c r="Q37" s="75">
        <v>2.8003541447165037E-3</v>
      </c>
      <c r="R37" s="74">
        <v>6.1056727744900965E-3</v>
      </c>
      <c r="S37" s="74">
        <v>6.5381350006637031E-3</v>
      </c>
      <c r="T37" s="74">
        <v>2.1863220955138838E-3</v>
      </c>
      <c r="U37" s="74">
        <v>3.1807246257876246E-3</v>
      </c>
      <c r="V37" s="75">
        <v>9.3219428417764469E-3</v>
      </c>
      <c r="W37" s="74">
        <v>1.3526599418765344E-2</v>
      </c>
      <c r="X37" s="74">
        <v>2.5831408963518355E-3</v>
      </c>
      <c r="Y37" s="74">
        <v>2.9772798830633154E-3</v>
      </c>
      <c r="Z37" s="74">
        <v>3.6288062682941222E-3</v>
      </c>
      <c r="AA37" s="75">
        <v>5.1081527772175554E-3</v>
      </c>
      <c r="AB37" s="74">
        <v>5.443330575740239E-3</v>
      </c>
      <c r="AC37" s="74">
        <v>8.3777622031649089E-4</v>
      </c>
      <c r="AD37" s="74">
        <v>1.493377113919799E-2</v>
      </c>
      <c r="AE37" s="74">
        <v>6.9591068561943832E-3</v>
      </c>
      <c r="AF37" s="75">
        <v>7.5393685527931674E-3</v>
      </c>
      <c r="AG37" s="74">
        <v>1.6281603211776338E-3</v>
      </c>
      <c r="AH37" s="74">
        <v>4.8860154666764922E-3</v>
      </c>
      <c r="AI37" s="74">
        <v>3.9062088893604715E-3</v>
      </c>
      <c r="AJ37" s="74">
        <v>1.0021631119548515</v>
      </c>
      <c r="AK37" s="75">
        <v>5.2300818154240444E-3</v>
      </c>
      <c r="AL37" s="74">
        <v>5.4493855119722694E-3</v>
      </c>
      <c r="AM37" s="74">
        <v>1.7510615466050342E-3</v>
      </c>
      <c r="AN37" s="74">
        <v>3.2799062072023325E-3</v>
      </c>
      <c r="AO37" s="74">
        <v>2.366668865839242E-3</v>
      </c>
      <c r="AP37" s="75">
        <v>1.4679046418344501E-3</v>
      </c>
      <c r="AQ37" s="76">
        <v>5.223308956171055E-3</v>
      </c>
      <c r="AR37" s="254">
        <v>1.1659749015559189</v>
      </c>
      <c r="AS37" s="254">
        <v>0.91938120736197493</v>
      </c>
    </row>
    <row r="38" spans="1:45" ht="15" customHeight="1">
      <c r="A38" s="27">
        <v>35</v>
      </c>
      <c r="B38" s="28" t="s">
        <v>188</v>
      </c>
      <c r="C38" s="77">
        <v>1.3828621755367638E-2</v>
      </c>
      <c r="D38" s="78">
        <v>1.9661569015002586E-2</v>
      </c>
      <c r="E38" s="78">
        <v>1.1092576654876852E-2</v>
      </c>
      <c r="F38" s="78">
        <v>2.588964096836863E-2</v>
      </c>
      <c r="G38" s="79">
        <v>2.6717814745505948E-2</v>
      </c>
      <c r="H38" s="78">
        <v>2.0845166743677687E-2</v>
      </c>
      <c r="I38" s="78">
        <v>1.6591919858836811E-2</v>
      </c>
      <c r="J38" s="78">
        <v>2.1463600046673928E-2</v>
      </c>
      <c r="K38" s="78">
        <v>1.6053007126609248E-2</v>
      </c>
      <c r="L38" s="79">
        <v>3.48123570587807E-3</v>
      </c>
      <c r="M38" s="78">
        <v>2.5861556870458203E-2</v>
      </c>
      <c r="N38" s="78">
        <v>8.6530151102371423E-3</v>
      </c>
      <c r="O38" s="78">
        <v>6.7880726298903621E-3</v>
      </c>
      <c r="P38" s="78">
        <v>1.7698835965884074E-2</v>
      </c>
      <c r="Q38" s="79">
        <v>2.2033355574613948E-2</v>
      </c>
      <c r="R38" s="78">
        <v>2.5213611454489693E-2</v>
      </c>
      <c r="S38" s="78">
        <v>2.0524840290875576E-2</v>
      </c>
      <c r="T38" s="78">
        <v>1.5094428183357277E-2</v>
      </c>
      <c r="U38" s="78">
        <v>1.5536887673384934E-2</v>
      </c>
      <c r="V38" s="79">
        <v>2.3464203415280924E-2</v>
      </c>
      <c r="W38" s="78">
        <v>4.2076485235401966E-2</v>
      </c>
      <c r="X38" s="78">
        <v>2.9895589986161104E-2</v>
      </c>
      <c r="Y38" s="78">
        <v>8.4085349087992922E-2</v>
      </c>
      <c r="Z38" s="78">
        <v>3.5524019536134412E-2</v>
      </c>
      <c r="AA38" s="79">
        <v>4.5463376541492337E-2</v>
      </c>
      <c r="AB38" s="78">
        <v>6.1245670136775544E-2</v>
      </c>
      <c r="AC38" s="78">
        <v>1.7183033598166361E-2</v>
      </c>
      <c r="AD38" s="78">
        <v>4.5344939150863413E-2</v>
      </c>
      <c r="AE38" s="78">
        <v>7.6818385381075396E-2</v>
      </c>
      <c r="AF38" s="79">
        <v>4.5139919631870251E-2</v>
      </c>
      <c r="AG38" s="78">
        <v>2.8617693229522574E-2</v>
      </c>
      <c r="AH38" s="78">
        <v>2.5432617627114171E-2</v>
      </c>
      <c r="AI38" s="78">
        <v>4.4350594648599882E-2</v>
      </c>
      <c r="AJ38" s="78">
        <v>9.2393580079247098E-2</v>
      </c>
      <c r="AK38" s="79">
        <v>1.0668865104337535</v>
      </c>
      <c r="AL38" s="78">
        <v>1.8916218284941971E-2</v>
      </c>
      <c r="AM38" s="78">
        <v>2.3629572167656265E-2</v>
      </c>
      <c r="AN38" s="78">
        <v>2.8242426369807772E-2</v>
      </c>
      <c r="AO38" s="78">
        <v>2.4705717344076866E-2</v>
      </c>
      <c r="AP38" s="79">
        <v>7.6573317989703038E-3</v>
      </c>
      <c r="AQ38" s="80">
        <v>3.6546547695558443E-2</v>
      </c>
      <c r="AR38" s="255">
        <v>2.2366495377544524</v>
      </c>
      <c r="AS38" s="255">
        <v>1.763617338351148</v>
      </c>
    </row>
    <row r="39" spans="1:45" ht="15" customHeight="1">
      <c r="A39" s="21">
        <v>36</v>
      </c>
      <c r="B39" s="22" t="s">
        <v>191</v>
      </c>
      <c r="C39" s="73">
        <v>0</v>
      </c>
      <c r="D39" s="74">
        <v>0</v>
      </c>
      <c r="E39" s="74">
        <v>0</v>
      </c>
      <c r="F39" s="74">
        <v>0</v>
      </c>
      <c r="G39" s="75">
        <v>0</v>
      </c>
      <c r="H39" s="74">
        <v>0</v>
      </c>
      <c r="I39" s="74">
        <v>0</v>
      </c>
      <c r="J39" s="74">
        <v>0</v>
      </c>
      <c r="K39" s="74">
        <v>0</v>
      </c>
      <c r="L39" s="75">
        <v>0</v>
      </c>
      <c r="M39" s="74">
        <v>0</v>
      </c>
      <c r="N39" s="74">
        <v>0</v>
      </c>
      <c r="O39" s="74">
        <v>0</v>
      </c>
      <c r="P39" s="74">
        <v>0</v>
      </c>
      <c r="Q39" s="75">
        <v>0</v>
      </c>
      <c r="R39" s="74">
        <v>0</v>
      </c>
      <c r="S39" s="74">
        <v>0</v>
      </c>
      <c r="T39" s="74">
        <v>0</v>
      </c>
      <c r="U39" s="74">
        <v>0</v>
      </c>
      <c r="V39" s="75">
        <v>0</v>
      </c>
      <c r="W39" s="74">
        <v>0</v>
      </c>
      <c r="X39" s="74">
        <v>0</v>
      </c>
      <c r="Y39" s="74">
        <v>0</v>
      </c>
      <c r="Z39" s="74">
        <v>0</v>
      </c>
      <c r="AA39" s="75">
        <v>0</v>
      </c>
      <c r="AB39" s="74">
        <v>0</v>
      </c>
      <c r="AC39" s="74">
        <v>0</v>
      </c>
      <c r="AD39" s="74">
        <v>0</v>
      </c>
      <c r="AE39" s="74">
        <v>0</v>
      </c>
      <c r="AF39" s="75">
        <v>0</v>
      </c>
      <c r="AG39" s="74">
        <v>0</v>
      </c>
      <c r="AH39" s="74">
        <v>0</v>
      </c>
      <c r="AI39" s="74">
        <v>0</v>
      </c>
      <c r="AJ39" s="74">
        <v>0</v>
      </c>
      <c r="AK39" s="75">
        <v>0</v>
      </c>
      <c r="AL39" s="74">
        <v>1</v>
      </c>
      <c r="AM39" s="74">
        <v>0</v>
      </c>
      <c r="AN39" s="74">
        <v>0</v>
      </c>
      <c r="AO39" s="74">
        <v>0</v>
      </c>
      <c r="AP39" s="75">
        <v>0</v>
      </c>
      <c r="AQ39" s="76">
        <v>0</v>
      </c>
      <c r="AR39" s="254">
        <v>1</v>
      </c>
      <c r="AS39" s="254">
        <v>0.78850857435706334</v>
      </c>
    </row>
    <row r="40" spans="1:45" ht="15" customHeight="1">
      <c r="A40" s="21">
        <v>37</v>
      </c>
      <c r="B40" s="22" t="s">
        <v>587</v>
      </c>
      <c r="C40" s="73">
        <v>7.1882612278096014E-7</v>
      </c>
      <c r="D40" s="74">
        <v>4.4170518034101461E-7</v>
      </c>
      <c r="E40" s="74">
        <v>1.9810571520295263E-7</v>
      </c>
      <c r="F40" s="74">
        <v>1.4173386442394466E-6</v>
      </c>
      <c r="G40" s="75">
        <v>4.3649646636145084E-7</v>
      </c>
      <c r="H40" s="74">
        <v>1.5644659541364784E-7</v>
      </c>
      <c r="I40" s="74">
        <v>3.3386584049771371E-7</v>
      </c>
      <c r="J40" s="74">
        <v>1.6786190663722797E-7</v>
      </c>
      <c r="K40" s="74">
        <v>4.4131937639400902E-7</v>
      </c>
      <c r="L40" s="75">
        <v>6.9070701814305881E-8</v>
      </c>
      <c r="M40" s="74">
        <v>8.6132328470361342E-7</v>
      </c>
      <c r="N40" s="74">
        <v>1.4873184481599239E-7</v>
      </c>
      <c r="O40" s="74">
        <v>1.4806924439714409E-7</v>
      </c>
      <c r="P40" s="74">
        <v>6.5006778754761534E-7</v>
      </c>
      <c r="Q40" s="75">
        <v>5.1550737917235539E-7</v>
      </c>
      <c r="R40" s="74">
        <v>9.9334803186338168E-7</v>
      </c>
      <c r="S40" s="74">
        <v>8.6598891790945173E-7</v>
      </c>
      <c r="T40" s="74">
        <v>4.1809935346521172E-7</v>
      </c>
      <c r="U40" s="74">
        <v>3.2205917281583252E-7</v>
      </c>
      <c r="V40" s="75">
        <v>5.2551388664168184E-7</v>
      </c>
      <c r="W40" s="74">
        <v>3.9930893592813465E-7</v>
      </c>
      <c r="X40" s="74">
        <v>6.3211765226130938E-7</v>
      </c>
      <c r="Y40" s="74">
        <v>8.0570258393199715E-7</v>
      </c>
      <c r="Z40" s="74">
        <v>4.2516809018704271E-7</v>
      </c>
      <c r="AA40" s="75">
        <v>5.2653102610980348E-7</v>
      </c>
      <c r="AB40" s="74">
        <v>7.1846674976027768E-7</v>
      </c>
      <c r="AC40" s="74">
        <v>8.4724265879385735E-8</v>
      </c>
      <c r="AD40" s="74">
        <v>4.770290513387624E-6</v>
      </c>
      <c r="AE40" s="74">
        <v>5.3621487761964911E-6</v>
      </c>
      <c r="AF40" s="75">
        <v>3.8340939225710693E-7</v>
      </c>
      <c r="AG40" s="74">
        <v>1.2023826652102108E-3</v>
      </c>
      <c r="AH40" s="74">
        <v>1.2988281491337255E-3</v>
      </c>
      <c r="AI40" s="74">
        <v>3.8379073083919612E-7</v>
      </c>
      <c r="AJ40" s="74">
        <v>5.397382922255187E-7</v>
      </c>
      <c r="AK40" s="75">
        <v>7.6817742717027032E-7</v>
      </c>
      <c r="AL40" s="74">
        <v>8.1531199456046834E-3</v>
      </c>
      <c r="AM40" s="74">
        <v>1.0038949625862652</v>
      </c>
      <c r="AN40" s="74">
        <v>5.5725129239585901E-7</v>
      </c>
      <c r="AO40" s="74">
        <v>8.7581180079883484E-7</v>
      </c>
      <c r="AP40" s="75">
        <v>2.1539536026535807E-7</v>
      </c>
      <c r="AQ40" s="76">
        <v>3.7793766252216727E-6</v>
      </c>
      <c r="AR40" s="254">
        <v>1.0145803505011817</v>
      </c>
      <c r="AS40" s="254">
        <v>0.80000530574437645</v>
      </c>
    </row>
    <row r="41" spans="1:45" ht="15" customHeight="1">
      <c r="A41" s="21">
        <v>38</v>
      </c>
      <c r="B41" s="22" t="s">
        <v>189</v>
      </c>
      <c r="C41" s="73">
        <v>1.6860933595347061E-5</v>
      </c>
      <c r="D41" s="74">
        <v>1.2845331494569663E-5</v>
      </c>
      <c r="E41" s="74">
        <v>1.9633702904839016E-5</v>
      </c>
      <c r="F41" s="74">
        <v>3.3936145062636865E-5</v>
      </c>
      <c r="G41" s="75">
        <v>2.2858949724426297E-5</v>
      </c>
      <c r="H41" s="74">
        <v>2.1530231442858963E-5</v>
      </c>
      <c r="I41" s="74">
        <v>2.1066167041208947E-5</v>
      </c>
      <c r="J41" s="74">
        <v>2.3304965213899332E-5</v>
      </c>
      <c r="K41" s="74">
        <v>1.8001845013979524E-5</v>
      </c>
      <c r="L41" s="75">
        <v>3.2400255089988866E-6</v>
      </c>
      <c r="M41" s="74">
        <v>2.4205534026133958E-5</v>
      </c>
      <c r="N41" s="74">
        <v>1.1507835731047641E-5</v>
      </c>
      <c r="O41" s="74">
        <v>8.9749695447950489E-6</v>
      </c>
      <c r="P41" s="74">
        <v>2.0984467067232642E-5</v>
      </c>
      <c r="Q41" s="75">
        <v>2.184868409464103E-5</v>
      </c>
      <c r="R41" s="74">
        <v>2.588650027762583E-5</v>
      </c>
      <c r="S41" s="74">
        <v>3.6185532325489644E-5</v>
      </c>
      <c r="T41" s="74">
        <v>2.9174237517911503E-5</v>
      </c>
      <c r="U41" s="74">
        <v>1.4508925676698946E-5</v>
      </c>
      <c r="V41" s="75">
        <v>2.1479205008184008E-5</v>
      </c>
      <c r="W41" s="74">
        <v>3.3183649158546142E-5</v>
      </c>
      <c r="X41" s="74">
        <v>3.0215359788267485E-5</v>
      </c>
      <c r="Y41" s="74">
        <v>1.0483917824367449E-4</v>
      </c>
      <c r="Z41" s="74">
        <v>3.6947631570776313E-5</v>
      </c>
      <c r="AA41" s="75">
        <v>9.1248373137306892E-5</v>
      </c>
      <c r="AB41" s="74">
        <v>1.239814165568664E-4</v>
      </c>
      <c r="AC41" s="74">
        <v>1.7044162252062349E-5</v>
      </c>
      <c r="AD41" s="74">
        <v>4.0522325584026078E-5</v>
      </c>
      <c r="AE41" s="74">
        <v>3.0632748253096418E-3</v>
      </c>
      <c r="AF41" s="75">
        <v>6.7843608257932351E-5</v>
      </c>
      <c r="AG41" s="74">
        <v>8.0324851566594663E-5</v>
      </c>
      <c r="AH41" s="74">
        <v>3.9963417273716079E-5</v>
      </c>
      <c r="AI41" s="74">
        <v>1.4111524173395895E-4</v>
      </c>
      <c r="AJ41" s="74">
        <v>5.0296242904905013E-5</v>
      </c>
      <c r="AK41" s="75">
        <v>2.1635965630193647E-4</v>
      </c>
      <c r="AL41" s="74">
        <v>1.3603621623049134E-3</v>
      </c>
      <c r="AM41" s="74">
        <v>1.597757649889117E-4</v>
      </c>
      <c r="AN41" s="74">
        <v>1.0014133080278524</v>
      </c>
      <c r="AO41" s="74">
        <v>5.9614500205966078E-4</v>
      </c>
      <c r="AP41" s="75">
        <v>1.2172304672519623E-5</v>
      </c>
      <c r="AQ41" s="76">
        <v>3.8021973639060426E-4</v>
      </c>
      <c r="AR41" s="254">
        <v>1.0084671771261819</v>
      </c>
      <c r="AS41" s="254">
        <v>0.79518501612165782</v>
      </c>
    </row>
    <row r="42" spans="1:45" ht="15" customHeight="1">
      <c r="A42" s="21">
        <v>39</v>
      </c>
      <c r="B42" s="22" t="s">
        <v>192</v>
      </c>
      <c r="C42" s="73">
        <v>1.1512780860921519E-4</v>
      </c>
      <c r="D42" s="74">
        <v>1.6935540036999204E-4</v>
      </c>
      <c r="E42" s="74">
        <v>6.1072482317048793E-4</v>
      </c>
      <c r="F42" s="74">
        <v>2.1618515785467454E-4</v>
      </c>
      <c r="G42" s="75">
        <v>1.693668472902727E-4</v>
      </c>
      <c r="H42" s="74">
        <v>8.685346893132719E-5</v>
      </c>
      <c r="I42" s="74">
        <v>9.5528581482535785E-5</v>
      </c>
      <c r="J42" s="74">
        <v>1.051953924364544E-4</v>
      </c>
      <c r="K42" s="74">
        <v>6.8215195045558558E-5</v>
      </c>
      <c r="L42" s="75">
        <v>2.1417044153763763E-5</v>
      </c>
      <c r="M42" s="74">
        <v>9.3211166373603736E-5</v>
      </c>
      <c r="N42" s="74">
        <v>8.1806903760022043E-5</v>
      </c>
      <c r="O42" s="74">
        <v>5.053673439747244E-5</v>
      </c>
      <c r="P42" s="74">
        <v>7.2490872000150586E-5</v>
      </c>
      <c r="Q42" s="75">
        <v>1.694770375203762E-4</v>
      </c>
      <c r="R42" s="74">
        <v>2.0210868077912857E-4</v>
      </c>
      <c r="S42" s="74">
        <v>5.8893858008145706E-5</v>
      </c>
      <c r="T42" s="74">
        <v>1.7301769461554827E-4</v>
      </c>
      <c r="U42" s="74">
        <v>1.1622296472735067E-4</v>
      </c>
      <c r="V42" s="75">
        <v>1.135343262041077E-4</v>
      </c>
      <c r="W42" s="74">
        <v>2.5935685746978921E-4</v>
      </c>
      <c r="X42" s="74">
        <v>1.0039212993070041E-4</v>
      </c>
      <c r="Y42" s="74">
        <v>3.0975415073203187E-4</v>
      </c>
      <c r="Z42" s="74">
        <v>1.201230792999501E-4</v>
      </c>
      <c r="AA42" s="75">
        <v>5.9328233859761012E-4</v>
      </c>
      <c r="AB42" s="74">
        <v>2.4352039977637512E-4</v>
      </c>
      <c r="AC42" s="74">
        <v>3.3637680974342996E-4</v>
      </c>
      <c r="AD42" s="74">
        <v>3.4534562046019325E-4</v>
      </c>
      <c r="AE42" s="74">
        <v>1.0561196025765671E-3</v>
      </c>
      <c r="AF42" s="75">
        <v>3.7897544362283528E-4</v>
      </c>
      <c r="AG42" s="74">
        <v>4.2747083182013312E-4</v>
      </c>
      <c r="AH42" s="74">
        <v>6.8351692027566798E-3</v>
      </c>
      <c r="AI42" s="74">
        <v>1.7319347576112561E-3</v>
      </c>
      <c r="AJ42" s="74">
        <v>7.8443526742263785E-4</v>
      </c>
      <c r="AK42" s="75">
        <v>8.4085345675845638E-4</v>
      </c>
      <c r="AL42" s="74">
        <v>8.4882636680552268E-3</v>
      </c>
      <c r="AM42" s="74">
        <v>2.0554271219523105E-3</v>
      </c>
      <c r="AN42" s="74">
        <v>2.2966125554098071E-3</v>
      </c>
      <c r="AO42" s="74">
        <v>1.0123486917164739</v>
      </c>
      <c r="AP42" s="75">
        <v>7.7108862780319567E-5</v>
      </c>
      <c r="AQ42" s="76">
        <v>9.4776605602681779E-4</v>
      </c>
      <c r="AR42" s="254">
        <v>1.0433662498870071</v>
      </c>
      <c r="AS42" s="254">
        <v>0.82270323423067948</v>
      </c>
    </row>
    <row r="43" spans="1:45" ht="15" customHeight="1">
      <c r="A43" s="27">
        <v>40</v>
      </c>
      <c r="B43" s="28" t="s">
        <v>193</v>
      </c>
      <c r="C43" s="77">
        <v>8.8263763250524797E-4</v>
      </c>
      <c r="D43" s="78">
        <v>2.6706859840532329E-3</v>
      </c>
      <c r="E43" s="78">
        <v>1.374136474215405E-3</v>
      </c>
      <c r="F43" s="78">
        <v>1.9543670990934629E-3</v>
      </c>
      <c r="G43" s="79">
        <v>9.7428576904119019E-4</v>
      </c>
      <c r="H43" s="78">
        <v>1.2437231847142209E-3</v>
      </c>
      <c r="I43" s="78">
        <v>9.8607190357980845E-4</v>
      </c>
      <c r="J43" s="78">
        <v>1.2727971420403777E-3</v>
      </c>
      <c r="K43" s="78">
        <v>4.482638082868216E-4</v>
      </c>
      <c r="L43" s="79">
        <v>8.5438614816972633E-5</v>
      </c>
      <c r="M43" s="78">
        <v>1.2393539899933639E-3</v>
      </c>
      <c r="N43" s="78">
        <v>2.951062918269902E-4</v>
      </c>
      <c r="O43" s="78">
        <v>2.5730155351774686E-4</v>
      </c>
      <c r="P43" s="78">
        <v>5.8543521098331234E-4</v>
      </c>
      <c r="Q43" s="79">
        <v>1.6925499096431371E-3</v>
      </c>
      <c r="R43" s="78">
        <v>8.6928600134338388E-4</v>
      </c>
      <c r="S43" s="78">
        <v>1.1412960993126026E-3</v>
      </c>
      <c r="T43" s="78">
        <v>5.3581573513281479E-4</v>
      </c>
      <c r="U43" s="78">
        <v>5.0231621496881233E-4</v>
      </c>
      <c r="V43" s="79">
        <v>6.478057688610614E-4</v>
      </c>
      <c r="W43" s="78">
        <v>1.3592019083397001E-3</v>
      </c>
      <c r="X43" s="78">
        <v>2.8092229989294112E-4</v>
      </c>
      <c r="Y43" s="78">
        <v>1.5017508470138155E-3</v>
      </c>
      <c r="Z43" s="78">
        <v>3.5626065194216618E-3</v>
      </c>
      <c r="AA43" s="79">
        <v>2.3891540075462029E-3</v>
      </c>
      <c r="AB43" s="78">
        <v>3.8646020484092635E-3</v>
      </c>
      <c r="AC43" s="78">
        <v>5.6064999626524042E-4</v>
      </c>
      <c r="AD43" s="78">
        <v>2.7560313000264971E-3</v>
      </c>
      <c r="AE43" s="78">
        <v>2.8449298470149442E-3</v>
      </c>
      <c r="AF43" s="79">
        <v>3.1980189689429475E-3</v>
      </c>
      <c r="AG43" s="78">
        <v>2.6651384913503758E-3</v>
      </c>
      <c r="AH43" s="78">
        <v>2.7875620853804899E-3</v>
      </c>
      <c r="AI43" s="78">
        <v>5.4627504206769687E-3</v>
      </c>
      <c r="AJ43" s="78">
        <v>1.3434847144885168E-3</v>
      </c>
      <c r="AK43" s="79">
        <v>1.9226799135771112E-3</v>
      </c>
      <c r="AL43" s="78">
        <v>2.7645785616366441E-3</v>
      </c>
      <c r="AM43" s="78">
        <v>1.2694036310687898E-3</v>
      </c>
      <c r="AN43" s="78">
        <v>2.5785614929584181E-3</v>
      </c>
      <c r="AO43" s="78">
        <v>3.6348067518334084E-3</v>
      </c>
      <c r="AP43" s="79">
        <v>1.0003878138215343</v>
      </c>
      <c r="AQ43" s="80">
        <v>1.3755862189449451E-3</v>
      </c>
      <c r="AR43" s="255">
        <v>1.0681689082342531</v>
      </c>
      <c r="AS43" s="255">
        <v>0.84226034300433184</v>
      </c>
    </row>
    <row r="44" spans="1:45" ht="15" customHeight="1">
      <c r="A44" s="85">
        <v>41</v>
      </c>
      <c r="B44" s="11" t="s">
        <v>194</v>
      </c>
      <c r="C44" s="81">
        <v>4.2431524206002795E-3</v>
      </c>
      <c r="D44" s="82">
        <v>6.397082523768925E-3</v>
      </c>
      <c r="E44" s="82">
        <v>6.0270422967661627E-3</v>
      </c>
      <c r="F44" s="82">
        <v>1.3754946187048235E-2</v>
      </c>
      <c r="G44" s="83">
        <v>6.4894564827076527E-3</v>
      </c>
      <c r="H44" s="82">
        <v>4.2065211185007868E-3</v>
      </c>
      <c r="I44" s="82">
        <v>4.5414011308159826E-3</v>
      </c>
      <c r="J44" s="82">
        <v>2.8352095782591558E-3</v>
      </c>
      <c r="K44" s="82">
        <v>2.2789837296612833E-3</v>
      </c>
      <c r="L44" s="83">
        <v>4.0378414595280862E-4</v>
      </c>
      <c r="M44" s="82">
        <v>5.9725163029869374E-3</v>
      </c>
      <c r="N44" s="82">
        <v>3.3300249487845843E-3</v>
      </c>
      <c r="O44" s="82">
        <v>3.5248023082138104E-3</v>
      </c>
      <c r="P44" s="82">
        <v>5.2232856176391085E-3</v>
      </c>
      <c r="Q44" s="83">
        <v>5.4169834322754101E-3</v>
      </c>
      <c r="R44" s="82">
        <v>1.0262221621610635E-3</v>
      </c>
      <c r="S44" s="82">
        <v>3.838475101659293E-3</v>
      </c>
      <c r="T44" s="82">
        <v>2.0752098501277366E-3</v>
      </c>
      <c r="U44" s="82">
        <v>5.1504120734169653E-3</v>
      </c>
      <c r="V44" s="83">
        <v>3.3613565931567158E-3</v>
      </c>
      <c r="W44" s="82">
        <v>1.1553084603475717E-2</v>
      </c>
      <c r="X44" s="82">
        <v>2.9999570197594152E-3</v>
      </c>
      <c r="Y44" s="82">
        <v>9.6297347775179884E-3</v>
      </c>
      <c r="Z44" s="82">
        <v>1.7504724434006465E-2</v>
      </c>
      <c r="AA44" s="83">
        <v>6.2185135352872019E-3</v>
      </c>
      <c r="AB44" s="82">
        <v>4.8894978778164545E-3</v>
      </c>
      <c r="AC44" s="82">
        <v>1.5653026420818638E-3</v>
      </c>
      <c r="AD44" s="82">
        <v>7.8454493839130481E-3</v>
      </c>
      <c r="AE44" s="82">
        <v>3.585736517872726E-3</v>
      </c>
      <c r="AF44" s="83">
        <v>1.7154505251426619E-3</v>
      </c>
      <c r="AG44" s="82">
        <v>8.7343379158373452E-3</v>
      </c>
      <c r="AH44" s="82">
        <v>4.2537168156622281E-3</v>
      </c>
      <c r="AI44" s="82">
        <v>4.6182258447895735E-3</v>
      </c>
      <c r="AJ44" s="82">
        <v>6.1699828314668763E-3</v>
      </c>
      <c r="AK44" s="83">
        <v>3.77119372247958E-3</v>
      </c>
      <c r="AL44" s="82">
        <v>3.2441790337491361E-3</v>
      </c>
      <c r="AM44" s="82">
        <v>2.7269945822332572E-3</v>
      </c>
      <c r="AN44" s="82">
        <v>2.0920073279224551E-3</v>
      </c>
      <c r="AO44" s="82">
        <v>7.643933422126349E-3</v>
      </c>
      <c r="AP44" s="83">
        <v>1.5633753643293786E-3</v>
      </c>
      <c r="AQ44" s="84">
        <v>1.0016274240230136</v>
      </c>
      <c r="AR44" s="254">
        <v>1.2040496902049862</v>
      </c>
      <c r="AS44" s="254">
        <v>0.94940350467859747</v>
      </c>
    </row>
    <row r="45" spans="1:45" ht="15" customHeight="1">
      <c r="A45" s="35"/>
      <c r="B45" s="34" t="s">
        <v>319</v>
      </c>
      <c r="C45" s="256">
        <v>1.3106244770824542</v>
      </c>
      <c r="D45" s="256">
        <v>1.270543913110991</v>
      </c>
      <c r="E45" s="256">
        <v>1.2388497500946543</v>
      </c>
      <c r="F45" s="256">
        <v>1.3062270313272468</v>
      </c>
      <c r="G45" s="257">
        <v>1.3512863302589748</v>
      </c>
      <c r="H45" s="256">
        <v>1.1967414998988375</v>
      </c>
      <c r="I45" s="256">
        <v>1.3172012834606099</v>
      </c>
      <c r="J45" s="256">
        <v>1.1899568022112217</v>
      </c>
      <c r="K45" s="256">
        <v>1.3601825972480106</v>
      </c>
      <c r="L45" s="257">
        <v>1.05796656645799</v>
      </c>
      <c r="M45" s="256">
        <v>1.2523117984711174</v>
      </c>
      <c r="N45" s="256">
        <v>1.76200670695557</v>
      </c>
      <c r="O45" s="256">
        <v>1.1144433786249546</v>
      </c>
      <c r="P45" s="256">
        <v>1.4996924565737162</v>
      </c>
      <c r="Q45" s="257">
        <v>1.245316662562681</v>
      </c>
      <c r="R45" s="256">
        <v>1.2020938640293843</v>
      </c>
      <c r="S45" s="256">
        <v>1.2346403561740489</v>
      </c>
      <c r="T45" s="256">
        <v>1.1962804498970994</v>
      </c>
      <c r="U45" s="256">
        <v>1.3742848725539003</v>
      </c>
      <c r="V45" s="257">
        <v>1.3047595024268914</v>
      </c>
      <c r="W45" s="256">
        <v>1.2780916312834705</v>
      </c>
      <c r="X45" s="256">
        <v>1.2088015640855674</v>
      </c>
      <c r="Y45" s="256">
        <v>1.3031307942564223</v>
      </c>
      <c r="Z45" s="256">
        <v>1.2327754011333458</v>
      </c>
      <c r="AA45" s="257">
        <v>1.1973174134250828</v>
      </c>
      <c r="AB45" s="256">
        <v>1.2212781659348377</v>
      </c>
      <c r="AC45" s="256">
        <v>1.1337694894536348</v>
      </c>
      <c r="AD45" s="256">
        <v>1.3139570773776481</v>
      </c>
      <c r="AE45" s="256">
        <v>1.3156746295103436</v>
      </c>
      <c r="AF45" s="257">
        <v>1.1858920473052468</v>
      </c>
      <c r="AG45" s="256">
        <v>1.1419620062251514</v>
      </c>
      <c r="AH45" s="256">
        <v>1.2167490500480391</v>
      </c>
      <c r="AI45" s="256">
        <v>1.2302687871966322</v>
      </c>
      <c r="AJ45" s="256">
        <v>1.200452147148501</v>
      </c>
      <c r="AK45" s="257">
        <v>1.1995359559572469</v>
      </c>
      <c r="AL45" s="256">
        <v>1.3231989286206884</v>
      </c>
      <c r="AM45" s="256">
        <v>1.309698922850189</v>
      </c>
      <c r="AN45" s="256">
        <v>1.1873025634842522</v>
      </c>
      <c r="AO45" s="256">
        <v>1.2065623282595355</v>
      </c>
      <c r="AP45" s="257">
        <v>1.2910413837701191</v>
      </c>
      <c r="AQ45" s="258">
        <v>1.5140275236270637</v>
      </c>
      <c r="AR45" s="3"/>
      <c r="AS45" s="18"/>
    </row>
    <row r="46" spans="1:45" ht="15" customHeight="1">
      <c r="A46" s="35"/>
      <c r="B46" s="34" t="s">
        <v>320</v>
      </c>
      <c r="C46" s="256">
        <v>1.0334386379417577</v>
      </c>
      <c r="D46" s="256">
        <v>1.0018347695851924</v>
      </c>
      <c r="E46" s="256">
        <v>0.97684365028974018</v>
      </c>
      <c r="F46" s="256">
        <v>1.0299712142585067</v>
      </c>
      <c r="G46" s="257">
        <v>1.0655008578206924</v>
      </c>
      <c r="H46" s="256">
        <v>0.94364093395916626</v>
      </c>
      <c r="I46" s="256">
        <v>1.0386245061628199</v>
      </c>
      <c r="J46" s="256">
        <v>0.9382911416580606</v>
      </c>
      <c r="K46" s="256">
        <v>1.0725156406213168</v>
      </c>
      <c r="L46" s="257">
        <v>0.83421570903522724</v>
      </c>
      <c r="M46" s="256">
        <v>0.98745859086299104</v>
      </c>
      <c r="N46" s="256">
        <v>1.3893573965091208</v>
      </c>
      <c r="O46" s="256">
        <v>0.8787481596812321</v>
      </c>
      <c r="P46" s="256">
        <v>1.1825203609069834</v>
      </c>
      <c r="Q46" s="257">
        <v>0.98194286622039595</v>
      </c>
      <c r="R46" s="256">
        <v>0.94786131896918357</v>
      </c>
      <c r="S46" s="256">
        <v>0.97352450709049643</v>
      </c>
      <c r="T46" s="256">
        <v>0.94327739207958838</v>
      </c>
      <c r="U46" s="256">
        <v>1.0836354056179547</v>
      </c>
      <c r="V46" s="257">
        <v>1.0288140551374596</v>
      </c>
      <c r="W46" s="256">
        <v>1.0077862100810229</v>
      </c>
      <c r="X46" s="256">
        <v>0.95315039797769929</v>
      </c>
      <c r="Y46" s="256">
        <v>1.0275298047799193</v>
      </c>
      <c r="Z46" s="256">
        <v>0.97205397405011162</v>
      </c>
      <c r="AA46" s="257">
        <v>0.94409504671269884</v>
      </c>
      <c r="AB46" s="256">
        <v>0.96298830551468817</v>
      </c>
      <c r="AC46" s="256">
        <v>0.8939869637786213</v>
      </c>
      <c r="AD46" s="256">
        <v>1.0360664218494231</v>
      </c>
      <c r="AE46" s="256">
        <v>1.0374207264329587</v>
      </c>
      <c r="AF46" s="257">
        <v>0.9350860475620395</v>
      </c>
      <c r="AG46" s="256">
        <v>0.90044683349852628</v>
      </c>
      <c r="AH46" s="256">
        <v>0.95941705880369066</v>
      </c>
      <c r="AI46" s="256">
        <v>0.97007748746841005</v>
      </c>
      <c r="AJ46" s="256">
        <v>0.9465668111319403</v>
      </c>
      <c r="AK46" s="257">
        <v>0.94584438652188607</v>
      </c>
      <c r="AL46" s="256">
        <v>1.0433537007974929</v>
      </c>
      <c r="AM46" s="256">
        <v>1.0327088304935843</v>
      </c>
      <c r="AN46" s="256">
        <v>0.93619825166345461</v>
      </c>
      <c r="AO46" s="256">
        <v>0.95138474132886564</v>
      </c>
      <c r="AP46" s="257">
        <v>1.0179972009525471</v>
      </c>
      <c r="AQ46" s="258">
        <v>1.1938236841925314</v>
      </c>
      <c r="AR46" s="23"/>
      <c r="AS46" s="24"/>
    </row>
  </sheetData>
  <phoneticPr fontId="4"/>
  <pageMargins left="0.39370078740157483" right="0.39370078740157483" top="0.70866141732283472" bottom="0.39370078740157483" header="0.31496062992125984" footer="0.31496062992125984"/>
  <pageSetup paperSize="8" scale="40" orientation="landscape" horizontalDpi="300" verticalDpi="300" r:id="rId1"/>
  <drawing r:id="rId2"/>
  <legacyDrawing r:id="rId3"/>
  <oleObjects>
    <mc:AlternateContent xmlns:mc="http://schemas.openxmlformats.org/markup-compatibility/2006">
      <mc:Choice Requires="x14">
        <oleObject progId="Equation.3" shapeId="1025" r:id="rId4">
          <objectPr defaultSize="0" autoPict="0" r:id="rId5">
            <anchor moveWithCells="1">
              <from>
                <xdr:col>5</xdr:col>
                <xdr:colOff>542925</xdr:colOff>
                <xdr:row>0</xdr:row>
                <xdr:rowOff>38100</xdr:rowOff>
              </from>
              <to>
                <xdr:col>7</xdr:col>
                <xdr:colOff>609600</xdr:colOff>
                <xdr:row>0</xdr:row>
                <xdr:rowOff>257175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from>
                <xdr:col>5</xdr:col>
                <xdr:colOff>542925</xdr:colOff>
                <xdr:row>0</xdr:row>
                <xdr:rowOff>38100</xdr:rowOff>
              </from>
              <to>
                <xdr:col>7</xdr:col>
                <xdr:colOff>609600</xdr:colOff>
                <xdr:row>0</xdr:row>
                <xdr:rowOff>257175</xdr:rowOff>
              </to>
            </anchor>
          </objectPr>
        </oleObject>
      </mc:Choice>
      <mc:Fallback>
        <oleObject progId="Equation.3" shapeId="1026" r:id="rId6"/>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tint="0.499984740745262"/>
  </sheetPr>
  <dimension ref="A1:AT109"/>
  <sheetViews>
    <sheetView zoomScaleNormal="100" zoomScaleSheetLayoutView="85" workbookViewId="0"/>
  </sheetViews>
  <sheetFormatPr defaultColWidth="8.85546875" defaultRowHeight="11.25"/>
  <cols>
    <col min="1" max="1" width="5.7109375" style="2" customWidth="1"/>
    <col min="2" max="2" width="27.140625" style="2" bestFit="1" customWidth="1"/>
    <col min="3" max="44" width="9.7109375" style="2" customWidth="1"/>
    <col min="45" max="247" width="8.85546875" style="2"/>
    <col min="248" max="248" width="4" style="2" bestFit="1" customWidth="1"/>
    <col min="249" max="249" width="27.140625" style="2" bestFit="1" customWidth="1"/>
    <col min="250" max="256" width="8.85546875" style="2"/>
    <col min="257" max="257" width="5.7109375" style="2" customWidth="1"/>
    <col min="258" max="258" width="27.140625" style="2" bestFit="1" customWidth="1"/>
    <col min="259" max="300" width="9.7109375" style="2" customWidth="1"/>
    <col min="301" max="503" width="8.85546875" style="2"/>
    <col min="504" max="504" width="4" style="2" bestFit="1" customWidth="1"/>
    <col min="505" max="505" width="27.140625" style="2" bestFit="1" customWidth="1"/>
    <col min="506" max="512" width="8.85546875" style="2"/>
    <col min="513" max="513" width="5.7109375" style="2" customWidth="1"/>
    <col min="514" max="514" width="27.140625" style="2" bestFit="1" customWidth="1"/>
    <col min="515" max="556" width="9.7109375" style="2" customWidth="1"/>
    <col min="557" max="759" width="8.85546875" style="2"/>
    <col min="760" max="760" width="4" style="2" bestFit="1" customWidth="1"/>
    <col min="761" max="761" width="27.140625" style="2" bestFit="1" customWidth="1"/>
    <col min="762" max="768" width="8.85546875" style="2"/>
    <col min="769" max="769" width="5.7109375" style="2" customWidth="1"/>
    <col min="770" max="770" width="27.140625" style="2" bestFit="1" customWidth="1"/>
    <col min="771" max="812" width="9.7109375" style="2" customWidth="1"/>
    <col min="813" max="1015" width="8.85546875" style="2"/>
    <col min="1016" max="1016" width="4" style="2" bestFit="1" customWidth="1"/>
    <col min="1017" max="1017" width="27.140625" style="2" bestFit="1" customWidth="1"/>
    <col min="1018" max="1024" width="8.85546875" style="2"/>
    <col min="1025" max="1025" width="5.7109375" style="2" customWidth="1"/>
    <col min="1026" max="1026" width="27.140625" style="2" bestFit="1" customWidth="1"/>
    <col min="1027" max="1068" width="9.7109375" style="2" customWidth="1"/>
    <col min="1069" max="1271" width="8.85546875" style="2"/>
    <col min="1272" max="1272" width="4" style="2" bestFit="1" customWidth="1"/>
    <col min="1273" max="1273" width="27.140625" style="2" bestFit="1" customWidth="1"/>
    <col min="1274" max="1280" width="8.85546875" style="2"/>
    <col min="1281" max="1281" width="5.7109375" style="2" customWidth="1"/>
    <col min="1282" max="1282" width="27.140625" style="2" bestFit="1" customWidth="1"/>
    <col min="1283" max="1324" width="9.7109375" style="2" customWidth="1"/>
    <col min="1325" max="1527" width="8.85546875" style="2"/>
    <col min="1528" max="1528" width="4" style="2" bestFit="1" customWidth="1"/>
    <col min="1529" max="1529" width="27.140625" style="2" bestFit="1" customWidth="1"/>
    <col min="1530" max="1536" width="8.85546875" style="2"/>
    <col min="1537" max="1537" width="5.7109375" style="2" customWidth="1"/>
    <col min="1538" max="1538" width="27.140625" style="2" bestFit="1" customWidth="1"/>
    <col min="1539" max="1580" width="9.7109375" style="2" customWidth="1"/>
    <col min="1581" max="1783" width="8.85546875" style="2"/>
    <col min="1784" max="1784" width="4" style="2" bestFit="1" customWidth="1"/>
    <col min="1785" max="1785" width="27.140625" style="2" bestFit="1" customWidth="1"/>
    <col min="1786" max="1792" width="8.85546875" style="2"/>
    <col min="1793" max="1793" width="5.7109375" style="2" customWidth="1"/>
    <col min="1794" max="1794" width="27.140625" style="2" bestFit="1" customWidth="1"/>
    <col min="1795" max="1836" width="9.7109375" style="2" customWidth="1"/>
    <col min="1837" max="2039" width="8.85546875" style="2"/>
    <col min="2040" max="2040" width="4" style="2" bestFit="1" customWidth="1"/>
    <col min="2041" max="2041" width="27.140625" style="2" bestFit="1" customWidth="1"/>
    <col min="2042" max="2048" width="8.85546875" style="2"/>
    <col min="2049" max="2049" width="5.7109375" style="2" customWidth="1"/>
    <col min="2050" max="2050" width="27.140625" style="2" bestFit="1" customWidth="1"/>
    <col min="2051" max="2092" width="9.7109375" style="2" customWidth="1"/>
    <col min="2093" max="2295" width="8.85546875" style="2"/>
    <col min="2296" max="2296" width="4" style="2" bestFit="1" customWidth="1"/>
    <col min="2297" max="2297" width="27.140625" style="2" bestFit="1" customWidth="1"/>
    <col min="2298" max="2304" width="8.85546875" style="2"/>
    <col min="2305" max="2305" width="5.7109375" style="2" customWidth="1"/>
    <col min="2306" max="2306" width="27.140625" style="2" bestFit="1" customWidth="1"/>
    <col min="2307" max="2348" width="9.7109375" style="2" customWidth="1"/>
    <col min="2349" max="2551" width="8.85546875" style="2"/>
    <col min="2552" max="2552" width="4" style="2" bestFit="1" customWidth="1"/>
    <col min="2553" max="2553" width="27.140625" style="2" bestFit="1" customWidth="1"/>
    <col min="2554" max="2560" width="8.85546875" style="2"/>
    <col min="2561" max="2561" width="5.7109375" style="2" customWidth="1"/>
    <col min="2562" max="2562" width="27.140625" style="2" bestFit="1" customWidth="1"/>
    <col min="2563" max="2604" width="9.7109375" style="2" customWidth="1"/>
    <col min="2605" max="2807" width="8.85546875" style="2"/>
    <col min="2808" max="2808" width="4" style="2" bestFit="1" customWidth="1"/>
    <col min="2809" max="2809" width="27.140625" style="2" bestFit="1" customWidth="1"/>
    <col min="2810" max="2816" width="8.85546875" style="2"/>
    <col min="2817" max="2817" width="5.7109375" style="2" customWidth="1"/>
    <col min="2818" max="2818" width="27.140625" style="2" bestFit="1" customWidth="1"/>
    <col min="2819" max="2860" width="9.7109375" style="2" customWidth="1"/>
    <col min="2861" max="3063" width="8.85546875" style="2"/>
    <col min="3064" max="3064" width="4" style="2" bestFit="1" customWidth="1"/>
    <col min="3065" max="3065" width="27.140625" style="2" bestFit="1" customWidth="1"/>
    <col min="3066" max="3072" width="8.85546875" style="2"/>
    <col min="3073" max="3073" width="5.7109375" style="2" customWidth="1"/>
    <col min="3074" max="3074" width="27.140625" style="2" bestFit="1" customWidth="1"/>
    <col min="3075" max="3116" width="9.7109375" style="2" customWidth="1"/>
    <col min="3117" max="3319" width="8.85546875" style="2"/>
    <col min="3320" max="3320" width="4" style="2" bestFit="1" customWidth="1"/>
    <col min="3321" max="3321" width="27.140625" style="2" bestFit="1" customWidth="1"/>
    <col min="3322" max="3328" width="8.85546875" style="2"/>
    <col min="3329" max="3329" width="5.7109375" style="2" customWidth="1"/>
    <col min="3330" max="3330" width="27.140625" style="2" bestFit="1" customWidth="1"/>
    <col min="3331" max="3372" width="9.7109375" style="2" customWidth="1"/>
    <col min="3373" max="3575" width="8.85546875" style="2"/>
    <col min="3576" max="3576" width="4" style="2" bestFit="1" customWidth="1"/>
    <col min="3577" max="3577" width="27.140625" style="2" bestFit="1" customWidth="1"/>
    <col min="3578" max="3584" width="8.85546875" style="2"/>
    <col min="3585" max="3585" width="5.7109375" style="2" customWidth="1"/>
    <col min="3586" max="3586" width="27.140625" style="2" bestFit="1" customWidth="1"/>
    <col min="3587" max="3628" width="9.7109375" style="2" customWidth="1"/>
    <col min="3629" max="3831" width="8.85546875" style="2"/>
    <col min="3832" max="3832" width="4" style="2" bestFit="1" customWidth="1"/>
    <col min="3833" max="3833" width="27.140625" style="2" bestFit="1" customWidth="1"/>
    <col min="3834" max="3840" width="8.85546875" style="2"/>
    <col min="3841" max="3841" width="5.7109375" style="2" customWidth="1"/>
    <col min="3842" max="3842" width="27.140625" style="2" bestFit="1" customWidth="1"/>
    <col min="3843" max="3884" width="9.7109375" style="2" customWidth="1"/>
    <col min="3885" max="4087" width="8.85546875" style="2"/>
    <col min="4088" max="4088" width="4" style="2" bestFit="1" customWidth="1"/>
    <col min="4089" max="4089" width="27.140625" style="2" bestFit="1" customWidth="1"/>
    <col min="4090" max="4096" width="8.85546875" style="2"/>
    <col min="4097" max="4097" width="5.7109375" style="2" customWidth="1"/>
    <col min="4098" max="4098" width="27.140625" style="2" bestFit="1" customWidth="1"/>
    <col min="4099" max="4140" width="9.7109375" style="2" customWidth="1"/>
    <col min="4141" max="4343" width="8.85546875" style="2"/>
    <col min="4344" max="4344" width="4" style="2" bestFit="1" customWidth="1"/>
    <col min="4345" max="4345" width="27.140625" style="2" bestFit="1" customWidth="1"/>
    <col min="4346" max="4352" width="8.85546875" style="2"/>
    <col min="4353" max="4353" width="5.7109375" style="2" customWidth="1"/>
    <col min="4354" max="4354" width="27.140625" style="2" bestFit="1" customWidth="1"/>
    <col min="4355" max="4396" width="9.7109375" style="2" customWidth="1"/>
    <col min="4397" max="4599" width="8.85546875" style="2"/>
    <col min="4600" max="4600" width="4" style="2" bestFit="1" customWidth="1"/>
    <col min="4601" max="4601" width="27.140625" style="2" bestFit="1" customWidth="1"/>
    <col min="4602" max="4608" width="8.85546875" style="2"/>
    <col min="4609" max="4609" width="5.7109375" style="2" customWidth="1"/>
    <col min="4610" max="4610" width="27.140625" style="2" bestFit="1" customWidth="1"/>
    <col min="4611" max="4652" width="9.7109375" style="2" customWidth="1"/>
    <col min="4653" max="4855" width="8.85546875" style="2"/>
    <col min="4856" max="4856" width="4" style="2" bestFit="1" customWidth="1"/>
    <col min="4857" max="4857" width="27.140625" style="2" bestFit="1" customWidth="1"/>
    <col min="4858" max="4864" width="8.85546875" style="2"/>
    <col min="4865" max="4865" width="5.7109375" style="2" customWidth="1"/>
    <col min="4866" max="4866" width="27.140625" style="2" bestFit="1" customWidth="1"/>
    <col min="4867" max="4908" width="9.7109375" style="2" customWidth="1"/>
    <col min="4909" max="5111" width="8.85546875" style="2"/>
    <col min="5112" max="5112" width="4" style="2" bestFit="1" customWidth="1"/>
    <col min="5113" max="5113" width="27.140625" style="2" bestFit="1" customWidth="1"/>
    <col min="5114" max="5120" width="8.85546875" style="2"/>
    <col min="5121" max="5121" width="5.7109375" style="2" customWidth="1"/>
    <col min="5122" max="5122" width="27.140625" style="2" bestFit="1" customWidth="1"/>
    <col min="5123" max="5164" width="9.7109375" style="2" customWidth="1"/>
    <col min="5165" max="5367" width="8.85546875" style="2"/>
    <col min="5368" max="5368" width="4" style="2" bestFit="1" customWidth="1"/>
    <col min="5369" max="5369" width="27.140625" style="2" bestFit="1" customWidth="1"/>
    <col min="5370" max="5376" width="8.85546875" style="2"/>
    <col min="5377" max="5377" width="5.7109375" style="2" customWidth="1"/>
    <col min="5378" max="5378" width="27.140625" style="2" bestFit="1" customWidth="1"/>
    <col min="5379" max="5420" width="9.7109375" style="2" customWidth="1"/>
    <col min="5421" max="5623" width="8.85546875" style="2"/>
    <col min="5624" max="5624" width="4" style="2" bestFit="1" customWidth="1"/>
    <col min="5625" max="5625" width="27.140625" style="2" bestFit="1" customWidth="1"/>
    <col min="5626" max="5632" width="8.85546875" style="2"/>
    <col min="5633" max="5633" width="5.7109375" style="2" customWidth="1"/>
    <col min="5634" max="5634" width="27.140625" style="2" bestFit="1" customWidth="1"/>
    <col min="5635" max="5676" width="9.7109375" style="2" customWidth="1"/>
    <col min="5677" max="5879" width="8.85546875" style="2"/>
    <col min="5880" max="5880" width="4" style="2" bestFit="1" customWidth="1"/>
    <col min="5881" max="5881" width="27.140625" style="2" bestFit="1" customWidth="1"/>
    <col min="5882" max="5888" width="8.85546875" style="2"/>
    <col min="5889" max="5889" width="5.7109375" style="2" customWidth="1"/>
    <col min="5890" max="5890" width="27.140625" style="2" bestFit="1" customWidth="1"/>
    <col min="5891" max="5932" width="9.7109375" style="2" customWidth="1"/>
    <col min="5933" max="6135" width="8.85546875" style="2"/>
    <col min="6136" max="6136" width="4" style="2" bestFit="1" customWidth="1"/>
    <col min="6137" max="6137" width="27.140625" style="2" bestFit="1" customWidth="1"/>
    <col min="6138" max="6144" width="8.85546875" style="2"/>
    <col min="6145" max="6145" width="5.7109375" style="2" customWidth="1"/>
    <col min="6146" max="6146" width="27.140625" style="2" bestFit="1" customWidth="1"/>
    <col min="6147" max="6188" width="9.7109375" style="2" customWidth="1"/>
    <col min="6189" max="6391" width="8.85546875" style="2"/>
    <col min="6392" max="6392" width="4" style="2" bestFit="1" customWidth="1"/>
    <col min="6393" max="6393" width="27.140625" style="2" bestFit="1" customWidth="1"/>
    <col min="6394" max="6400" width="8.85546875" style="2"/>
    <col min="6401" max="6401" width="5.7109375" style="2" customWidth="1"/>
    <col min="6402" max="6402" width="27.140625" style="2" bestFit="1" customWidth="1"/>
    <col min="6403" max="6444" width="9.7109375" style="2" customWidth="1"/>
    <col min="6445" max="6647" width="8.85546875" style="2"/>
    <col min="6648" max="6648" width="4" style="2" bestFit="1" customWidth="1"/>
    <col min="6649" max="6649" width="27.140625" style="2" bestFit="1" customWidth="1"/>
    <col min="6650" max="6656" width="8.85546875" style="2"/>
    <col min="6657" max="6657" width="5.7109375" style="2" customWidth="1"/>
    <col min="6658" max="6658" width="27.140625" style="2" bestFit="1" customWidth="1"/>
    <col min="6659" max="6700" width="9.7109375" style="2" customWidth="1"/>
    <col min="6701" max="6903" width="8.85546875" style="2"/>
    <col min="6904" max="6904" width="4" style="2" bestFit="1" customWidth="1"/>
    <col min="6905" max="6905" width="27.140625" style="2" bestFit="1" customWidth="1"/>
    <col min="6906" max="6912" width="8.85546875" style="2"/>
    <col min="6913" max="6913" width="5.7109375" style="2" customWidth="1"/>
    <col min="6914" max="6914" width="27.140625" style="2" bestFit="1" customWidth="1"/>
    <col min="6915" max="6956" width="9.7109375" style="2" customWidth="1"/>
    <col min="6957" max="7159" width="8.85546875" style="2"/>
    <col min="7160" max="7160" width="4" style="2" bestFit="1" customWidth="1"/>
    <col min="7161" max="7161" width="27.140625" style="2" bestFit="1" customWidth="1"/>
    <col min="7162" max="7168" width="8.85546875" style="2"/>
    <col min="7169" max="7169" width="5.7109375" style="2" customWidth="1"/>
    <col min="7170" max="7170" width="27.140625" style="2" bestFit="1" customWidth="1"/>
    <col min="7171" max="7212" width="9.7109375" style="2" customWidth="1"/>
    <col min="7213" max="7415" width="8.85546875" style="2"/>
    <col min="7416" max="7416" width="4" style="2" bestFit="1" customWidth="1"/>
    <col min="7417" max="7417" width="27.140625" style="2" bestFit="1" customWidth="1"/>
    <col min="7418" max="7424" width="8.85546875" style="2"/>
    <col min="7425" max="7425" width="5.7109375" style="2" customWidth="1"/>
    <col min="7426" max="7426" width="27.140625" style="2" bestFit="1" customWidth="1"/>
    <col min="7427" max="7468" width="9.7109375" style="2" customWidth="1"/>
    <col min="7469" max="7671" width="8.85546875" style="2"/>
    <col min="7672" max="7672" width="4" style="2" bestFit="1" customWidth="1"/>
    <col min="7673" max="7673" width="27.140625" style="2" bestFit="1" customWidth="1"/>
    <col min="7674" max="7680" width="8.85546875" style="2"/>
    <col min="7681" max="7681" width="5.7109375" style="2" customWidth="1"/>
    <col min="7682" max="7682" width="27.140625" style="2" bestFit="1" customWidth="1"/>
    <col min="7683" max="7724" width="9.7109375" style="2" customWidth="1"/>
    <col min="7725" max="7927" width="8.85546875" style="2"/>
    <col min="7928" max="7928" width="4" style="2" bestFit="1" customWidth="1"/>
    <col min="7929" max="7929" width="27.140625" style="2" bestFit="1" customWidth="1"/>
    <col min="7930" max="7936" width="8.85546875" style="2"/>
    <col min="7937" max="7937" width="5.7109375" style="2" customWidth="1"/>
    <col min="7938" max="7938" width="27.140625" style="2" bestFit="1" customWidth="1"/>
    <col min="7939" max="7980" width="9.7109375" style="2" customWidth="1"/>
    <col min="7981" max="8183" width="8.85546875" style="2"/>
    <col min="8184" max="8184" width="4" style="2" bestFit="1" customWidth="1"/>
    <col min="8185" max="8185" width="27.140625" style="2" bestFit="1" customWidth="1"/>
    <col min="8186" max="8192" width="8.85546875" style="2"/>
    <col min="8193" max="8193" width="5.7109375" style="2" customWidth="1"/>
    <col min="8194" max="8194" width="27.140625" style="2" bestFit="1" customWidth="1"/>
    <col min="8195" max="8236" width="9.7109375" style="2" customWidth="1"/>
    <col min="8237" max="8439" width="8.85546875" style="2"/>
    <col min="8440" max="8440" width="4" style="2" bestFit="1" customWidth="1"/>
    <col min="8441" max="8441" width="27.140625" style="2" bestFit="1" customWidth="1"/>
    <col min="8442" max="8448" width="8.85546875" style="2"/>
    <col min="8449" max="8449" width="5.7109375" style="2" customWidth="1"/>
    <col min="8450" max="8450" width="27.140625" style="2" bestFit="1" customWidth="1"/>
    <col min="8451" max="8492" width="9.7109375" style="2" customWidth="1"/>
    <col min="8493" max="8695" width="8.85546875" style="2"/>
    <col min="8696" max="8696" width="4" style="2" bestFit="1" customWidth="1"/>
    <col min="8697" max="8697" width="27.140625" style="2" bestFit="1" customWidth="1"/>
    <col min="8698" max="8704" width="8.85546875" style="2"/>
    <col min="8705" max="8705" width="5.7109375" style="2" customWidth="1"/>
    <col min="8706" max="8706" width="27.140625" style="2" bestFit="1" customWidth="1"/>
    <col min="8707" max="8748" width="9.7109375" style="2" customWidth="1"/>
    <col min="8749" max="8951" width="8.85546875" style="2"/>
    <col min="8952" max="8952" width="4" style="2" bestFit="1" customWidth="1"/>
    <col min="8953" max="8953" width="27.140625" style="2" bestFit="1" customWidth="1"/>
    <col min="8954" max="8960" width="8.85546875" style="2"/>
    <col min="8961" max="8961" width="5.7109375" style="2" customWidth="1"/>
    <col min="8962" max="8962" width="27.140625" style="2" bestFit="1" customWidth="1"/>
    <col min="8963" max="9004" width="9.7109375" style="2" customWidth="1"/>
    <col min="9005" max="9207" width="8.85546875" style="2"/>
    <col min="9208" max="9208" width="4" style="2" bestFit="1" customWidth="1"/>
    <col min="9209" max="9209" width="27.140625" style="2" bestFit="1" customWidth="1"/>
    <col min="9210" max="9216" width="8.85546875" style="2"/>
    <col min="9217" max="9217" width="5.7109375" style="2" customWidth="1"/>
    <col min="9218" max="9218" width="27.140625" style="2" bestFit="1" customWidth="1"/>
    <col min="9219" max="9260" width="9.7109375" style="2" customWidth="1"/>
    <col min="9261" max="9463" width="8.85546875" style="2"/>
    <col min="9464" max="9464" width="4" style="2" bestFit="1" customWidth="1"/>
    <col min="9465" max="9465" width="27.140625" style="2" bestFit="1" customWidth="1"/>
    <col min="9466" max="9472" width="8.85546875" style="2"/>
    <col min="9473" max="9473" width="5.7109375" style="2" customWidth="1"/>
    <col min="9474" max="9474" width="27.140625" style="2" bestFit="1" customWidth="1"/>
    <col min="9475" max="9516" width="9.7109375" style="2" customWidth="1"/>
    <col min="9517" max="9719" width="8.85546875" style="2"/>
    <col min="9720" max="9720" width="4" style="2" bestFit="1" customWidth="1"/>
    <col min="9721" max="9721" width="27.140625" style="2" bestFit="1" customWidth="1"/>
    <col min="9722" max="9728" width="8.85546875" style="2"/>
    <col min="9729" max="9729" width="5.7109375" style="2" customWidth="1"/>
    <col min="9730" max="9730" width="27.140625" style="2" bestFit="1" customWidth="1"/>
    <col min="9731" max="9772" width="9.7109375" style="2" customWidth="1"/>
    <col min="9773" max="9975" width="8.85546875" style="2"/>
    <col min="9976" max="9976" width="4" style="2" bestFit="1" customWidth="1"/>
    <col min="9977" max="9977" width="27.140625" style="2" bestFit="1" customWidth="1"/>
    <col min="9978" max="9984" width="8.85546875" style="2"/>
    <col min="9985" max="9985" width="5.7109375" style="2" customWidth="1"/>
    <col min="9986" max="9986" width="27.140625" style="2" bestFit="1" customWidth="1"/>
    <col min="9987" max="10028" width="9.7109375" style="2" customWidth="1"/>
    <col min="10029" max="10231" width="8.85546875" style="2"/>
    <col min="10232" max="10232" width="4" style="2" bestFit="1" customWidth="1"/>
    <col min="10233" max="10233" width="27.140625" style="2" bestFit="1" customWidth="1"/>
    <col min="10234" max="10240" width="8.85546875" style="2"/>
    <col min="10241" max="10241" width="5.7109375" style="2" customWidth="1"/>
    <col min="10242" max="10242" width="27.140625" style="2" bestFit="1" customWidth="1"/>
    <col min="10243" max="10284" width="9.7109375" style="2" customWidth="1"/>
    <col min="10285" max="10487" width="8.85546875" style="2"/>
    <col min="10488" max="10488" width="4" style="2" bestFit="1" customWidth="1"/>
    <col min="10489" max="10489" width="27.140625" style="2" bestFit="1" customWidth="1"/>
    <col min="10490" max="10496" width="8.85546875" style="2"/>
    <col min="10497" max="10497" width="5.7109375" style="2" customWidth="1"/>
    <col min="10498" max="10498" width="27.140625" style="2" bestFit="1" customWidth="1"/>
    <col min="10499" max="10540" width="9.7109375" style="2" customWidth="1"/>
    <col min="10541" max="10743" width="8.85546875" style="2"/>
    <col min="10744" max="10744" width="4" style="2" bestFit="1" customWidth="1"/>
    <col min="10745" max="10745" width="27.140625" style="2" bestFit="1" customWidth="1"/>
    <col min="10746" max="10752" width="8.85546875" style="2"/>
    <col min="10753" max="10753" width="5.7109375" style="2" customWidth="1"/>
    <col min="10754" max="10754" width="27.140625" style="2" bestFit="1" customWidth="1"/>
    <col min="10755" max="10796" width="9.7109375" style="2" customWidth="1"/>
    <col min="10797" max="10999" width="8.85546875" style="2"/>
    <col min="11000" max="11000" width="4" style="2" bestFit="1" customWidth="1"/>
    <col min="11001" max="11001" width="27.140625" style="2" bestFit="1" customWidth="1"/>
    <col min="11002" max="11008" width="8.85546875" style="2"/>
    <col min="11009" max="11009" width="5.7109375" style="2" customWidth="1"/>
    <col min="11010" max="11010" width="27.140625" style="2" bestFit="1" customWidth="1"/>
    <col min="11011" max="11052" width="9.7109375" style="2" customWidth="1"/>
    <col min="11053" max="11255" width="8.85546875" style="2"/>
    <col min="11256" max="11256" width="4" style="2" bestFit="1" customWidth="1"/>
    <col min="11257" max="11257" width="27.140625" style="2" bestFit="1" customWidth="1"/>
    <col min="11258" max="11264" width="8.85546875" style="2"/>
    <col min="11265" max="11265" width="5.7109375" style="2" customWidth="1"/>
    <col min="11266" max="11266" width="27.140625" style="2" bestFit="1" customWidth="1"/>
    <col min="11267" max="11308" width="9.7109375" style="2" customWidth="1"/>
    <col min="11309" max="11511" width="8.85546875" style="2"/>
    <col min="11512" max="11512" width="4" style="2" bestFit="1" customWidth="1"/>
    <col min="11513" max="11513" width="27.140625" style="2" bestFit="1" customWidth="1"/>
    <col min="11514" max="11520" width="8.85546875" style="2"/>
    <col min="11521" max="11521" width="5.7109375" style="2" customWidth="1"/>
    <col min="11522" max="11522" width="27.140625" style="2" bestFit="1" customWidth="1"/>
    <col min="11523" max="11564" width="9.7109375" style="2" customWidth="1"/>
    <col min="11565" max="11767" width="8.85546875" style="2"/>
    <col min="11768" max="11768" width="4" style="2" bestFit="1" customWidth="1"/>
    <col min="11769" max="11769" width="27.140625" style="2" bestFit="1" customWidth="1"/>
    <col min="11770" max="11776" width="8.85546875" style="2"/>
    <col min="11777" max="11777" width="5.7109375" style="2" customWidth="1"/>
    <col min="11778" max="11778" width="27.140625" style="2" bestFit="1" customWidth="1"/>
    <col min="11779" max="11820" width="9.7109375" style="2" customWidth="1"/>
    <col min="11821" max="12023" width="8.85546875" style="2"/>
    <col min="12024" max="12024" width="4" style="2" bestFit="1" customWidth="1"/>
    <col min="12025" max="12025" width="27.140625" style="2" bestFit="1" customWidth="1"/>
    <col min="12026" max="12032" width="8.85546875" style="2"/>
    <col min="12033" max="12033" width="5.7109375" style="2" customWidth="1"/>
    <col min="12034" max="12034" width="27.140625" style="2" bestFit="1" customWidth="1"/>
    <col min="12035" max="12076" width="9.7109375" style="2" customWidth="1"/>
    <col min="12077" max="12279" width="8.85546875" style="2"/>
    <col min="12280" max="12280" width="4" style="2" bestFit="1" customWidth="1"/>
    <col min="12281" max="12281" width="27.140625" style="2" bestFit="1" customWidth="1"/>
    <col min="12282" max="12288" width="8.85546875" style="2"/>
    <col min="12289" max="12289" width="5.7109375" style="2" customWidth="1"/>
    <col min="12290" max="12290" width="27.140625" style="2" bestFit="1" customWidth="1"/>
    <col min="12291" max="12332" width="9.7109375" style="2" customWidth="1"/>
    <col min="12333" max="12535" width="8.85546875" style="2"/>
    <col min="12536" max="12536" width="4" style="2" bestFit="1" customWidth="1"/>
    <col min="12537" max="12537" width="27.140625" style="2" bestFit="1" customWidth="1"/>
    <col min="12538" max="12544" width="8.85546875" style="2"/>
    <col min="12545" max="12545" width="5.7109375" style="2" customWidth="1"/>
    <col min="12546" max="12546" width="27.140625" style="2" bestFit="1" customWidth="1"/>
    <col min="12547" max="12588" width="9.7109375" style="2" customWidth="1"/>
    <col min="12589" max="12791" width="8.85546875" style="2"/>
    <col min="12792" max="12792" width="4" style="2" bestFit="1" customWidth="1"/>
    <col min="12793" max="12793" width="27.140625" style="2" bestFit="1" customWidth="1"/>
    <col min="12794" max="12800" width="8.85546875" style="2"/>
    <col min="12801" max="12801" width="5.7109375" style="2" customWidth="1"/>
    <col min="12802" max="12802" width="27.140625" style="2" bestFit="1" customWidth="1"/>
    <col min="12803" max="12844" width="9.7109375" style="2" customWidth="1"/>
    <col min="12845" max="13047" width="8.85546875" style="2"/>
    <col min="13048" max="13048" width="4" style="2" bestFit="1" customWidth="1"/>
    <col min="13049" max="13049" width="27.140625" style="2" bestFit="1" customWidth="1"/>
    <col min="13050" max="13056" width="8.85546875" style="2"/>
    <col min="13057" max="13057" width="5.7109375" style="2" customWidth="1"/>
    <col min="13058" max="13058" width="27.140625" style="2" bestFit="1" customWidth="1"/>
    <col min="13059" max="13100" width="9.7109375" style="2" customWidth="1"/>
    <col min="13101" max="13303" width="8.85546875" style="2"/>
    <col min="13304" max="13304" width="4" style="2" bestFit="1" customWidth="1"/>
    <col min="13305" max="13305" width="27.140625" style="2" bestFit="1" customWidth="1"/>
    <col min="13306" max="13312" width="8.85546875" style="2"/>
    <col min="13313" max="13313" width="5.7109375" style="2" customWidth="1"/>
    <col min="13314" max="13314" width="27.140625" style="2" bestFit="1" customWidth="1"/>
    <col min="13315" max="13356" width="9.7109375" style="2" customWidth="1"/>
    <col min="13357" max="13559" width="8.85546875" style="2"/>
    <col min="13560" max="13560" width="4" style="2" bestFit="1" customWidth="1"/>
    <col min="13561" max="13561" width="27.140625" style="2" bestFit="1" customWidth="1"/>
    <col min="13562" max="13568" width="8.85546875" style="2"/>
    <col min="13569" max="13569" width="5.7109375" style="2" customWidth="1"/>
    <col min="13570" max="13570" width="27.140625" style="2" bestFit="1" customWidth="1"/>
    <col min="13571" max="13612" width="9.7109375" style="2" customWidth="1"/>
    <col min="13613" max="13815" width="8.85546875" style="2"/>
    <col min="13816" max="13816" width="4" style="2" bestFit="1" customWidth="1"/>
    <col min="13817" max="13817" width="27.140625" style="2" bestFit="1" customWidth="1"/>
    <col min="13818" max="13824" width="8.85546875" style="2"/>
    <col min="13825" max="13825" width="5.7109375" style="2" customWidth="1"/>
    <col min="13826" max="13826" width="27.140625" style="2" bestFit="1" customWidth="1"/>
    <col min="13827" max="13868" width="9.7109375" style="2" customWidth="1"/>
    <col min="13869" max="14071" width="8.85546875" style="2"/>
    <col min="14072" max="14072" width="4" style="2" bestFit="1" customWidth="1"/>
    <col min="14073" max="14073" width="27.140625" style="2" bestFit="1" customWidth="1"/>
    <col min="14074" max="14080" width="8.85546875" style="2"/>
    <col min="14081" max="14081" width="5.7109375" style="2" customWidth="1"/>
    <col min="14082" max="14082" width="27.140625" style="2" bestFit="1" customWidth="1"/>
    <col min="14083" max="14124" width="9.7109375" style="2" customWidth="1"/>
    <col min="14125" max="14327" width="8.85546875" style="2"/>
    <col min="14328" max="14328" width="4" style="2" bestFit="1" customWidth="1"/>
    <col min="14329" max="14329" width="27.140625" style="2" bestFit="1" customWidth="1"/>
    <col min="14330" max="14336" width="8.85546875" style="2"/>
    <col min="14337" max="14337" width="5.7109375" style="2" customWidth="1"/>
    <col min="14338" max="14338" width="27.140625" style="2" bestFit="1" customWidth="1"/>
    <col min="14339" max="14380" width="9.7109375" style="2" customWidth="1"/>
    <col min="14381" max="14583" width="8.85546875" style="2"/>
    <col min="14584" max="14584" width="4" style="2" bestFit="1" customWidth="1"/>
    <col min="14585" max="14585" width="27.140625" style="2" bestFit="1" customWidth="1"/>
    <col min="14586" max="14592" width="8.85546875" style="2"/>
    <col min="14593" max="14593" width="5.7109375" style="2" customWidth="1"/>
    <col min="14594" max="14594" width="27.140625" style="2" bestFit="1" customWidth="1"/>
    <col min="14595" max="14636" width="9.7109375" style="2" customWidth="1"/>
    <col min="14637" max="14839" width="8.85546875" style="2"/>
    <col min="14840" max="14840" width="4" style="2" bestFit="1" customWidth="1"/>
    <col min="14841" max="14841" width="27.140625" style="2" bestFit="1" customWidth="1"/>
    <col min="14842" max="14848" width="8.85546875" style="2"/>
    <col min="14849" max="14849" width="5.7109375" style="2" customWidth="1"/>
    <col min="14850" max="14850" width="27.140625" style="2" bestFit="1" customWidth="1"/>
    <col min="14851" max="14892" width="9.7109375" style="2" customWidth="1"/>
    <col min="14893" max="15095" width="8.85546875" style="2"/>
    <col min="15096" max="15096" width="4" style="2" bestFit="1" customWidth="1"/>
    <col min="15097" max="15097" width="27.140625" style="2" bestFit="1" customWidth="1"/>
    <col min="15098" max="15104" width="8.85546875" style="2"/>
    <col min="15105" max="15105" width="5.7109375" style="2" customWidth="1"/>
    <col min="15106" max="15106" width="27.140625" style="2" bestFit="1" customWidth="1"/>
    <col min="15107" max="15148" width="9.7109375" style="2" customWidth="1"/>
    <col min="15149" max="15351" width="8.85546875" style="2"/>
    <col min="15352" max="15352" width="4" style="2" bestFit="1" customWidth="1"/>
    <col min="15353" max="15353" width="27.140625" style="2" bestFit="1" customWidth="1"/>
    <col min="15354" max="15360" width="8.85546875" style="2"/>
    <col min="15361" max="15361" width="5.7109375" style="2" customWidth="1"/>
    <col min="15362" max="15362" width="27.140625" style="2" bestFit="1" customWidth="1"/>
    <col min="15363" max="15404" width="9.7109375" style="2" customWidth="1"/>
    <col min="15405" max="15607" width="8.85546875" style="2"/>
    <col min="15608" max="15608" width="4" style="2" bestFit="1" customWidth="1"/>
    <col min="15609" max="15609" width="27.140625" style="2" bestFit="1" customWidth="1"/>
    <col min="15610" max="15616" width="8.85546875" style="2"/>
    <col min="15617" max="15617" width="5.7109375" style="2" customWidth="1"/>
    <col min="15618" max="15618" width="27.140625" style="2" bestFit="1" customWidth="1"/>
    <col min="15619" max="15660" width="9.7109375" style="2" customWidth="1"/>
    <col min="15661" max="15863" width="8.85546875" style="2"/>
    <col min="15864" max="15864" width="4" style="2" bestFit="1" customWidth="1"/>
    <col min="15865" max="15865" width="27.140625" style="2" bestFit="1" customWidth="1"/>
    <col min="15866" max="15872" width="8.85546875" style="2"/>
    <col min="15873" max="15873" width="5.7109375" style="2" customWidth="1"/>
    <col min="15874" max="15874" width="27.140625" style="2" bestFit="1" customWidth="1"/>
    <col min="15875" max="15916" width="9.7109375" style="2" customWidth="1"/>
    <col min="15917" max="16119" width="8.85546875" style="2"/>
    <col min="16120" max="16120" width="4" style="2" bestFit="1" customWidth="1"/>
    <col min="16121" max="16121" width="27.140625" style="2" bestFit="1" customWidth="1"/>
    <col min="16122" max="16128" width="8.85546875" style="2"/>
    <col min="16129" max="16129" width="5.7109375" style="2" customWidth="1"/>
    <col min="16130" max="16130" width="27.140625" style="2" bestFit="1" customWidth="1"/>
    <col min="16131" max="16172" width="9.7109375" style="2" customWidth="1"/>
    <col min="16173" max="16375" width="8.85546875" style="2"/>
    <col min="16376" max="16376" width="4" style="2" bestFit="1" customWidth="1"/>
    <col min="16377" max="16377" width="27.140625" style="2" bestFit="1" customWidth="1"/>
    <col min="16378" max="16384" width="8.85546875" style="2"/>
  </cols>
  <sheetData>
    <row r="1" spans="1:44" ht="21" customHeight="1">
      <c r="A1" s="1" t="s">
        <v>74</v>
      </c>
      <c r="C1" s="2" t="s">
        <v>584</v>
      </c>
    </row>
    <row r="2" spans="1:44">
      <c r="A2" s="3"/>
      <c r="B2" s="4"/>
      <c r="C2" s="5">
        <v>1</v>
      </c>
      <c r="D2" s="6">
        <v>2</v>
      </c>
      <c r="E2" s="6">
        <v>3</v>
      </c>
      <c r="F2" s="6">
        <v>4</v>
      </c>
      <c r="G2" s="7">
        <v>5</v>
      </c>
      <c r="H2" s="6">
        <v>6</v>
      </c>
      <c r="I2" s="6">
        <v>7</v>
      </c>
      <c r="J2" s="6">
        <v>8</v>
      </c>
      <c r="K2" s="6">
        <v>9</v>
      </c>
      <c r="L2" s="7">
        <v>10</v>
      </c>
      <c r="M2" s="6">
        <v>11</v>
      </c>
      <c r="N2" s="6">
        <v>12</v>
      </c>
      <c r="O2" s="6">
        <v>13</v>
      </c>
      <c r="P2" s="6">
        <v>14</v>
      </c>
      <c r="Q2" s="7">
        <v>15</v>
      </c>
      <c r="R2" s="6">
        <v>16</v>
      </c>
      <c r="S2" s="6">
        <v>17</v>
      </c>
      <c r="T2" s="6">
        <v>18</v>
      </c>
      <c r="U2" s="6">
        <v>19</v>
      </c>
      <c r="V2" s="7">
        <v>20</v>
      </c>
      <c r="W2" s="6">
        <v>21</v>
      </c>
      <c r="X2" s="6">
        <v>22</v>
      </c>
      <c r="Y2" s="6">
        <v>23</v>
      </c>
      <c r="Z2" s="6">
        <v>24</v>
      </c>
      <c r="AA2" s="7">
        <v>25</v>
      </c>
      <c r="AB2" s="6">
        <v>26</v>
      </c>
      <c r="AC2" s="6">
        <v>27</v>
      </c>
      <c r="AD2" s="6">
        <v>28</v>
      </c>
      <c r="AE2" s="6">
        <v>29</v>
      </c>
      <c r="AF2" s="7">
        <v>30</v>
      </c>
      <c r="AG2" s="6">
        <v>31</v>
      </c>
      <c r="AH2" s="6">
        <v>32</v>
      </c>
      <c r="AI2" s="6">
        <v>33</v>
      </c>
      <c r="AJ2" s="6">
        <v>34</v>
      </c>
      <c r="AK2" s="7">
        <v>35</v>
      </c>
      <c r="AL2" s="6">
        <v>36</v>
      </c>
      <c r="AM2" s="6">
        <v>37</v>
      </c>
      <c r="AN2" s="6">
        <v>38</v>
      </c>
      <c r="AO2" s="6">
        <v>39</v>
      </c>
      <c r="AP2" s="7">
        <v>40</v>
      </c>
      <c r="AQ2" s="6">
        <v>41</v>
      </c>
      <c r="AR2" s="8">
        <v>42</v>
      </c>
    </row>
    <row r="3" spans="1:44" ht="33.75">
      <c r="A3" s="10"/>
      <c r="B3" s="11"/>
      <c r="C3" s="12" t="s">
        <v>165</v>
      </c>
      <c r="D3" s="13" t="s">
        <v>1</v>
      </c>
      <c r="E3" s="13" t="s">
        <v>2</v>
      </c>
      <c r="F3" s="13" t="s">
        <v>166</v>
      </c>
      <c r="G3" s="14" t="s">
        <v>167</v>
      </c>
      <c r="H3" s="13" t="s">
        <v>168</v>
      </c>
      <c r="I3" s="13" t="s">
        <v>6</v>
      </c>
      <c r="J3" s="13" t="s">
        <v>588</v>
      </c>
      <c r="K3" s="13" t="s">
        <v>169</v>
      </c>
      <c r="L3" s="14" t="s">
        <v>307</v>
      </c>
      <c r="M3" s="13" t="s">
        <v>308</v>
      </c>
      <c r="N3" s="13" t="s">
        <v>172</v>
      </c>
      <c r="O3" s="13" t="s">
        <v>173</v>
      </c>
      <c r="P3" s="13" t="s">
        <v>174</v>
      </c>
      <c r="Q3" s="14" t="s">
        <v>175</v>
      </c>
      <c r="R3" s="13" t="s">
        <v>177</v>
      </c>
      <c r="S3" s="13" t="s">
        <v>288</v>
      </c>
      <c r="T3" s="13" t="s">
        <v>309</v>
      </c>
      <c r="U3" s="13" t="s">
        <v>178</v>
      </c>
      <c r="V3" s="14" t="s">
        <v>179</v>
      </c>
      <c r="W3" s="13" t="s">
        <v>180</v>
      </c>
      <c r="X3" s="13" t="s">
        <v>310</v>
      </c>
      <c r="Y3" s="13" t="s">
        <v>290</v>
      </c>
      <c r="Z3" s="13" t="s">
        <v>291</v>
      </c>
      <c r="AA3" s="14" t="s">
        <v>182</v>
      </c>
      <c r="AB3" s="13" t="s">
        <v>183</v>
      </c>
      <c r="AC3" s="13" t="s">
        <v>184</v>
      </c>
      <c r="AD3" s="13" t="s">
        <v>292</v>
      </c>
      <c r="AE3" s="13" t="s">
        <v>185</v>
      </c>
      <c r="AF3" s="14" t="s">
        <v>186</v>
      </c>
      <c r="AG3" s="13" t="s">
        <v>187</v>
      </c>
      <c r="AH3" s="13" t="s">
        <v>293</v>
      </c>
      <c r="AI3" s="13" t="s">
        <v>294</v>
      </c>
      <c r="AJ3" s="13" t="s">
        <v>295</v>
      </c>
      <c r="AK3" s="14" t="s">
        <v>321</v>
      </c>
      <c r="AL3" s="13" t="s">
        <v>37</v>
      </c>
      <c r="AM3" s="13" t="s">
        <v>296</v>
      </c>
      <c r="AN3" s="13" t="s">
        <v>322</v>
      </c>
      <c r="AO3" s="13" t="s">
        <v>323</v>
      </c>
      <c r="AP3" s="14" t="s">
        <v>193</v>
      </c>
      <c r="AQ3" s="13" t="s">
        <v>194</v>
      </c>
      <c r="AR3" s="15" t="s">
        <v>324</v>
      </c>
    </row>
    <row r="4" spans="1:44" ht="15" customHeight="1">
      <c r="A4" s="17">
        <v>1</v>
      </c>
      <c r="B4" s="4" t="s">
        <v>165</v>
      </c>
      <c r="C4" s="69">
        <v>0.13359141248706058</v>
      </c>
      <c r="D4" s="70">
        <v>2.1381002453557661E-3</v>
      </c>
      <c r="E4" s="70">
        <v>0</v>
      </c>
      <c r="F4" s="70">
        <v>0</v>
      </c>
      <c r="G4" s="71">
        <v>0.15764419426984658</v>
      </c>
      <c r="H4" s="70">
        <v>8.6933614330874601E-3</v>
      </c>
      <c r="I4" s="70">
        <v>0</v>
      </c>
      <c r="J4" s="70">
        <v>0</v>
      </c>
      <c r="K4" s="70">
        <v>2.6313836354926421E-4</v>
      </c>
      <c r="L4" s="71">
        <v>0</v>
      </c>
      <c r="M4" s="70">
        <v>1.0778301124176808E-5</v>
      </c>
      <c r="N4" s="70">
        <v>0</v>
      </c>
      <c r="O4" s="70">
        <v>3.9271127866792337E-6</v>
      </c>
      <c r="P4" s="70">
        <v>0</v>
      </c>
      <c r="Q4" s="71">
        <v>0</v>
      </c>
      <c r="R4" s="70">
        <v>0</v>
      </c>
      <c r="S4" s="70">
        <v>0</v>
      </c>
      <c r="T4" s="70">
        <v>0</v>
      </c>
      <c r="U4" s="70">
        <v>0</v>
      </c>
      <c r="V4" s="71">
        <v>2.1455154600892863E-3</v>
      </c>
      <c r="W4" s="70">
        <v>1.180685094115652E-3</v>
      </c>
      <c r="X4" s="70">
        <v>0</v>
      </c>
      <c r="Y4" s="70">
        <v>0</v>
      </c>
      <c r="Z4" s="70">
        <v>0</v>
      </c>
      <c r="AA4" s="71">
        <v>1.2989464678181683E-4</v>
      </c>
      <c r="AB4" s="70">
        <v>0</v>
      </c>
      <c r="AC4" s="70">
        <v>1.8998620700137169E-6</v>
      </c>
      <c r="AD4" s="70">
        <v>1.7547861793040518E-5</v>
      </c>
      <c r="AE4" s="70">
        <v>0</v>
      </c>
      <c r="AF4" s="71">
        <v>3.0121306717051397E-5</v>
      </c>
      <c r="AG4" s="70">
        <v>2.2260356579210344E-3</v>
      </c>
      <c r="AH4" s="70">
        <v>2.342653954837879E-3</v>
      </c>
      <c r="AI4" s="70">
        <v>2.0432117549884798E-3</v>
      </c>
      <c r="AJ4" s="70">
        <v>7.6402949153837332E-5</v>
      </c>
      <c r="AK4" s="71">
        <v>0</v>
      </c>
      <c r="AL4" s="70">
        <v>1.2884663497623218E-2</v>
      </c>
      <c r="AM4" s="70">
        <v>2.947546912361813E-2</v>
      </c>
      <c r="AN4" s="70">
        <v>1.0095530844106923E-3</v>
      </c>
      <c r="AO4" s="70">
        <v>3.9452528609838812E-3</v>
      </c>
      <c r="AP4" s="71">
        <v>0</v>
      </c>
      <c r="AQ4" s="70">
        <v>0</v>
      </c>
      <c r="AR4" s="335">
        <v>7.0643470427578306E-3</v>
      </c>
    </row>
    <row r="5" spans="1:44" ht="15" customHeight="1">
      <c r="A5" s="21">
        <v>2</v>
      </c>
      <c r="B5" s="22" t="s">
        <v>1</v>
      </c>
      <c r="C5" s="73">
        <v>1.6307199273975128E-4</v>
      </c>
      <c r="D5" s="74">
        <v>0.19950928846827901</v>
      </c>
      <c r="E5" s="74">
        <v>3.1410070551850776E-4</v>
      </c>
      <c r="F5" s="74">
        <v>6.6580112520390157E-5</v>
      </c>
      <c r="G5" s="75">
        <v>1.3679048485387357E-4</v>
      </c>
      <c r="H5" s="74">
        <v>0</v>
      </c>
      <c r="I5" s="74">
        <v>0.1272817714535506</v>
      </c>
      <c r="J5" s="74">
        <v>0</v>
      </c>
      <c r="K5" s="74">
        <v>1.889198507533179E-5</v>
      </c>
      <c r="L5" s="75">
        <v>0</v>
      </c>
      <c r="M5" s="74">
        <v>0</v>
      </c>
      <c r="N5" s="74">
        <v>0</v>
      </c>
      <c r="O5" s="74">
        <v>0</v>
      </c>
      <c r="P5" s="74">
        <v>0</v>
      </c>
      <c r="Q5" s="75">
        <v>0</v>
      </c>
      <c r="R5" s="74">
        <v>0</v>
      </c>
      <c r="S5" s="74">
        <v>0</v>
      </c>
      <c r="T5" s="74">
        <v>0</v>
      </c>
      <c r="U5" s="74">
        <v>1.6244367265650636E-6</v>
      </c>
      <c r="V5" s="75">
        <v>6.6015860310439584E-5</v>
      </c>
      <c r="W5" s="74">
        <v>3.6035272172290995E-5</v>
      </c>
      <c r="X5" s="74">
        <v>0</v>
      </c>
      <c r="Y5" s="74">
        <v>0</v>
      </c>
      <c r="Z5" s="74">
        <v>0</v>
      </c>
      <c r="AA5" s="75">
        <v>0</v>
      </c>
      <c r="AB5" s="74">
        <v>0</v>
      </c>
      <c r="AC5" s="74">
        <v>0</v>
      </c>
      <c r="AD5" s="74">
        <v>0</v>
      </c>
      <c r="AE5" s="74">
        <v>0</v>
      </c>
      <c r="AF5" s="75">
        <v>2.7383006106410362E-6</v>
      </c>
      <c r="AG5" s="74">
        <v>6.2025761366220765E-5</v>
      </c>
      <c r="AH5" s="74">
        <v>6.1055003922120364E-5</v>
      </c>
      <c r="AI5" s="74">
        <v>0</v>
      </c>
      <c r="AJ5" s="74">
        <v>0</v>
      </c>
      <c r="AK5" s="75">
        <v>0</v>
      </c>
      <c r="AL5" s="74">
        <v>1.0382787090317737E-3</v>
      </c>
      <c r="AM5" s="74">
        <v>1.8480125585369569E-3</v>
      </c>
      <c r="AN5" s="74">
        <v>0</v>
      </c>
      <c r="AO5" s="74">
        <v>8.1066839609257837E-5</v>
      </c>
      <c r="AP5" s="75">
        <v>0</v>
      </c>
      <c r="AQ5" s="74">
        <v>0</v>
      </c>
      <c r="AR5" s="254">
        <v>1.3903392297083318E-3</v>
      </c>
    </row>
    <row r="6" spans="1:44" ht="15" customHeight="1">
      <c r="A6" s="21">
        <v>3</v>
      </c>
      <c r="B6" s="22" t="s">
        <v>2</v>
      </c>
      <c r="C6" s="73">
        <v>0</v>
      </c>
      <c r="D6" s="74">
        <v>0</v>
      </c>
      <c r="E6" s="74">
        <v>5.7214651589832799E-2</v>
      </c>
      <c r="F6" s="74">
        <v>0</v>
      </c>
      <c r="G6" s="75">
        <v>5.5906271159778129E-2</v>
      </c>
      <c r="H6" s="74">
        <v>0</v>
      </c>
      <c r="I6" s="74">
        <v>0</v>
      </c>
      <c r="J6" s="74">
        <v>0</v>
      </c>
      <c r="K6" s="74">
        <v>6.7471375269042112E-6</v>
      </c>
      <c r="L6" s="75">
        <v>0</v>
      </c>
      <c r="M6" s="74">
        <v>0</v>
      </c>
      <c r="N6" s="74">
        <v>0</v>
      </c>
      <c r="O6" s="74">
        <v>0</v>
      </c>
      <c r="P6" s="74">
        <v>0</v>
      </c>
      <c r="Q6" s="75">
        <v>0</v>
      </c>
      <c r="R6" s="74">
        <v>0</v>
      </c>
      <c r="S6" s="74">
        <v>0</v>
      </c>
      <c r="T6" s="74">
        <v>0</v>
      </c>
      <c r="U6" s="74">
        <v>0</v>
      </c>
      <c r="V6" s="75">
        <v>2.7231542378056329E-4</v>
      </c>
      <c r="W6" s="74">
        <v>0</v>
      </c>
      <c r="X6" s="74">
        <v>0</v>
      </c>
      <c r="Y6" s="74">
        <v>0</v>
      </c>
      <c r="Z6" s="74">
        <v>0</v>
      </c>
      <c r="AA6" s="75">
        <v>0</v>
      </c>
      <c r="AB6" s="74">
        <v>0</v>
      </c>
      <c r="AC6" s="74">
        <v>0</v>
      </c>
      <c r="AD6" s="74">
        <v>1.9497624214489464E-6</v>
      </c>
      <c r="AE6" s="74">
        <v>0</v>
      </c>
      <c r="AF6" s="75">
        <v>5.4766012212820724E-6</v>
      </c>
      <c r="AG6" s="74">
        <v>6.8917512629134187E-5</v>
      </c>
      <c r="AH6" s="74">
        <v>5.6409514493263374E-4</v>
      </c>
      <c r="AI6" s="74">
        <v>0</v>
      </c>
      <c r="AJ6" s="74">
        <v>0</v>
      </c>
      <c r="AK6" s="75">
        <v>0</v>
      </c>
      <c r="AL6" s="74">
        <v>3.8779084313234928E-3</v>
      </c>
      <c r="AM6" s="74">
        <v>6.5243454127559232E-3</v>
      </c>
      <c r="AN6" s="74">
        <v>4.5203869451225027E-5</v>
      </c>
      <c r="AO6" s="74">
        <v>3.1075621850215504E-4</v>
      </c>
      <c r="AP6" s="75">
        <v>0</v>
      </c>
      <c r="AQ6" s="74">
        <v>0</v>
      </c>
      <c r="AR6" s="254">
        <v>1.9428019344525152E-3</v>
      </c>
    </row>
    <row r="7" spans="1:44" ht="15" customHeight="1">
      <c r="A7" s="21">
        <v>4</v>
      </c>
      <c r="B7" s="22" t="s">
        <v>166</v>
      </c>
      <c r="C7" s="73">
        <v>0</v>
      </c>
      <c r="D7" s="74">
        <v>1.752541184717841E-4</v>
      </c>
      <c r="E7" s="74">
        <v>0</v>
      </c>
      <c r="F7" s="74">
        <v>4.8603482139884819E-3</v>
      </c>
      <c r="G7" s="75">
        <v>2.359635863729319E-4</v>
      </c>
      <c r="H7" s="74">
        <v>1.0537407797681771E-4</v>
      </c>
      <c r="I7" s="74">
        <v>3.8739241193228922E-3</v>
      </c>
      <c r="J7" s="74">
        <v>0</v>
      </c>
      <c r="K7" s="74">
        <v>3.855314382873066E-3</v>
      </c>
      <c r="L7" s="75">
        <v>0.61051227734212599</v>
      </c>
      <c r="M7" s="74">
        <v>0.12563187790340485</v>
      </c>
      <c r="N7" s="74">
        <v>0.10650030455716528</v>
      </c>
      <c r="O7" s="74">
        <v>0.51277097078228084</v>
      </c>
      <c r="P7" s="74">
        <v>2.1348445445018048E-4</v>
      </c>
      <c r="Q7" s="75">
        <v>2.9251618241309135E-5</v>
      </c>
      <c r="R7" s="74">
        <v>9.3807310403699765E-5</v>
      </c>
      <c r="S7" s="74">
        <v>3.0550209268933492E-5</v>
      </c>
      <c r="T7" s="74">
        <v>9.6352573336352375E-6</v>
      </c>
      <c r="U7" s="74">
        <v>5.8479722156342287E-5</v>
      </c>
      <c r="V7" s="75">
        <v>1.4853568569848905E-4</v>
      </c>
      <c r="W7" s="74">
        <v>7.05867390198406E-3</v>
      </c>
      <c r="X7" s="74">
        <v>0.3121172073723551</v>
      </c>
      <c r="Y7" s="74">
        <v>0</v>
      </c>
      <c r="Z7" s="74">
        <v>0</v>
      </c>
      <c r="AA7" s="75">
        <v>1.7319286237575577E-6</v>
      </c>
      <c r="AB7" s="74">
        <v>0</v>
      </c>
      <c r="AC7" s="74">
        <v>0</v>
      </c>
      <c r="AD7" s="74">
        <v>0</v>
      </c>
      <c r="AE7" s="74">
        <v>0</v>
      </c>
      <c r="AF7" s="75">
        <v>8.2149018319231087E-6</v>
      </c>
      <c r="AG7" s="74">
        <v>1.3783502525826837E-5</v>
      </c>
      <c r="AH7" s="74">
        <v>1.0618261551673107E-5</v>
      </c>
      <c r="AI7" s="74">
        <v>6.5208885797504672E-5</v>
      </c>
      <c r="AJ7" s="74">
        <v>5.7302211865378006E-5</v>
      </c>
      <c r="AK7" s="75">
        <v>0</v>
      </c>
      <c r="AL7" s="74">
        <v>3.7528146109582187E-5</v>
      </c>
      <c r="AM7" s="74">
        <v>-2.6494803706623037E-5</v>
      </c>
      <c r="AN7" s="74">
        <v>6.02718259349667E-5</v>
      </c>
      <c r="AO7" s="74">
        <v>8.1066839609257837E-5</v>
      </c>
      <c r="AP7" s="75">
        <v>0</v>
      </c>
      <c r="AQ7" s="74">
        <v>2.2075664339523716E-4</v>
      </c>
      <c r="AR7" s="254">
        <v>8.3027874280466082E-2</v>
      </c>
    </row>
    <row r="8" spans="1:44" ht="15" customHeight="1">
      <c r="A8" s="27">
        <v>5</v>
      </c>
      <c r="B8" s="28" t="s">
        <v>167</v>
      </c>
      <c r="C8" s="77">
        <v>0.12230399455481346</v>
      </c>
      <c r="D8" s="78">
        <v>2.7094286715737818E-2</v>
      </c>
      <c r="E8" s="78">
        <v>0.14644341354982121</v>
      </c>
      <c r="F8" s="78">
        <v>0</v>
      </c>
      <c r="G8" s="79">
        <v>0.11355662100144313</v>
      </c>
      <c r="H8" s="78">
        <v>6.3224446786090617E-4</v>
      </c>
      <c r="I8" s="78">
        <v>1.2209644111484603E-3</v>
      </c>
      <c r="J8" s="78">
        <v>0</v>
      </c>
      <c r="K8" s="78">
        <v>9.7563608639034886E-4</v>
      </c>
      <c r="L8" s="79">
        <v>3.599601884031626E-6</v>
      </c>
      <c r="M8" s="78">
        <v>5.2813675508466354E-4</v>
      </c>
      <c r="N8" s="78">
        <v>0</v>
      </c>
      <c r="O8" s="78">
        <v>0</v>
      </c>
      <c r="P8" s="78">
        <v>0</v>
      </c>
      <c r="Q8" s="79">
        <v>0</v>
      </c>
      <c r="R8" s="78">
        <v>0</v>
      </c>
      <c r="S8" s="78">
        <v>0</v>
      </c>
      <c r="T8" s="78">
        <v>0</v>
      </c>
      <c r="U8" s="78">
        <v>0</v>
      </c>
      <c r="V8" s="79">
        <v>9.4072600942376409E-4</v>
      </c>
      <c r="W8" s="78">
        <v>2.5436662709852468E-5</v>
      </c>
      <c r="X8" s="78">
        <v>0</v>
      </c>
      <c r="Y8" s="78">
        <v>0</v>
      </c>
      <c r="Z8" s="78">
        <v>0</v>
      </c>
      <c r="AA8" s="79">
        <v>1.4201814714811972E-4</v>
      </c>
      <c r="AB8" s="78">
        <v>0</v>
      </c>
      <c r="AC8" s="78">
        <v>0</v>
      </c>
      <c r="AD8" s="78">
        <v>8.3839784122304693E-5</v>
      </c>
      <c r="AE8" s="78">
        <v>0</v>
      </c>
      <c r="AF8" s="79">
        <v>3.2859607327692436E-4</v>
      </c>
      <c r="AG8" s="78">
        <v>6.1267668727300294E-3</v>
      </c>
      <c r="AH8" s="78">
        <v>8.7919205647853313E-3</v>
      </c>
      <c r="AI8" s="78">
        <v>1.4128591922792678E-3</v>
      </c>
      <c r="AJ8" s="78">
        <v>0</v>
      </c>
      <c r="AK8" s="79">
        <v>8.2106525005542197E-6</v>
      </c>
      <c r="AL8" s="78">
        <v>7.2279209407055289E-2</v>
      </c>
      <c r="AM8" s="78">
        <v>0.24324879283050613</v>
      </c>
      <c r="AN8" s="78">
        <v>6.0271825934966698E-4</v>
      </c>
      <c r="AO8" s="78">
        <v>5.2288111547971299E-3</v>
      </c>
      <c r="AP8" s="79">
        <v>0</v>
      </c>
      <c r="AQ8" s="78">
        <v>3.035403846684511E-3</v>
      </c>
      <c r="AR8" s="255">
        <v>1.0416515794933341E-2</v>
      </c>
    </row>
    <row r="9" spans="1:44" ht="15" customHeight="1">
      <c r="A9" s="21">
        <v>6</v>
      </c>
      <c r="B9" s="22" t="s">
        <v>168</v>
      </c>
      <c r="C9" s="73">
        <v>4.0555295585712053E-3</v>
      </c>
      <c r="D9" s="74">
        <v>1.927795303189625E-3</v>
      </c>
      <c r="E9" s="74">
        <v>1.5197641828549338E-2</v>
      </c>
      <c r="F9" s="74">
        <v>3.2957155697593129E-3</v>
      </c>
      <c r="G9" s="75">
        <v>5.4374217729414741E-4</v>
      </c>
      <c r="H9" s="74">
        <v>0.24857744994731296</v>
      </c>
      <c r="I9" s="74">
        <v>5.2908457816433279E-3</v>
      </c>
      <c r="J9" s="74">
        <v>7.8746357980943383E-4</v>
      </c>
      <c r="K9" s="74">
        <v>3.5894771643130402E-4</v>
      </c>
      <c r="L9" s="75">
        <v>3.5996018840316262E-5</v>
      </c>
      <c r="M9" s="74">
        <v>1.78919798661335E-3</v>
      </c>
      <c r="N9" s="74">
        <v>2.0303811018153615E-4</v>
      </c>
      <c r="O9" s="74">
        <v>1.9439208294062205E-4</v>
      </c>
      <c r="P9" s="74">
        <v>1.145052982960059E-3</v>
      </c>
      <c r="Q9" s="75">
        <v>1.1073826905638458E-3</v>
      </c>
      <c r="R9" s="74">
        <v>5.5158698517375456E-3</v>
      </c>
      <c r="S9" s="74">
        <v>1.9246631839428101E-3</v>
      </c>
      <c r="T9" s="74">
        <v>1.0117020200317E-3</v>
      </c>
      <c r="U9" s="74">
        <v>2.4561483305663759E-3</v>
      </c>
      <c r="V9" s="75">
        <v>4.6293622042695758E-3</v>
      </c>
      <c r="W9" s="74">
        <v>2.9209767678480582E-3</v>
      </c>
      <c r="X9" s="74">
        <v>1.0231487402481136E-4</v>
      </c>
      <c r="Y9" s="74">
        <v>1.0021397036916659E-3</v>
      </c>
      <c r="Z9" s="74">
        <v>1.9159679019024433E-3</v>
      </c>
      <c r="AA9" s="75">
        <v>4.2518847713248044E-3</v>
      </c>
      <c r="AB9" s="74">
        <v>1.3890717857006317E-3</v>
      </c>
      <c r="AC9" s="74">
        <v>1.8998620700137169E-5</v>
      </c>
      <c r="AD9" s="74">
        <v>2.7394162021357697E-3</v>
      </c>
      <c r="AE9" s="74">
        <v>6.7258483838562389E-4</v>
      </c>
      <c r="AF9" s="75">
        <v>3.3023905364330895E-3</v>
      </c>
      <c r="AG9" s="74">
        <v>2.6877829925362335E-4</v>
      </c>
      <c r="AH9" s="74">
        <v>3.1270780269677298E-3</v>
      </c>
      <c r="AI9" s="74">
        <v>2.582271877581185E-2</v>
      </c>
      <c r="AJ9" s="74">
        <v>3.3999312373457617E-3</v>
      </c>
      <c r="AK9" s="75">
        <v>1.8515021388749765E-3</v>
      </c>
      <c r="AL9" s="74">
        <v>9.9574681010758063E-3</v>
      </c>
      <c r="AM9" s="74">
        <v>6.822411954455432E-4</v>
      </c>
      <c r="AN9" s="74">
        <v>6.3586776361389871E-3</v>
      </c>
      <c r="AO9" s="74">
        <v>6.4853471687406263E-3</v>
      </c>
      <c r="AP9" s="75">
        <v>1.9504015532609654E-2</v>
      </c>
      <c r="AQ9" s="74">
        <v>4.9670244763928362E-4</v>
      </c>
      <c r="AR9" s="254">
        <v>2.3343347903164533E-3</v>
      </c>
    </row>
    <row r="10" spans="1:44" ht="15" customHeight="1">
      <c r="A10" s="21">
        <v>7</v>
      </c>
      <c r="B10" s="22" t="s">
        <v>6</v>
      </c>
      <c r="C10" s="73">
        <v>2.6148239531487073E-2</v>
      </c>
      <c r="D10" s="74">
        <v>8.6225026288117776E-3</v>
      </c>
      <c r="E10" s="74">
        <v>4.542379433652266E-3</v>
      </c>
      <c r="F10" s="74">
        <v>1.7310829255301442E-3</v>
      </c>
      <c r="G10" s="75">
        <v>1.8784753332558187E-2</v>
      </c>
      <c r="H10" s="74">
        <v>7.1654373024236037E-3</v>
      </c>
      <c r="I10" s="74">
        <v>0.22275817367841907</v>
      </c>
      <c r="J10" s="74">
        <v>0.13308134498779431</v>
      </c>
      <c r="K10" s="74">
        <v>3.4828723913879539E-3</v>
      </c>
      <c r="L10" s="75">
        <v>2.3397412246205569E-5</v>
      </c>
      <c r="M10" s="74">
        <v>1.9422498625766605E-2</v>
      </c>
      <c r="N10" s="74">
        <v>1.3918513560147707E-4</v>
      </c>
      <c r="O10" s="74">
        <v>4.8892554194156451E-4</v>
      </c>
      <c r="P10" s="74">
        <v>2.1930675775336723E-3</v>
      </c>
      <c r="Q10" s="75">
        <v>3.1842475856967943E-3</v>
      </c>
      <c r="R10" s="74">
        <v>3.4755608504570762E-3</v>
      </c>
      <c r="S10" s="74">
        <v>6.2322426908624322E-3</v>
      </c>
      <c r="T10" s="74">
        <v>4.9091636114871537E-3</v>
      </c>
      <c r="U10" s="74">
        <v>3.6224939002400917E-3</v>
      </c>
      <c r="V10" s="75">
        <v>7.9136512547139451E-3</v>
      </c>
      <c r="W10" s="74">
        <v>4.3659911819569269E-2</v>
      </c>
      <c r="X10" s="74">
        <v>3.2911284477980985E-3</v>
      </c>
      <c r="Y10" s="74">
        <v>3.2230979659272499E-3</v>
      </c>
      <c r="Z10" s="74">
        <v>3.4262014245784872E-3</v>
      </c>
      <c r="AA10" s="75">
        <v>7.9564800975422192E-3</v>
      </c>
      <c r="AB10" s="74">
        <v>4.4305867660114949E-3</v>
      </c>
      <c r="AC10" s="74">
        <v>4.6356634508334693E-4</v>
      </c>
      <c r="AD10" s="74">
        <v>2.2402770222448394E-3</v>
      </c>
      <c r="AE10" s="74">
        <v>1.3650023066210803E-2</v>
      </c>
      <c r="AF10" s="75">
        <v>1.2568799802842355E-3</v>
      </c>
      <c r="AG10" s="74">
        <v>4.5623393360486831E-3</v>
      </c>
      <c r="AH10" s="74">
        <v>5.8068617860712298E-3</v>
      </c>
      <c r="AI10" s="74">
        <v>1.8215015432769637E-2</v>
      </c>
      <c r="AJ10" s="74">
        <v>1.489857508499828E-3</v>
      </c>
      <c r="AK10" s="75">
        <v>5.6448235941310258E-3</v>
      </c>
      <c r="AL10" s="74">
        <v>4.9036777583187389E-3</v>
      </c>
      <c r="AM10" s="74">
        <v>6.4183661979294307E-3</v>
      </c>
      <c r="AN10" s="74">
        <v>7.9257451104481208E-3</v>
      </c>
      <c r="AO10" s="74">
        <v>3.7560969018956129E-3</v>
      </c>
      <c r="AP10" s="75">
        <v>0.43191245256376315</v>
      </c>
      <c r="AQ10" s="74">
        <v>1.1589723778249951E-3</v>
      </c>
      <c r="AR10" s="254">
        <v>8.0379726284833149E-3</v>
      </c>
    </row>
    <row r="11" spans="1:44" ht="15" customHeight="1">
      <c r="A11" s="21">
        <v>8</v>
      </c>
      <c r="B11" s="22" t="s">
        <v>588</v>
      </c>
      <c r="C11" s="73">
        <v>9.217112633116376E-5</v>
      </c>
      <c r="D11" s="74">
        <v>3.505082369435682E-5</v>
      </c>
      <c r="E11" s="74">
        <v>5.7987822557262973E-4</v>
      </c>
      <c r="F11" s="74">
        <v>3.9948067512234097E-4</v>
      </c>
      <c r="G11" s="75">
        <v>4.9039388820113676E-3</v>
      </c>
      <c r="H11" s="74">
        <v>1.7913593256059009E-3</v>
      </c>
      <c r="I11" s="74">
        <v>1.1908171417373871E-3</v>
      </c>
      <c r="J11" s="74">
        <v>4.9610205527994333E-2</v>
      </c>
      <c r="K11" s="74">
        <v>7.5972768552941413E-4</v>
      </c>
      <c r="L11" s="75">
        <v>1.7998009420158131E-5</v>
      </c>
      <c r="M11" s="74">
        <v>3.6646223822201147E-4</v>
      </c>
      <c r="N11" s="74">
        <v>2.295837288271787E-5</v>
      </c>
      <c r="O11" s="74">
        <v>7.6578699340245054E-5</v>
      </c>
      <c r="P11" s="74">
        <v>1.4943911811512633E-3</v>
      </c>
      <c r="Q11" s="75">
        <v>7.3254409681449877E-3</v>
      </c>
      <c r="R11" s="74">
        <v>4.7419595409070227E-3</v>
      </c>
      <c r="S11" s="74">
        <v>1.8330125561360096E-3</v>
      </c>
      <c r="T11" s="74">
        <v>1.6505195812517161E-2</v>
      </c>
      <c r="U11" s="74">
        <v>7.9759843274344617E-4</v>
      </c>
      <c r="V11" s="75">
        <v>1.2625533284371571E-3</v>
      </c>
      <c r="W11" s="74">
        <v>5.8080379854163133E-4</v>
      </c>
      <c r="X11" s="74">
        <v>1.32156712282048E-3</v>
      </c>
      <c r="Y11" s="74">
        <v>3.1960131090707188E-3</v>
      </c>
      <c r="Z11" s="74">
        <v>3.2007934361193762E-3</v>
      </c>
      <c r="AA11" s="75">
        <v>5.8833615349044239E-3</v>
      </c>
      <c r="AB11" s="74">
        <v>1.5844763794077541E-2</v>
      </c>
      <c r="AC11" s="74">
        <v>4.7496551750342925E-5</v>
      </c>
      <c r="AD11" s="74">
        <v>1.5130156390443824E-3</v>
      </c>
      <c r="AE11" s="74">
        <v>1.391302098378467E-2</v>
      </c>
      <c r="AF11" s="75">
        <v>7.2428051151455404E-3</v>
      </c>
      <c r="AG11" s="74">
        <v>7.3707279756859015E-3</v>
      </c>
      <c r="AH11" s="74">
        <v>3.4403167427420863E-3</v>
      </c>
      <c r="AI11" s="74">
        <v>4.0386036603921226E-2</v>
      </c>
      <c r="AJ11" s="74">
        <v>1.088742025442182E-3</v>
      </c>
      <c r="AK11" s="75">
        <v>5.7597727291387847E-3</v>
      </c>
      <c r="AL11" s="74">
        <v>4.8786589942456844E-4</v>
      </c>
      <c r="AM11" s="74">
        <v>4.9677756949918197E-4</v>
      </c>
      <c r="AN11" s="74">
        <v>7.3682307205496789E-3</v>
      </c>
      <c r="AO11" s="74">
        <v>2.6346722873008795E-3</v>
      </c>
      <c r="AP11" s="75">
        <v>0</v>
      </c>
      <c r="AQ11" s="74">
        <v>5.5189160848809291E-5</v>
      </c>
      <c r="AR11" s="254">
        <v>3.1735366199184389E-3</v>
      </c>
    </row>
    <row r="12" spans="1:44" ht="15" customHeight="1">
      <c r="A12" s="21">
        <v>9</v>
      </c>
      <c r="B12" s="22" t="s">
        <v>169</v>
      </c>
      <c r="C12" s="73">
        <v>6.0045943761432762E-2</v>
      </c>
      <c r="D12" s="74">
        <v>3.8555906063792496E-4</v>
      </c>
      <c r="E12" s="74">
        <v>1.7855417029090558E-2</v>
      </c>
      <c r="F12" s="74">
        <v>2.3669230000998701E-2</v>
      </c>
      <c r="G12" s="75">
        <v>5.7417806017413427E-3</v>
      </c>
      <c r="H12" s="74">
        <v>9.5890410958904104E-2</v>
      </c>
      <c r="I12" s="74">
        <v>2.2037653939494431E-2</v>
      </c>
      <c r="J12" s="74">
        <v>3.1262304118434524E-2</v>
      </c>
      <c r="K12" s="74">
        <v>0.41321764241520537</v>
      </c>
      <c r="L12" s="75">
        <v>6.7852495513996149E-4</v>
      </c>
      <c r="M12" s="74">
        <v>1.3731555632201253E-2</v>
      </c>
      <c r="N12" s="74">
        <v>2.6351907374444605E-3</v>
      </c>
      <c r="O12" s="74">
        <v>2.7627238454288406E-3</v>
      </c>
      <c r="P12" s="74">
        <v>9.6262081279354112E-3</v>
      </c>
      <c r="Q12" s="75">
        <v>1.1341270272416142E-2</v>
      </c>
      <c r="R12" s="74">
        <v>1.5919100575507848E-2</v>
      </c>
      <c r="S12" s="74">
        <v>8.6457092231081775E-3</v>
      </c>
      <c r="T12" s="74">
        <v>1.5310423903146393E-2</v>
      </c>
      <c r="U12" s="74">
        <v>1.2077687062011247E-2</v>
      </c>
      <c r="V12" s="75">
        <v>0.12946535405131082</v>
      </c>
      <c r="W12" s="74">
        <v>5.0237408851958624E-3</v>
      </c>
      <c r="X12" s="74">
        <v>4.5473277344360605E-4</v>
      </c>
      <c r="Y12" s="74">
        <v>9.5880393272121563E-3</v>
      </c>
      <c r="Z12" s="74">
        <v>1.4155621675232171E-2</v>
      </c>
      <c r="AA12" s="75">
        <v>1.0391571742545346E-5</v>
      </c>
      <c r="AB12" s="74">
        <v>1.6991703800619347E-5</v>
      </c>
      <c r="AC12" s="74">
        <v>3.4197517260246908E-5</v>
      </c>
      <c r="AD12" s="74">
        <v>3.3145961164632087E-4</v>
      </c>
      <c r="AE12" s="74">
        <v>1.2373836449786799E-3</v>
      </c>
      <c r="AF12" s="75">
        <v>9.0911580273282406E-4</v>
      </c>
      <c r="AG12" s="74">
        <v>2.4362340714398937E-3</v>
      </c>
      <c r="AH12" s="74">
        <v>0.12285859528363367</v>
      </c>
      <c r="AI12" s="74">
        <v>2.3909924792418378E-3</v>
      </c>
      <c r="AJ12" s="74">
        <v>2.8651105932689003E-3</v>
      </c>
      <c r="AK12" s="75">
        <v>4.1463795127798806E-3</v>
      </c>
      <c r="AL12" s="74">
        <v>3.1273455091318488E-3</v>
      </c>
      <c r="AM12" s="74">
        <v>2.5236300530558442E-3</v>
      </c>
      <c r="AN12" s="74">
        <v>2.5012807763011178E-3</v>
      </c>
      <c r="AO12" s="74">
        <v>1.7645548754948455E-2</v>
      </c>
      <c r="AP12" s="75">
        <v>9.3548671785367576E-3</v>
      </c>
      <c r="AQ12" s="74">
        <v>7.2297800711940176E-3</v>
      </c>
      <c r="AR12" s="254">
        <v>4.3807566145244489E-2</v>
      </c>
    </row>
    <row r="13" spans="1:44" ht="15" customHeight="1">
      <c r="A13" s="27">
        <v>10</v>
      </c>
      <c r="B13" s="28" t="s">
        <v>170</v>
      </c>
      <c r="C13" s="77">
        <v>7.5084017526694177E-3</v>
      </c>
      <c r="D13" s="78">
        <v>1.3249211356466877E-2</v>
      </c>
      <c r="E13" s="78">
        <v>3.4333623272446122E-2</v>
      </c>
      <c r="F13" s="78">
        <v>2.1372216119045242E-2</v>
      </c>
      <c r="G13" s="79">
        <v>2.294660383423729E-3</v>
      </c>
      <c r="H13" s="78">
        <v>3.2665964172813489E-3</v>
      </c>
      <c r="I13" s="78">
        <v>3.7081141375619902E-3</v>
      </c>
      <c r="J13" s="78">
        <v>1.7324198755807544E-3</v>
      </c>
      <c r="K13" s="78">
        <v>0.24302784543657355</v>
      </c>
      <c r="L13" s="79">
        <v>5.6414760527485661E-2</v>
      </c>
      <c r="M13" s="78">
        <v>2.1750611668588798E-2</v>
      </c>
      <c r="N13" s="78">
        <v>4.1301395366856862E-2</v>
      </c>
      <c r="O13" s="78">
        <v>2.6213477851083885E-3</v>
      </c>
      <c r="P13" s="78">
        <v>2.5229980980475877E-3</v>
      </c>
      <c r="Q13" s="79">
        <v>6.3935679870289971E-4</v>
      </c>
      <c r="R13" s="78">
        <v>1.7166737803877056E-3</v>
      </c>
      <c r="S13" s="78">
        <v>7.332050224544038E-4</v>
      </c>
      <c r="T13" s="78">
        <v>1.541641173381638E-4</v>
      </c>
      <c r="U13" s="78">
        <v>1.1159880311501986E-3</v>
      </c>
      <c r="V13" s="79">
        <v>2.9294538012757565E-3</v>
      </c>
      <c r="W13" s="78">
        <v>1.5420976767848059E-2</v>
      </c>
      <c r="X13" s="78">
        <v>6.0397038552812948E-2</v>
      </c>
      <c r="Y13" s="78">
        <v>1.3271579859700441E-2</v>
      </c>
      <c r="Z13" s="78">
        <v>1.1518348210260572E-2</v>
      </c>
      <c r="AA13" s="79">
        <v>1.6262809777083467E-3</v>
      </c>
      <c r="AB13" s="78">
        <v>4.6727185451703206E-4</v>
      </c>
      <c r="AC13" s="78">
        <v>3.5907393123259251E-4</v>
      </c>
      <c r="AD13" s="78">
        <v>0.10139349520260957</v>
      </c>
      <c r="AE13" s="78">
        <v>8.019280765367055E-4</v>
      </c>
      <c r="AF13" s="79">
        <v>1.0736876694323503E-2</v>
      </c>
      <c r="AG13" s="78">
        <v>2.0744171301369393E-3</v>
      </c>
      <c r="AH13" s="78">
        <v>2.2364713393211479E-3</v>
      </c>
      <c r="AI13" s="78">
        <v>3.4995435377994173E-3</v>
      </c>
      <c r="AJ13" s="78">
        <v>2.2920884746151201E-3</v>
      </c>
      <c r="AK13" s="79">
        <v>2.2907720476546272E-3</v>
      </c>
      <c r="AL13" s="78">
        <v>2.4518388791593695E-3</v>
      </c>
      <c r="AM13" s="78">
        <v>4.2457922939863422E-3</v>
      </c>
      <c r="AN13" s="78">
        <v>9.3873368893710642E-3</v>
      </c>
      <c r="AO13" s="78">
        <v>6.0394795508897084E-3</v>
      </c>
      <c r="AP13" s="79">
        <v>0</v>
      </c>
      <c r="AQ13" s="78">
        <v>1.9343800877507658E-2</v>
      </c>
      <c r="AR13" s="255">
        <v>3.5141304453809301E-2</v>
      </c>
    </row>
    <row r="14" spans="1:44" ht="15" customHeight="1">
      <c r="A14" s="21">
        <v>11</v>
      </c>
      <c r="B14" s="22" t="s">
        <v>171</v>
      </c>
      <c r="C14" s="73">
        <v>2.4602600643779866E-3</v>
      </c>
      <c r="D14" s="74">
        <v>7.3606729758149316E-4</v>
      </c>
      <c r="E14" s="74">
        <v>2.4161592732192905E-5</v>
      </c>
      <c r="F14" s="74">
        <v>1.6645028130097539E-4</v>
      </c>
      <c r="G14" s="75">
        <v>6.7506104275386605E-3</v>
      </c>
      <c r="H14" s="74">
        <v>1.053740779768177E-3</v>
      </c>
      <c r="I14" s="74">
        <v>3.059947845223919E-3</v>
      </c>
      <c r="J14" s="74">
        <v>0</v>
      </c>
      <c r="K14" s="74">
        <v>2.3574498519003313E-3</v>
      </c>
      <c r="L14" s="75">
        <v>8.9990047100790659E-5</v>
      </c>
      <c r="M14" s="74">
        <v>5.9560892012201036E-2</v>
      </c>
      <c r="N14" s="74">
        <v>3.5068914578351546E-3</v>
      </c>
      <c r="O14" s="74">
        <v>8.6985548224945022E-4</v>
      </c>
      <c r="P14" s="74">
        <v>3.4933819819120446E-3</v>
      </c>
      <c r="Q14" s="75">
        <v>1.1357985482839747E-2</v>
      </c>
      <c r="R14" s="74">
        <v>2.3916173787423254E-2</v>
      </c>
      <c r="S14" s="74">
        <v>5.8350899703662968E-3</v>
      </c>
      <c r="T14" s="74">
        <v>5.4631909081711803E-3</v>
      </c>
      <c r="U14" s="74">
        <v>5.544202547766562E-3</v>
      </c>
      <c r="V14" s="75">
        <v>2.7726661330384626E-3</v>
      </c>
      <c r="W14" s="74">
        <v>5.3173223673054097E-2</v>
      </c>
      <c r="X14" s="74">
        <v>3.694703784229299E-5</v>
      </c>
      <c r="Y14" s="74">
        <v>4.9565288047452669E-3</v>
      </c>
      <c r="Z14" s="74">
        <v>4.9589757461004414E-4</v>
      </c>
      <c r="AA14" s="75">
        <v>2.0956336347466447E-4</v>
      </c>
      <c r="AB14" s="74">
        <v>8.4958519003096734E-6</v>
      </c>
      <c r="AC14" s="74">
        <v>7.2194758660521239E-5</v>
      </c>
      <c r="AD14" s="74">
        <v>7.2141209593611021E-5</v>
      </c>
      <c r="AE14" s="74">
        <v>4.3114412717027174E-6</v>
      </c>
      <c r="AF14" s="75">
        <v>1.6977463785974425E-4</v>
      </c>
      <c r="AG14" s="74">
        <v>1.743613069517095E-3</v>
      </c>
      <c r="AH14" s="74">
        <v>7.8840592021172816E-4</v>
      </c>
      <c r="AI14" s="74">
        <v>4.7819849584836762E-4</v>
      </c>
      <c r="AJ14" s="74">
        <v>0</v>
      </c>
      <c r="AK14" s="75">
        <v>8.0874927130459055E-4</v>
      </c>
      <c r="AL14" s="74">
        <v>1.8513885414060546E-3</v>
      </c>
      <c r="AM14" s="74">
        <v>1.6890437362972186E-3</v>
      </c>
      <c r="AN14" s="74">
        <v>1.3561160835367507E-3</v>
      </c>
      <c r="AO14" s="74">
        <v>4.0533419804628914E-4</v>
      </c>
      <c r="AP14" s="75">
        <v>5.0304474450622184E-3</v>
      </c>
      <c r="AQ14" s="74">
        <v>4.7186732525731946E-3</v>
      </c>
      <c r="AR14" s="254">
        <v>5.2945920281600731E-3</v>
      </c>
    </row>
    <row r="15" spans="1:44" ht="15" customHeight="1">
      <c r="A15" s="21">
        <v>12</v>
      </c>
      <c r="B15" s="22" t="s">
        <v>172</v>
      </c>
      <c r="C15" s="73">
        <v>3.5450433204293754E-5</v>
      </c>
      <c r="D15" s="74">
        <v>3.505082369435682E-5</v>
      </c>
      <c r="E15" s="74">
        <v>4.1074707644727943E-4</v>
      </c>
      <c r="F15" s="74">
        <v>1.1651519691068279E-3</v>
      </c>
      <c r="G15" s="75">
        <v>0</v>
      </c>
      <c r="H15" s="74">
        <v>3.6880927291886193E-4</v>
      </c>
      <c r="I15" s="74">
        <v>5.5018766675208391E-3</v>
      </c>
      <c r="J15" s="74">
        <v>0</v>
      </c>
      <c r="K15" s="74">
        <v>1.3494275053808422E-6</v>
      </c>
      <c r="L15" s="75">
        <v>0</v>
      </c>
      <c r="M15" s="74">
        <v>6.6178768902445595E-3</v>
      </c>
      <c r="N15" s="74">
        <v>0.50816493008099284</v>
      </c>
      <c r="O15" s="74">
        <v>2.7097078228086708E-4</v>
      </c>
      <c r="P15" s="74">
        <v>0.25577378410899354</v>
      </c>
      <c r="Q15" s="75">
        <v>4.8131448414771232E-2</v>
      </c>
      <c r="R15" s="74">
        <v>8.3488506259292786E-4</v>
      </c>
      <c r="S15" s="74">
        <v>4.1181682094522346E-2</v>
      </c>
      <c r="T15" s="74">
        <v>1.9737824647951784E-2</v>
      </c>
      <c r="U15" s="74">
        <v>9.0305686503205015E-2</v>
      </c>
      <c r="V15" s="75">
        <v>2.2775471807101656E-3</v>
      </c>
      <c r="W15" s="74">
        <v>2.3018060030523996E-2</v>
      </c>
      <c r="X15" s="74">
        <v>0</v>
      </c>
      <c r="Y15" s="74">
        <v>2.7084856856531512E-5</v>
      </c>
      <c r="Z15" s="74">
        <v>0</v>
      </c>
      <c r="AA15" s="75">
        <v>0</v>
      </c>
      <c r="AB15" s="74">
        <v>0</v>
      </c>
      <c r="AC15" s="74">
        <v>0</v>
      </c>
      <c r="AD15" s="74">
        <v>9.7488121072447321E-6</v>
      </c>
      <c r="AE15" s="74">
        <v>0</v>
      </c>
      <c r="AF15" s="75">
        <v>3.0121306717051397E-5</v>
      </c>
      <c r="AG15" s="74">
        <v>0</v>
      </c>
      <c r="AH15" s="74">
        <v>2.6545653879182768E-6</v>
      </c>
      <c r="AI15" s="74">
        <v>0</v>
      </c>
      <c r="AJ15" s="74">
        <v>0</v>
      </c>
      <c r="AK15" s="75">
        <v>1.4368641875969884E-4</v>
      </c>
      <c r="AL15" s="74">
        <v>2.5018764073054793E-5</v>
      </c>
      <c r="AM15" s="74">
        <v>2.6494803706623037E-5</v>
      </c>
      <c r="AN15" s="74">
        <v>0</v>
      </c>
      <c r="AO15" s="74">
        <v>1.3511139934876305E-5</v>
      </c>
      <c r="AP15" s="75">
        <v>0</v>
      </c>
      <c r="AQ15" s="74">
        <v>4.8566461546952176E-3</v>
      </c>
      <c r="AR15" s="254">
        <v>7.6371721066162149E-2</v>
      </c>
    </row>
    <row r="16" spans="1:44" ht="15" customHeight="1">
      <c r="A16" s="21">
        <v>13</v>
      </c>
      <c r="B16" s="22" t="s">
        <v>173</v>
      </c>
      <c r="C16" s="73">
        <v>0</v>
      </c>
      <c r="D16" s="74">
        <v>0</v>
      </c>
      <c r="E16" s="74">
        <v>0</v>
      </c>
      <c r="F16" s="74">
        <v>6.9909118146409667E-4</v>
      </c>
      <c r="G16" s="75">
        <v>1.0225088742827049E-3</v>
      </c>
      <c r="H16" s="74">
        <v>0</v>
      </c>
      <c r="I16" s="74">
        <v>1.6430261829034835E-3</v>
      </c>
      <c r="J16" s="74">
        <v>1.8899125915426411E-3</v>
      </c>
      <c r="K16" s="74">
        <v>1.8514145373825155E-3</v>
      </c>
      <c r="L16" s="75">
        <v>1.0798805652094878E-5</v>
      </c>
      <c r="M16" s="74">
        <v>1.0013041744360254E-2</v>
      </c>
      <c r="N16" s="74">
        <v>1.7297699068822745E-3</v>
      </c>
      <c r="O16" s="74">
        <v>8.2685359723531263E-2</v>
      </c>
      <c r="P16" s="74">
        <v>5.3041183092031208E-2</v>
      </c>
      <c r="Q16" s="75">
        <v>2.2816262228221126E-2</v>
      </c>
      <c r="R16" s="74">
        <v>3.9300572693630013E-2</v>
      </c>
      <c r="S16" s="74">
        <v>4.5672562857055572E-2</v>
      </c>
      <c r="T16" s="74">
        <v>4.5859007279436918E-2</v>
      </c>
      <c r="U16" s="74">
        <v>1.7659251654488808E-2</v>
      </c>
      <c r="V16" s="75">
        <v>2.6488863949563884E-3</v>
      </c>
      <c r="W16" s="74">
        <v>9.4412413091402407E-3</v>
      </c>
      <c r="X16" s="74">
        <v>2.2736638672180302E-4</v>
      </c>
      <c r="Y16" s="74">
        <v>2.7084856856531513E-4</v>
      </c>
      <c r="Z16" s="74">
        <v>0</v>
      </c>
      <c r="AA16" s="75">
        <v>1.2123500366302903E-5</v>
      </c>
      <c r="AB16" s="74">
        <v>0</v>
      </c>
      <c r="AC16" s="74">
        <v>0</v>
      </c>
      <c r="AD16" s="74">
        <v>3.8995248428978928E-5</v>
      </c>
      <c r="AE16" s="74">
        <v>9.0540266705757072E-5</v>
      </c>
      <c r="AF16" s="75">
        <v>2.0263424518743666E-4</v>
      </c>
      <c r="AG16" s="74">
        <v>1.7229378157283547E-5</v>
      </c>
      <c r="AH16" s="74">
        <v>1.1932271418692653E-3</v>
      </c>
      <c r="AI16" s="74">
        <v>2.1736295265834891E-4</v>
      </c>
      <c r="AJ16" s="74">
        <v>0</v>
      </c>
      <c r="AK16" s="75">
        <v>4.4748056128020492E-4</v>
      </c>
      <c r="AL16" s="74">
        <v>6.5048786589942459E-4</v>
      </c>
      <c r="AM16" s="74">
        <v>3.3118504633278798E-4</v>
      </c>
      <c r="AN16" s="74">
        <v>0</v>
      </c>
      <c r="AO16" s="74">
        <v>4.5937875778579438E-4</v>
      </c>
      <c r="AP16" s="75">
        <v>9.7078810343305974E-4</v>
      </c>
      <c r="AQ16" s="74">
        <v>3.8080520985678411E-3</v>
      </c>
      <c r="AR16" s="254">
        <v>8.7122686952915435E-3</v>
      </c>
    </row>
    <row r="17" spans="1:44" ht="15" customHeight="1">
      <c r="A17" s="21">
        <v>14</v>
      </c>
      <c r="B17" s="22" t="s">
        <v>174</v>
      </c>
      <c r="C17" s="73">
        <v>1.3258462018405864E-3</v>
      </c>
      <c r="D17" s="74">
        <v>5.6081317910970912E-4</v>
      </c>
      <c r="E17" s="74">
        <v>1.9812506040398181E-3</v>
      </c>
      <c r="F17" s="74">
        <v>1.3016411997736276E-2</v>
      </c>
      <c r="G17" s="75">
        <v>2.0593807494750666E-2</v>
      </c>
      <c r="H17" s="74">
        <v>1.8967334035827187E-3</v>
      </c>
      <c r="I17" s="74">
        <v>1.1335373298563482E-2</v>
      </c>
      <c r="J17" s="74">
        <v>5.5122450586660371E-4</v>
      </c>
      <c r="K17" s="74">
        <v>2.5693099702451235E-3</v>
      </c>
      <c r="L17" s="75">
        <v>5.9033470898118667E-4</v>
      </c>
      <c r="M17" s="74">
        <v>7.8789381217732463E-3</v>
      </c>
      <c r="N17" s="74">
        <v>8.6811347462776941E-5</v>
      </c>
      <c r="O17" s="74">
        <v>3.0827835375431983E-4</v>
      </c>
      <c r="P17" s="74">
        <v>5.8941117105927102E-2</v>
      </c>
      <c r="Q17" s="75">
        <v>2.0952516265989145E-2</v>
      </c>
      <c r="R17" s="74">
        <v>1.3705248049980535E-2</v>
      </c>
      <c r="S17" s="74">
        <v>3.0397458222588825E-2</v>
      </c>
      <c r="T17" s="74">
        <v>2.6121182631485131E-2</v>
      </c>
      <c r="U17" s="74">
        <v>1.710206985727699E-2</v>
      </c>
      <c r="V17" s="75">
        <v>7.1132089484498649E-3</v>
      </c>
      <c r="W17" s="74">
        <v>8.9168221129387826E-2</v>
      </c>
      <c r="X17" s="74">
        <v>3.2968126074661437E-4</v>
      </c>
      <c r="Y17" s="74">
        <v>8.1254570569594539E-4</v>
      </c>
      <c r="Z17" s="74">
        <v>1.5778559192137768E-4</v>
      </c>
      <c r="AA17" s="75">
        <v>2.8091882277347588E-3</v>
      </c>
      <c r="AB17" s="74">
        <v>1.1469400065418059E-4</v>
      </c>
      <c r="AC17" s="74">
        <v>3.3057600018238678E-4</v>
      </c>
      <c r="AD17" s="74">
        <v>1.6144032849597276E-3</v>
      </c>
      <c r="AE17" s="74">
        <v>4.7856998115900162E-4</v>
      </c>
      <c r="AF17" s="75">
        <v>4.4168788849639909E-3</v>
      </c>
      <c r="AG17" s="74">
        <v>1.412809008897251E-4</v>
      </c>
      <c r="AH17" s="74">
        <v>3.3447523887770287E-4</v>
      </c>
      <c r="AI17" s="74">
        <v>2.4562013650393428E-3</v>
      </c>
      <c r="AJ17" s="74">
        <v>9.7413760171142605E-4</v>
      </c>
      <c r="AK17" s="75">
        <v>1.157702002578145E-3</v>
      </c>
      <c r="AL17" s="74">
        <v>9.3820365273955466E-4</v>
      </c>
      <c r="AM17" s="74">
        <v>2.5964907632490576E-3</v>
      </c>
      <c r="AN17" s="74">
        <v>1.9588343428864177E-4</v>
      </c>
      <c r="AO17" s="74">
        <v>3.9587640009187573E-3</v>
      </c>
      <c r="AP17" s="75">
        <v>3.5301385579383993E-4</v>
      </c>
      <c r="AQ17" s="74">
        <v>5.794861889124976E-3</v>
      </c>
      <c r="AR17" s="254">
        <v>8.3147719685573371E-3</v>
      </c>
    </row>
    <row r="18" spans="1:44" ht="15" customHeight="1">
      <c r="A18" s="27">
        <v>15</v>
      </c>
      <c r="B18" s="28" t="s">
        <v>175</v>
      </c>
      <c r="C18" s="77">
        <v>2.8360346563435004E-4</v>
      </c>
      <c r="D18" s="78">
        <v>3.505082369435682E-4</v>
      </c>
      <c r="E18" s="78">
        <v>2.4161592732192905E-5</v>
      </c>
      <c r="F18" s="78">
        <v>2.6632045008156062E-3</v>
      </c>
      <c r="G18" s="79">
        <v>0</v>
      </c>
      <c r="H18" s="78">
        <v>0</v>
      </c>
      <c r="I18" s="78">
        <v>1.9897197811308241E-3</v>
      </c>
      <c r="J18" s="78">
        <v>0</v>
      </c>
      <c r="K18" s="78">
        <v>5.3977100215233688E-6</v>
      </c>
      <c r="L18" s="79">
        <v>1.0798805652094878E-5</v>
      </c>
      <c r="M18" s="78">
        <v>4.4406600631608445E-3</v>
      </c>
      <c r="N18" s="78">
        <v>1.7218779662038401E-5</v>
      </c>
      <c r="O18" s="78">
        <v>5.8906691800188505E-6</v>
      </c>
      <c r="P18" s="78">
        <v>2.4453673873384312E-3</v>
      </c>
      <c r="Q18" s="79">
        <v>0.18527974994045207</v>
      </c>
      <c r="R18" s="78">
        <v>5.92393165199364E-3</v>
      </c>
      <c r="S18" s="78">
        <v>1.1334127638774326E-2</v>
      </c>
      <c r="T18" s="78">
        <v>1.0266366688988346E-2</v>
      </c>
      <c r="U18" s="78">
        <v>1.4389260523913334E-2</v>
      </c>
      <c r="V18" s="79">
        <v>2.0629956347012371E-3</v>
      </c>
      <c r="W18" s="78">
        <v>6.6792436832287605E-3</v>
      </c>
      <c r="X18" s="78">
        <v>0</v>
      </c>
      <c r="Y18" s="78">
        <v>1.2215270442295713E-2</v>
      </c>
      <c r="Z18" s="78">
        <v>2.25407988459111E-5</v>
      </c>
      <c r="AA18" s="79">
        <v>1.0287656025119894E-3</v>
      </c>
      <c r="AB18" s="78">
        <v>8.4958519003096734E-6</v>
      </c>
      <c r="AC18" s="78">
        <v>0</v>
      </c>
      <c r="AD18" s="78">
        <v>1.4233265676577309E-4</v>
      </c>
      <c r="AE18" s="78">
        <v>7.7605942890648913E-5</v>
      </c>
      <c r="AF18" s="79">
        <v>3.5488375913907827E-3</v>
      </c>
      <c r="AG18" s="78">
        <v>0</v>
      </c>
      <c r="AH18" s="78">
        <v>1.0145748912623653E-2</v>
      </c>
      <c r="AI18" s="78">
        <v>0</v>
      </c>
      <c r="AJ18" s="78">
        <v>1.7954693051151775E-3</v>
      </c>
      <c r="AK18" s="79">
        <v>2.6007241795505488E-2</v>
      </c>
      <c r="AL18" s="78">
        <v>3.7528146109582187E-5</v>
      </c>
      <c r="AM18" s="78">
        <v>0</v>
      </c>
      <c r="AN18" s="78">
        <v>5.1080372479884277E-3</v>
      </c>
      <c r="AO18" s="78">
        <v>2.0266709902314457E-4</v>
      </c>
      <c r="AP18" s="79">
        <v>2.4710969905568793E-2</v>
      </c>
      <c r="AQ18" s="78">
        <v>0</v>
      </c>
      <c r="AR18" s="255">
        <v>7.4164994179546024E-3</v>
      </c>
    </row>
    <row r="19" spans="1:44" ht="15" customHeight="1">
      <c r="A19" s="21">
        <v>16</v>
      </c>
      <c r="B19" s="22" t="s">
        <v>177</v>
      </c>
      <c r="C19" s="73">
        <v>0</v>
      </c>
      <c r="D19" s="74">
        <v>0</v>
      </c>
      <c r="E19" s="74">
        <v>0</v>
      </c>
      <c r="F19" s="74">
        <v>6.6580112520390157E-5</v>
      </c>
      <c r="G19" s="75">
        <v>0</v>
      </c>
      <c r="H19" s="74">
        <v>0</v>
      </c>
      <c r="I19" s="74">
        <v>0</v>
      </c>
      <c r="J19" s="74">
        <v>8.662099377903772E-4</v>
      </c>
      <c r="K19" s="74">
        <v>1.3494275053808422E-6</v>
      </c>
      <c r="L19" s="75">
        <v>0</v>
      </c>
      <c r="M19" s="74">
        <v>0</v>
      </c>
      <c r="N19" s="74">
        <v>7.1744915258493343E-7</v>
      </c>
      <c r="O19" s="74">
        <v>4.3198240653471565E-5</v>
      </c>
      <c r="P19" s="74">
        <v>1.1062376276054808E-3</v>
      </c>
      <c r="Q19" s="75">
        <v>7.9861096601379841E-2</v>
      </c>
      <c r="R19" s="74">
        <v>0.24296093394558238</v>
      </c>
      <c r="S19" s="74">
        <v>0.13209910487886842</v>
      </c>
      <c r="T19" s="74">
        <v>0.27553945396996693</v>
      </c>
      <c r="U19" s="74">
        <v>6.9932001078625988E-3</v>
      </c>
      <c r="V19" s="75">
        <v>4.9511895232829688E-5</v>
      </c>
      <c r="W19" s="74">
        <v>2.9040189927081566E-4</v>
      </c>
      <c r="X19" s="74">
        <v>5.6841596680450752E-6</v>
      </c>
      <c r="Y19" s="74">
        <v>2.7084856856531512E-5</v>
      </c>
      <c r="Z19" s="74">
        <v>0</v>
      </c>
      <c r="AA19" s="75">
        <v>2.5978929356363365E-5</v>
      </c>
      <c r="AB19" s="74">
        <v>4.2479259501548367E-5</v>
      </c>
      <c r="AC19" s="74">
        <v>0</v>
      </c>
      <c r="AD19" s="74">
        <v>1.9497624214489464E-6</v>
      </c>
      <c r="AE19" s="74">
        <v>8.3641960671032719E-4</v>
      </c>
      <c r="AF19" s="75">
        <v>2.2152851940085982E-3</v>
      </c>
      <c r="AG19" s="74">
        <v>4.1695095140626185E-4</v>
      </c>
      <c r="AH19" s="74">
        <v>5.3091307758365535E-6</v>
      </c>
      <c r="AI19" s="74">
        <v>0</v>
      </c>
      <c r="AJ19" s="74">
        <v>0</v>
      </c>
      <c r="AK19" s="75">
        <v>1.3034410844629822E-2</v>
      </c>
      <c r="AL19" s="74">
        <v>0</v>
      </c>
      <c r="AM19" s="74">
        <v>0</v>
      </c>
      <c r="AN19" s="74">
        <v>0</v>
      </c>
      <c r="AO19" s="74">
        <v>2.702227986975261E-5</v>
      </c>
      <c r="AP19" s="75">
        <v>3.6007413290971672E-2</v>
      </c>
      <c r="AQ19" s="74">
        <v>0</v>
      </c>
      <c r="AR19" s="254">
        <v>1.3415206867274243E-2</v>
      </c>
    </row>
    <row r="20" spans="1:44" ht="15" customHeight="1">
      <c r="A20" s="21">
        <v>17</v>
      </c>
      <c r="B20" s="22" t="s">
        <v>288</v>
      </c>
      <c r="C20" s="73">
        <v>3.5450433204293754E-5</v>
      </c>
      <c r="D20" s="74">
        <v>0</v>
      </c>
      <c r="E20" s="74">
        <v>8.2149415289455886E-4</v>
      </c>
      <c r="F20" s="74">
        <v>1.0652818003262425E-3</v>
      </c>
      <c r="G20" s="75">
        <v>0</v>
      </c>
      <c r="H20" s="74">
        <v>0</v>
      </c>
      <c r="I20" s="74">
        <v>1.8088361646643856E-4</v>
      </c>
      <c r="J20" s="74">
        <v>0</v>
      </c>
      <c r="K20" s="74">
        <v>0</v>
      </c>
      <c r="L20" s="75">
        <v>0</v>
      </c>
      <c r="M20" s="74">
        <v>5.3891505620884038E-5</v>
      </c>
      <c r="N20" s="74">
        <v>0</v>
      </c>
      <c r="O20" s="74">
        <v>3.9271127866792337E-6</v>
      </c>
      <c r="P20" s="74">
        <v>5.0459961960951755E-4</v>
      </c>
      <c r="Q20" s="75">
        <v>1.9962140048390534E-2</v>
      </c>
      <c r="R20" s="74">
        <v>2.0360876723123034E-2</v>
      </c>
      <c r="S20" s="74">
        <v>0.12876913206855467</v>
      </c>
      <c r="T20" s="74">
        <v>1.987271825062268E-2</v>
      </c>
      <c r="U20" s="74">
        <v>2.5731077748790607E-2</v>
      </c>
      <c r="V20" s="75">
        <v>8.251982538804948E-5</v>
      </c>
      <c r="W20" s="74">
        <v>7.8790062743768017E-3</v>
      </c>
      <c r="X20" s="74">
        <v>2.8420798340225376E-6</v>
      </c>
      <c r="Y20" s="74">
        <v>2.166788548522521E-4</v>
      </c>
      <c r="Z20" s="74">
        <v>0</v>
      </c>
      <c r="AA20" s="75">
        <v>2.1302722072217959E-4</v>
      </c>
      <c r="AB20" s="74">
        <v>4.2479259501548367E-6</v>
      </c>
      <c r="AC20" s="74">
        <v>1.1399172420082301E-5</v>
      </c>
      <c r="AD20" s="74">
        <v>1.8912695488054781E-4</v>
      </c>
      <c r="AE20" s="74">
        <v>1.2503179687937881E-4</v>
      </c>
      <c r="AF20" s="75">
        <v>1.8428763109614174E-3</v>
      </c>
      <c r="AG20" s="74">
        <v>6.0302823550492418E-4</v>
      </c>
      <c r="AH20" s="74">
        <v>6.9018700085875186E-5</v>
      </c>
      <c r="AI20" s="74">
        <v>0</v>
      </c>
      <c r="AJ20" s="74">
        <v>1.3370516101921534E-4</v>
      </c>
      <c r="AK20" s="75">
        <v>7.4306405130015679E-3</v>
      </c>
      <c r="AL20" s="74">
        <v>1.0007505629221917E-4</v>
      </c>
      <c r="AM20" s="74">
        <v>3.9742205559934559E-5</v>
      </c>
      <c r="AN20" s="74">
        <v>7.3832986770334204E-4</v>
      </c>
      <c r="AO20" s="74">
        <v>5.404455973950522E-5</v>
      </c>
      <c r="AP20" s="75">
        <v>0</v>
      </c>
      <c r="AQ20" s="74">
        <v>1.1589723778249951E-3</v>
      </c>
      <c r="AR20" s="254">
        <v>3.8085468706764896E-3</v>
      </c>
    </row>
    <row r="21" spans="1:44" ht="15" customHeight="1">
      <c r="A21" s="21">
        <v>18</v>
      </c>
      <c r="B21" s="22" t="s">
        <v>289</v>
      </c>
      <c r="C21" s="73">
        <v>0</v>
      </c>
      <c r="D21" s="74">
        <v>1.752541184717841E-4</v>
      </c>
      <c r="E21" s="74">
        <v>2.4161592732192905E-5</v>
      </c>
      <c r="F21" s="74">
        <v>0</v>
      </c>
      <c r="G21" s="75">
        <v>4.1037145456162069E-5</v>
      </c>
      <c r="H21" s="74">
        <v>0</v>
      </c>
      <c r="I21" s="74">
        <v>0</v>
      </c>
      <c r="J21" s="74">
        <v>0</v>
      </c>
      <c r="K21" s="74">
        <v>1.214484754842758E-5</v>
      </c>
      <c r="L21" s="75">
        <v>1.799800942015813E-6</v>
      </c>
      <c r="M21" s="74">
        <v>1.0778301124176808E-5</v>
      </c>
      <c r="N21" s="74">
        <v>0</v>
      </c>
      <c r="O21" s="74">
        <v>0</v>
      </c>
      <c r="P21" s="74">
        <v>5.8223033031867404E-5</v>
      </c>
      <c r="Q21" s="75">
        <v>7.4382686385043232E-4</v>
      </c>
      <c r="R21" s="74">
        <v>1.2194950352480969E-4</v>
      </c>
      <c r="S21" s="74">
        <v>3.0550209268933492E-5</v>
      </c>
      <c r="T21" s="74">
        <v>3.2263659181677597E-2</v>
      </c>
      <c r="U21" s="74">
        <v>9.1293344032956567E-3</v>
      </c>
      <c r="V21" s="75">
        <v>1.6503965077609896E-5</v>
      </c>
      <c r="W21" s="74">
        <v>1.6364253010005088E-3</v>
      </c>
      <c r="X21" s="74">
        <v>1.4210399170112689E-5</v>
      </c>
      <c r="Y21" s="74">
        <v>0</v>
      </c>
      <c r="Z21" s="74">
        <v>2.25407988459111E-5</v>
      </c>
      <c r="AA21" s="75">
        <v>3.0655136640508771E-4</v>
      </c>
      <c r="AB21" s="74">
        <v>1.3593363040495477E-4</v>
      </c>
      <c r="AC21" s="74">
        <v>5.6995862100411511E-5</v>
      </c>
      <c r="AD21" s="74">
        <v>9.7488121072447328E-5</v>
      </c>
      <c r="AE21" s="74">
        <v>1.6814620959640597E-4</v>
      </c>
      <c r="AF21" s="75">
        <v>1.6813165749335961E-3</v>
      </c>
      <c r="AG21" s="74">
        <v>4.4796383208937221E-5</v>
      </c>
      <c r="AH21" s="74">
        <v>2.9200219267101043E-5</v>
      </c>
      <c r="AI21" s="74">
        <v>8.6945181063339562E-5</v>
      </c>
      <c r="AJ21" s="74">
        <v>3.3044275509034647E-3</v>
      </c>
      <c r="AK21" s="75">
        <v>1.0591741725714942E-3</v>
      </c>
      <c r="AL21" s="74">
        <v>1.2509382036527396E-5</v>
      </c>
      <c r="AM21" s="74">
        <v>1.7221622409304975E-4</v>
      </c>
      <c r="AN21" s="74">
        <v>3.7669891209354188E-4</v>
      </c>
      <c r="AO21" s="74">
        <v>1.3511139934876305E-5</v>
      </c>
      <c r="AP21" s="75">
        <v>0</v>
      </c>
      <c r="AQ21" s="74">
        <v>0</v>
      </c>
      <c r="AR21" s="254">
        <v>1.4009416668110302E-3</v>
      </c>
    </row>
    <row r="22" spans="1:44" ht="15" customHeight="1">
      <c r="A22" s="21">
        <v>19</v>
      </c>
      <c r="B22" s="22" t="s">
        <v>178</v>
      </c>
      <c r="C22" s="73">
        <v>0</v>
      </c>
      <c r="D22" s="74">
        <v>0</v>
      </c>
      <c r="E22" s="74">
        <v>3.5710834058181117E-2</v>
      </c>
      <c r="F22" s="74">
        <v>0</v>
      </c>
      <c r="G22" s="75">
        <v>0</v>
      </c>
      <c r="H22" s="74">
        <v>0</v>
      </c>
      <c r="I22" s="74">
        <v>0</v>
      </c>
      <c r="J22" s="74">
        <v>0</v>
      </c>
      <c r="K22" s="74">
        <v>0</v>
      </c>
      <c r="L22" s="75">
        <v>0</v>
      </c>
      <c r="M22" s="74">
        <v>0</v>
      </c>
      <c r="N22" s="74">
        <v>0</v>
      </c>
      <c r="O22" s="74">
        <v>0</v>
      </c>
      <c r="P22" s="74">
        <v>0</v>
      </c>
      <c r="Q22" s="75">
        <v>8.3576052118026109E-6</v>
      </c>
      <c r="R22" s="74">
        <v>0</v>
      </c>
      <c r="S22" s="74">
        <v>0</v>
      </c>
      <c r="T22" s="74">
        <v>0</v>
      </c>
      <c r="U22" s="74">
        <v>0.41626191118229755</v>
      </c>
      <c r="V22" s="75">
        <v>0</v>
      </c>
      <c r="W22" s="74">
        <v>0</v>
      </c>
      <c r="X22" s="74">
        <v>0</v>
      </c>
      <c r="Y22" s="74">
        <v>0</v>
      </c>
      <c r="Z22" s="74">
        <v>0</v>
      </c>
      <c r="AA22" s="75">
        <v>0</v>
      </c>
      <c r="AB22" s="74">
        <v>0</v>
      </c>
      <c r="AC22" s="74">
        <v>0</v>
      </c>
      <c r="AD22" s="74">
        <v>1.264225954067497E-2</v>
      </c>
      <c r="AE22" s="74">
        <v>0</v>
      </c>
      <c r="AF22" s="75">
        <v>5.4355267121224569E-3</v>
      </c>
      <c r="AG22" s="74">
        <v>7.580926389204761E-5</v>
      </c>
      <c r="AH22" s="74">
        <v>0</v>
      </c>
      <c r="AI22" s="74">
        <v>0</v>
      </c>
      <c r="AJ22" s="74">
        <v>0</v>
      </c>
      <c r="AK22" s="75">
        <v>3.1044477104595503E-2</v>
      </c>
      <c r="AL22" s="74">
        <v>0</v>
      </c>
      <c r="AM22" s="74">
        <v>0</v>
      </c>
      <c r="AN22" s="74">
        <v>1.5067956483741675E-5</v>
      </c>
      <c r="AO22" s="74">
        <v>5.404455973950522E-5</v>
      </c>
      <c r="AP22" s="75">
        <v>0</v>
      </c>
      <c r="AQ22" s="74">
        <v>0</v>
      </c>
      <c r="AR22" s="254">
        <v>2.5918036156014485E-2</v>
      </c>
    </row>
    <row r="23" spans="1:44" ht="15" customHeight="1">
      <c r="A23" s="27">
        <v>20</v>
      </c>
      <c r="B23" s="28" t="s">
        <v>179</v>
      </c>
      <c r="C23" s="77">
        <v>9.2029324598346587E-3</v>
      </c>
      <c r="D23" s="78">
        <v>2.0049071153172098E-2</v>
      </c>
      <c r="E23" s="78">
        <v>1.761380110176863E-2</v>
      </c>
      <c r="F23" s="78">
        <v>8.2559339525283791E-3</v>
      </c>
      <c r="G23" s="79">
        <v>2.1291438967505419E-2</v>
      </c>
      <c r="H23" s="78">
        <v>2.713382507903056E-2</v>
      </c>
      <c r="I23" s="78">
        <v>3.6598785065042737E-2</v>
      </c>
      <c r="J23" s="78">
        <v>4.8586502874242064E-2</v>
      </c>
      <c r="K23" s="78">
        <v>5.7998394181268597E-3</v>
      </c>
      <c r="L23" s="79">
        <v>3.0596616014268822E-3</v>
      </c>
      <c r="M23" s="78">
        <v>1.6167451686265211E-2</v>
      </c>
      <c r="N23" s="78">
        <v>1.0535023356557163E-2</v>
      </c>
      <c r="O23" s="78">
        <v>1.9555058121269241E-2</v>
      </c>
      <c r="P23" s="78">
        <v>4.1920583782944533E-3</v>
      </c>
      <c r="Q23" s="79">
        <v>3.7224773613368824E-2</v>
      </c>
      <c r="R23" s="78">
        <v>3.087198585385759E-2</v>
      </c>
      <c r="S23" s="78">
        <v>5.5204228148962822E-2</v>
      </c>
      <c r="T23" s="78">
        <v>2.9980103193606042E-2</v>
      </c>
      <c r="U23" s="78">
        <v>3.2418883752058973E-2</v>
      </c>
      <c r="V23" s="79">
        <v>0.16426396441745128</v>
      </c>
      <c r="W23" s="78">
        <v>1.5838561980668138E-2</v>
      </c>
      <c r="X23" s="78">
        <v>8.06298048912194E-3</v>
      </c>
      <c r="Y23" s="78">
        <v>4.2360716123615284E-2</v>
      </c>
      <c r="Z23" s="78">
        <v>1.4313407267153548E-2</v>
      </c>
      <c r="AA23" s="79">
        <v>5.8781657490331509E-3</v>
      </c>
      <c r="AB23" s="78">
        <v>3.1307214252641147E-3</v>
      </c>
      <c r="AC23" s="78">
        <v>6.288543451745403E-4</v>
      </c>
      <c r="AD23" s="78">
        <v>3.536869032508389E-3</v>
      </c>
      <c r="AE23" s="78">
        <v>6.8250115331054016E-3</v>
      </c>
      <c r="AF23" s="79">
        <v>3.5105013828418082E-3</v>
      </c>
      <c r="AG23" s="78">
        <v>4.8793598941427006E-3</v>
      </c>
      <c r="AH23" s="78">
        <v>3.2730791233032352E-3</v>
      </c>
      <c r="AI23" s="78">
        <v>1.4563317828109377E-2</v>
      </c>
      <c r="AJ23" s="78">
        <v>8.4234251442105671E-3</v>
      </c>
      <c r="AK23" s="79">
        <v>1.4684751997241221E-2</v>
      </c>
      <c r="AL23" s="78">
        <v>5.7167875906930198E-3</v>
      </c>
      <c r="AM23" s="78">
        <v>3.4973140892742413E-3</v>
      </c>
      <c r="AN23" s="78">
        <v>1.5535063134737667E-2</v>
      </c>
      <c r="AO23" s="78">
        <v>9.6874873333063112E-3</v>
      </c>
      <c r="AP23" s="79">
        <v>0.19406936722266349</v>
      </c>
      <c r="AQ23" s="78">
        <v>5.5741052457297388E-3</v>
      </c>
      <c r="AR23" s="255">
        <v>1.3605766741271851E-2</v>
      </c>
    </row>
    <row r="24" spans="1:44" ht="15" customHeight="1">
      <c r="A24" s="21">
        <v>21</v>
      </c>
      <c r="B24" s="22" t="s">
        <v>180</v>
      </c>
      <c r="C24" s="73">
        <v>2.8502148296252181E-3</v>
      </c>
      <c r="D24" s="74">
        <v>1.4721345951629863E-3</v>
      </c>
      <c r="E24" s="74">
        <v>1.3772107857349958E-3</v>
      </c>
      <c r="F24" s="74">
        <v>2.3635939944738507E-3</v>
      </c>
      <c r="G24" s="75">
        <v>5.129643182020259E-4</v>
      </c>
      <c r="H24" s="74">
        <v>1.9494204425711274E-3</v>
      </c>
      <c r="I24" s="74">
        <v>3.723187772267527E-3</v>
      </c>
      <c r="J24" s="74">
        <v>1.5749271596188677E-3</v>
      </c>
      <c r="K24" s="74">
        <v>2.5962985203527404E-3</v>
      </c>
      <c r="L24" s="75">
        <v>3.6535959122921006E-4</v>
      </c>
      <c r="M24" s="74">
        <v>5.9496222205455973E-3</v>
      </c>
      <c r="N24" s="74">
        <v>3.3504875425716392E-3</v>
      </c>
      <c r="O24" s="74">
        <v>2.8648287778825009E-3</v>
      </c>
      <c r="P24" s="74">
        <v>3.4351589488801769E-3</v>
      </c>
      <c r="Q24" s="75">
        <v>1.0864886775343392E-3</v>
      </c>
      <c r="R24" s="74">
        <v>1.4399422146967914E-3</v>
      </c>
      <c r="S24" s="74">
        <v>1.5886108819845417E-3</v>
      </c>
      <c r="T24" s="74">
        <v>3.2278112067678048E-4</v>
      </c>
      <c r="U24" s="74">
        <v>5.5230848703212161E-4</v>
      </c>
      <c r="V24" s="75">
        <v>2.2692951981713606E-3</v>
      </c>
      <c r="W24" s="74">
        <v>5.8292352043411903E-4</v>
      </c>
      <c r="X24" s="74">
        <v>1.2945673643972659E-2</v>
      </c>
      <c r="Y24" s="74">
        <v>3.1553858237859216E-2</v>
      </c>
      <c r="Z24" s="74">
        <v>2.8401406545847984E-3</v>
      </c>
      <c r="AA24" s="75">
        <v>2.9477425176353631E-3</v>
      </c>
      <c r="AB24" s="74">
        <v>2.6676974966972377E-3</v>
      </c>
      <c r="AC24" s="74">
        <v>9.3454215223974738E-3</v>
      </c>
      <c r="AD24" s="74">
        <v>5.0674325333458121E-3</v>
      </c>
      <c r="AE24" s="74">
        <v>4.3502442431480421E-3</v>
      </c>
      <c r="AF24" s="75">
        <v>8.16561242093157E-3</v>
      </c>
      <c r="AG24" s="74">
        <v>4.8069965058821097E-3</v>
      </c>
      <c r="AH24" s="74">
        <v>2.3187628663466145E-3</v>
      </c>
      <c r="AI24" s="74">
        <v>1.7171673260009564E-3</v>
      </c>
      <c r="AJ24" s="74">
        <v>1.5853611949421247E-3</v>
      </c>
      <c r="AK24" s="75">
        <v>1.202860591331193E-3</v>
      </c>
      <c r="AL24" s="74">
        <v>1.7513134851138354E-3</v>
      </c>
      <c r="AM24" s="74">
        <v>1.238632073284627E-3</v>
      </c>
      <c r="AN24" s="74">
        <v>3.9176686857728352E-3</v>
      </c>
      <c r="AO24" s="74">
        <v>2.74276140677989E-3</v>
      </c>
      <c r="AP24" s="75">
        <v>0</v>
      </c>
      <c r="AQ24" s="74">
        <v>0</v>
      </c>
      <c r="AR24" s="254">
        <v>3.3756455771886294E-3</v>
      </c>
    </row>
    <row r="25" spans="1:44" ht="15" customHeight="1">
      <c r="A25" s="21">
        <v>22</v>
      </c>
      <c r="B25" s="22" t="s">
        <v>181</v>
      </c>
      <c r="C25" s="73">
        <v>9.8552204307936642E-3</v>
      </c>
      <c r="D25" s="74">
        <v>7.4658254468980018E-3</v>
      </c>
      <c r="E25" s="74">
        <v>8.1424567507490091E-3</v>
      </c>
      <c r="F25" s="74">
        <v>4.3576683644595361E-2</v>
      </c>
      <c r="G25" s="75">
        <v>1.1244177854988407E-2</v>
      </c>
      <c r="H25" s="74">
        <v>2.6923076923076925E-2</v>
      </c>
      <c r="I25" s="74">
        <v>5.9812182511569015E-2</v>
      </c>
      <c r="J25" s="74">
        <v>2.3545161036302071E-2</v>
      </c>
      <c r="K25" s="74">
        <v>2.7003393810176034E-2</v>
      </c>
      <c r="L25" s="75">
        <v>7.5321669423361777E-3</v>
      </c>
      <c r="M25" s="74">
        <v>8.8770088058720178E-2</v>
      </c>
      <c r="N25" s="74">
        <v>2.4883288959103245E-2</v>
      </c>
      <c r="O25" s="74">
        <v>3.4915959786365067E-2</v>
      </c>
      <c r="P25" s="74">
        <v>2.0805030470053953E-2</v>
      </c>
      <c r="Q25" s="75">
        <v>1.3706472547356281E-2</v>
      </c>
      <c r="R25" s="74">
        <v>3.4474186573359662E-2</v>
      </c>
      <c r="S25" s="74">
        <v>8.4624079674945774E-3</v>
      </c>
      <c r="T25" s="74">
        <v>6.1761999508601877E-3</v>
      </c>
      <c r="U25" s="74">
        <v>1.2037076143847121E-2</v>
      </c>
      <c r="V25" s="75">
        <v>2.9740145069853032E-2</v>
      </c>
      <c r="W25" s="74">
        <v>3.160505341699169E-3</v>
      </c>
      <c r="X25" s="74">
        <v>8.8135737732872921E-2</v>
      </c>
      <c r="Y25" s="74">
        <v>4.8048536063486906E-2</v>
      </c>
      <c r="Z25" s="74">
        <v>7.3798575421512941E-2</v>
      </c>
      <c r="AA25" s="75">
        <v>2.4229681446368233E-2</v>
      </c>
      <c r="AB25" s="74">
        <v>5.492568253550204E-3</v>
      </c>
      <c r="AC25" s="74">
        <v>3.3399575190841144E-3</v>
      </c>
      <c r="AD25" s="74">
        <v>8.8207251946350335E-3</v>
      </c>
      <c r="AE25" s="74">
        <v>7.3854988984267548E-3</v>
      </c>
      <c r="AF25" s="75">
        <v>1.2004709877050303E-2</v>
      </c>
      <c r="AG25" s="74">
        <v>2.5423670408887603E-2</v>
      </c>
      <c r="AH25" s="74">
        <v>1.3267517808815547E-2</v>
      </c>
      <c r="AI25" s="74">
        <v>4.6080945963569968E-3</v>
      </c>
      <c r="AJ25" s="74">
        <v>3.5145356610765174E-3</v>
      </c>
      <c r="AK25" s="75">
        <v>6.223674595420098E-3</v>
      </c>
      <c r="AL25" s="74">
        <v>5.661746309732299E-2</v>
      </c>
      <c r="AM25" s="74">
        <v>3.5960072330814122E-2</v>
      </c>
      <c r="AN25" s="74">
        <v>3.7926046469577798E-2</v>
      </c>
      <c r="AO25" s="74">
        <v>3.5750476267682706E-2</v>
      </c>
      <c r="AP25" s="75">
        <v>0</v>
      </c>
      <c r="AQ25" s="74">
        <v>4.5255111896023619E-3</v>
      </c>
      <c r="AR25" s="254">
        <v>2.0851491190179417E-2</v>
      </c>
    </row>
    <row r="26" spans="1:44" ht="15" customHeight="1">
      <c r="A26" s="21">
        <v>23</v>
      </c>
      <c r="B26" s="22" t="s">
        <v>290</v>
      </c>
      <c r="C26" s="73">
        <v>6.3810779767728757E-4</v>
      </c>
      <c r="D26" s="74">
        <v>2.1030494216614089E-4</v>
      </c>
      <c r="E26" s="74">
        <v>2.6577752005412197E-4</v>
      </c>
      <c r="F26" s="74">
        <v>2.6299144445554113E-3</v>
      </c>
      <c r="G26" s="75">
        <v>1.9629434576530855E-3</v>
      </c>
      <c r="H26" s="74">
        <v>7.9030558482613277E-4</v>
      </c>
      <c r="I26" s="74">
        <v>3.0298005758128458E-3</v>
      </c>
      <c r="J26" s="74">
        <v>4.7247814788566029E-4</v>
      </c>
      <c r="K26" s="74">
        <v>1.5734324712740619E-3</v>
      </c>
      <c r="L26" s="75">
        <v>4.6434864304007974E-4</v>
      </c>
      <c r="M26" s="74">
        <v>9.1615559555502856E-4</v>
      </c>
      <c r="N26" s="74">
        <v>5.5243584749039871E-4</v>
      </c>
      <c r="O26" s="74">
        <v>5.9495758718190381E-4</v>
      </c>
      <c r="P26" s="74">
        <v>6.2104568567325231E-4</v>
      </c>
      <c r="Q26" s="75">
        <v>4.8056229967865008E-4</v>
      </c>
      <c r="R26" s="74">
        <v>1.0506418765214374E-3</v>
      </c>
      <c r="S26" s="74">
        <v>5.8045397610973631E-4</v>
      </c>
      <c r="T26" s="74">
        <v>1.3489360267089333E-4</v>
      </c>
      <c r="U26" s="74">
        <v>3.7362044710996463E-4</v>
      </c>
      <c r="V26" s="75">
        <v>1.1717815205103026E-3</v>
      </c>
      <c r="W26" s="74">
        <v>7.1646599966084445E-4</v>
      </c>
      <c r="X26" s="74">
        <v>5.1725852979210183E-4</v>
      </c>
      <c r="Y26" s="74">
        <v>2.7897402562227459E-3</v>
      </c>
      <c r="Z26" s="74">
        <v>9.0388603372103509E-3</v>
      </c>
      <c r="AA26" s="75">
        <v>2.4108446442705203E-3</v>
      </c>
      <c r="AB26" s="74">
        <v>1.2318985255449027E-3</v>
      </c>
      <c r="AC26" s="74">
        <v>3.0017820706216728E-4</v>
      </c>
      <c r="AD26" s="74">
        <v>2.6048825950557926E-3</v>
      </c>
      <c r="AE26" s="74">
        <v>3.1775322172449029E-3</v>
      </c>
      <c r="AF26" s="75">
        <v>3.9924422903146305E-3</v>
      </c>
      <c r="AG26" s="74">
        <v>9.1005575426771693E-3</v>
      </c>
      <c r="AH26" s="74">
        <v>4.9879283638984417E-3</v>
      </c>
      <c r="AI26" s="74">
        <v>2.217102117115159E-3</v>
      </c>
      <c r="AJ26" s="74">
        <v>3.4381327119226802E-4</v>
      </c>
      <c r="AK26" s="75">
        <v>8.4569720755708455E-4</v>
      </c>
      <c r="AL26" s="74">
        <v>1.1546159619714787E-2</v>
      </c>
      <c r="AM26" s="74">
        <v>9.1936968861981942E-3</v>
      </c>
      <c r="AN26" s="74">
        <v>5.8312991592080286E-3</v>
      </c>
      <c r="AO26" s="74">
        <v>1.1106157026468323E-2</v>
      </c>
      <c r="AP26" s="75">
        <v>0</v>
      </c>
      <c r="AQ26" s="74">
        <v>1.3797290212202323E-3</v>
      </c>
      <c r="AR26" s="254">
        <v>1.9921221999034612E-3</v>
      </c>
    </row>
    <row r="27" spans="1:44" ht="15" customHeight="1">
      <c r="A27" s="21">
        <v>24</v>
      </c>
      <c r="B27" s="22" t="s">
        <v>291</v>
      </c>
      <c r="C27" s="73">
        <v>2.7651337899349131E-4</v>
      </c>
      <c r="D27" s="74">
        <v>1.4020329477742728E-4</v>
      </c>
      <c r="E27" s="74">
        <v>0</v>
      </c>
      <c r="F27" s="74">
        <v>1.4647624754485836E-3</v>
      </c>
      <c r="G27" s="75">
        <v>4.1379121668296752E-4</v>
      </c>
      <c r="H27" s="74">
        <v>1.0537407797681771E-4</v>
      </c>
      <c r="I27" s="74">
        <v>1.7033207217256297E-3</v>
      </c>
      <c r="J27" s="74">
        <v>3.9373178990471691E-4</v>
      </c>
      <c r="K27" s="74">
        <v>1.13756738703605E-3</v>
      </c>
      <c r="L27" s="75">
        <v>1.9797810362173944E-5</v>
      </c>
      <c r="M27" s="74">
        <v>1.5628536630056371E-3</v>
      </c>
      <c r="N27" s="74">
        <v>1.8653677967208268E-4</v>
      </c>
      <c r="O27" s="74">
        <v>3.7307571473452721E-5</v>
      </c>
      <c r="P27" s="74">
        <v>1.9407677677289135E-5</v>
      </c>
      <c r="Q27" s="75">
        <v>7.5218446906223492E-5</v>
      </c>
      <c r="R27" s="74">
        <v>5.7691495898275354E-4</v>
      </c>
      <c r="S27" s="74">
        <v>1.8330125561360095E-4</v>
      </c>
      <c r="T27" s="74">
        <v>3.3723400667723333E-5</v>
      </c>
      <c r="U27" s="74">
        <v>2.1605008463315345E-4</v>
      </c>
      <c r="V27" s="75">
        <v>2.4755947616414844E-5</v>
      </c>
      <c r="W27" s="74">
        <v>1.5897914193657792E-3</v>
      </c>
      <c r="X27" s="74">
        <v>5.45395120148925E-3</v>
      </c>
      <c r="Y27" s="74">
        <v>1.1646488448308551E-3</v>
      </c>
      <c r="Z27" s="74">
        <v>0</v>
      </c>
      <c r="AA27" s="75">
        <v>1.0010547445318684E-3</v>
      </c>
      <c r="AB27" s="74">
        <v>2.0644920117752507E-3</v>
      </c>
      <c r="AC27" s="74">
        <v>9.4993103500685846E-6</v>
      </c>
      <c r="AD27" s="74">
        <v>1.5169151638872802E-3</v>
      </c>
      <c r="AE27" s="74">
        <v>3.8544284969022295E-3</v>
      </c>
      <c r="AF27" s="75">
        <v>1.8341137490073659E-2</v>
      </c>
      <c r="AG27" s="74">
        <v>3.9627569761752158E-3</v>
      </c>
      <c r="AH27" s="74">
        <v>2.4103453722297951E-3</v>
      </c>
      <c r="AI27" s="74">
        <v>2.1736295265834891E-5</v>
      </c>
      <c r="AJ27" s="74">
        <v>4.0111548305764603E-4</v>
      </c>
      <c r="AK27" s="75">
        <v>2.2579294376524103E-4</v>
      </c>
      <c r="AL27" s="74">
        <v>3.1461095821866403E-2</v>
      </c>
      <c r="AM27" s="74">
        <v>1.068402959469574E-2</v>
      </c>
      <c r="AN27" s="74">
        <v>8.9805020643100378E-3</v>
      </c>
      <c r="AO27" s="74">
        <v>9.174064015781011E-3</v>
      </c>
      <c r="AP27" s="75">
        <v>0</v>
      </c>
      <c r="AQ27" s="74">
        <v>1.0844670106791026E-2</v>
      </c>
      <c r="AR27" s="254">
        <v>2.1665890890130448E-3</v>
      </c>
    </row>
    <row r="28" spans="1:44" ht="15" customHeight="1">
      <c r="A28" s="27">
        <v>25</v>
      </c>
      <c r="B28" s="28" t="s">
        <v>182</v>
      </c>
      <c r="C28" s="77">
        <v>6.7823768806454812E-2</v>
      </c>
      <c r="D28" s="78">
        <v>2.4290220820189275E-2</v>
      </c>
      <c r="E28" s="78">
        <v>7.5867401179085719E-2</v>
      </c>
      <c r="F28" s="78">
        <v>1.9408102799693731E-2</v>
      </c>
      <c r="G28" s="79">
        <v>5.6603902632532878E-2</v>
      </c>
      <c r="H28" s="78">
        <v>7.3867228661749204E-2</v>
      </c>
      <c r="I28" s="78">
        <v>7.297146560950242E-2</v>
      </c>
      <c r="J28" s="78">
        <v>6.9296795023230176E-2</v>
      </c>
      <c r="K28" s="78">
        <v>2.0848654958134011E-2</v>
      </c>
      <c r="L28" s="79">
        <v>1.0442445065575748E-2</v>
      </c>
      <c r="M28" s="78">
        <v>2.9122969637525732E-2</v>
      </c>
      <c r="N28" s="78">
        <v>9.0276626869762178E-3</v>
      </c>
      <c r="O28" s="78">
        <v>1.3819509896324222E-2</v>
      </c>
      <c r="P28" s="78">
        <v>4.6461980359430194E-2</v>
      </c>
      <c r="Q28" s="79">
        <v>5.068887560958283E-2</v>
      </c>
      <c r="R28" s="78">
        <v>4.2035055791897862E-2</v>
      </c>
      <c r="S28" s="78">
        <v>5.1874255338649068E-2</v>
      </c>
      <c r="T28" s="78">
        <v>4.3821150353373063E-2</v>
      </c>
      <c r="U28" s="78">
        <v>3.8010194964895924E-2</v>
      </c>
      <c r="V28" s="79">
        <v>4.4379162093693011E-2</v>
      </c>
      <c r="W28" s="78">
        <v>5.3048160081397323E-2</v>
      </c>
      <c r="X28" s="78">
        <v>1.815520597973597E-2</v>
      </c>
      <c r="Y28" s="78">
        <v>1.9880284932694132E-2</v>
      </c>
      <c r="Z28" s="78">
        <v>1.4741682445225859E-2</v>
      </c>
      <c r="AA28" s="79">
        <v>1.0753544824910677E-2</v>
      </c>
      <c r="AB28" s="78">
        <v>5.3396429193446303E-3</v>
      </c>
      <c r="AC28" s="78">
        <v>1.3356030352196431E-3</v>
      </c>
      <c r="AD28" s="78">
        <v>2.6727343273222157E-2</v>
      </c>
      <c r="AE28" s="78">
        <v>1.0252607344109063E-2</v>
      </c>
      <c r="AF28" s="79">
        <v>9.8524055970864478E-3</v>
      </c>
      <c r="AG28" s="78">
        <v>1.1612600878009111E-2</v>
      </c>
      <c r="AH28" s="78">
        <v>4.8751093349119146E-2</v>
      </c>
      <c r="AI28" s="78">
        <v>3.840803373473025E-2</v>
      </c>
      <c r="AJ28" s="78">
        <v>1.3007602093440807E-2</v>
      </c>
      <c r="AK28" s="79">
        <v>2.1552962813954826E-2</v>
      </c>
      <c r="AL28" s="78">
        <v>5.220165123842882E-2</v>
      </c>
      <c r="AM28" s="78">
        <v>0.12223377690050539</v>
      </c>
      <c r="AN28" s="78">
        <v>2.211976011813278E-2</v>
      </c>
      <c r="AO28" s="78">
        <v>3.1643089727480304E-2</v>
      </c>
      <c r="AP28" s="79">
        <v>0.22681140234754213</v>
      </c>
      <c r="AQ28" s="78">
        <v>1.0072021854907695E-2</v>
      </c>
      <c r="AR28" s="255">
        <v>2.6706213757059734E-2</v>
      </c>
    </row>
    <row r="29" spans="1:44" ht="15" customHeight="1">
      <c r="A29" s="21">
        <v>26</v>
      </c>
      <c r="B29" s="22" t="s">
        <v>183</v>
      </c>
      <c r="C29" s="73">
        <v>5.3955559336935095E-3</v>
      </c>
      <c r="D29" s="74">
        <v>6.0287416754293728E-3</v>
      </c>
      <c r="E29" s="74">
        <v>9.5196675364840055E-3</v>
      </c>
      <c r="F29" s="74">
        <v>3.388927727287859E-2</v>
      </c>
      <c r="G29" s="75">
        <v>1.2889083435356236E-2</v>
      </c>
      <c r="H29" s="74">
        <v>1.5121180189673341E-2</v>
      </c>
      <c r="I29" s="74">
        <v>1.0023967079181803E-2</v>
      </c>
      <c r="J29" s="74">
        <v>9.2920702417513198E-3</v>
      </c>
      <c r="K29" s="74">
        <v>7.9575739992308256E-3</v>
      </c>
      <c r="L29" s="75">
        <v>3.6589953151181481E-3</v>
      </c>
      <c r="M29" s="74">
        <v>1.0810636027549338E-2</v>
      </c>
      <c r="N29" s="74">
        <v>4.006953517186853E-3</v>
      </c>
      <c r="O29" s="74">
        <v>6.3894125039271124E-3</v>
      </c>
      <c r="P29" s="74">
        <v>1.2712028878624384E-2</v>
      </c>
      <c r="Q29" s="75">
        <v>6.535647275629641E-3</v>
      </c>
      <c r="R29" s="74">
        <v>5.4079914447732911E-3</v>
      </c>
      <c r="S29" s="74">
        <v>4.8269330644914914E-3</v>
      </c>
      <c r="T29" s="74">
        <v>4.5382062041421974E-3</v>
      </c>
      <c r="U29" s="74">
        <v>5.6514153717198562E-3</v>
      </c>
      <c r="V29" s="75">
        <v>4.5303384138039166E-3</v>
      </c>
      <c r="W29" s="74">
        <v>1.3154994064778701E-2</v>
      </c>
      <c r="X29" s="74">
        <v>1.7578263773429397E-2</v>
      </c>
      <c r="Y29" s="74">
        <v>2.6786923431109666E-2</v>
      </c>
      <c r="Z29" s="74">
        <v>2.7409611396627898E-2</v>
      </c>
      <c r="AA29" s="75">
        <v>1.6881108295764915E-2</v>
      </c>
      <c r="AB29" s="74">
        <v>4.2891308318713385E-2</v>
      </c>
      <c r="AC29" s="74">
        <v>7.4675978523959158E-2</v>
      </c>
      <c r="AD29" s="74">
        <v>2.5405404351479772E-2</v>
      </c>
      <c r="AE29" s="74">
        <v>7.2518442190039707E-3</v>
      </c>
      <c r="AF29" s="75">
        <v>2.1046578493387005E-2</v>
      </c>
      <c r="AG29" s="74">
        <v>1.02204671229006E-2</v>
      </c>
      <c r="AH29" s="74">
        <v>8.8675756783410022E-3</v>
      </c>
      <c r="AI29" s="74">
        <v>2.5518410642090161E-2</v>
      </c>
      <c r="AJ29" s="74">
        <v>3.7093631814188024E-2</v>
      </c>
      <c r="AK29" s="75">
        <v>4.6718612728153504E-3</v>
      </c>
      <c r="AL29" s="74">
        <v>1.9852389291968978E-2</v>
      </c>
      <c r="AM29" s="74">
        <v>5.6500168904373626E-3</v>
      </c>
      <c r="AN29" s="74">
        <v>1.0381822017298014E-2</v>
      </c>
      <c r="AO29" s="74">
        <v>3.5128963830678393E-3</v>
      </c>
      <c r="AP29" s="75">
        <v>0</v>
      </c>
      <c r="AQ29" s="74">
        <v>2.8422417837136787E-3</v>
      </c>
      <c r="AR29" s="254">
        <v>1.3915036044972887E-2</v>
      </c>
    </row>
    <row r="30" spans="1:44" ht="15" customHeight="1">
      <c r="A30" s="21">
        <v>27</v>
      </c>
      <c r="B30" s="22" t="s">
        <v>184</v>
      </c>
      <c r="C30" s="73">
        <v>8.8626083010734391E-4</v>
      </c>
      <c r="D30" s="74">
        <v>6.6596565019277952E-4</v>
      </c>
      <c r="E30" s="74">
        <v>5.5571663284043689E-4</v>
      </c>
      <c r="F30" s="74">
        <v>2.3303039382136558E-3</v>
      </c>
      <c r="G30" s="75">
        <v>1.3986827076308572E-3</v>
      </c>
      <c r="H30" s="74">
        <v>2.0021074815595365E-3</v>
      </c>
      <c r="I30" s="74">
        <v>1.1908171417373871E-3</v>
      </c>
      <c r="J30" s="74">
        <v>2.5198834553901883E-3</v>
      </c>
      <c r="K30" s="74">
        <v>1.3129929627355595E-3</v>
      </c>
      <c r="L30" s="75">
        <v>2.0697710833181851E-4</v>
      </c>
      <c r="M30" s="74">
        <v>1.4442923506396922E-3</v>
      </c>
      <c r="N30" s="74">
        <v>5.7395932206794672E-4</v>
      </c>
      <c r="O30" s="74">
        <v>1.6101162425384856E-4</v>
      </c>
      <c r="P30" s="74">
        <v>3.3381205604937313E-3</v>
      </c>
      <c r="Q30" s="75">
        <v>1.8136003309611663E-3</v>
      </c>
      <c r="R30" s="74">
        <v>9.0524054539570264E-4</v>
      </c>
      <c r="S30" s="74">
        <v>1.1303577429505392E-3</v>
      </c>
      <c r="T30" s="74">
        <v>2.4714435060774385E-3</v>
      </c>
      <c r="U30" s="74">
        <v>6.4977469062602543E-4</v>
      </c>
      <c r="V30" s="75">
        <v>1.5348687522177204E-3</v>
      </c>
      <c r="W30" s="74">
        <v>2.4292012887909106E-3</v>
      </c>
      <c r="X30" s="74">
        <v>2.9756575862215969E-3</v>
      </c>
      <c r="Y30" s="74">
        <v>9.47969989978603E-4</v>
      </c>
      <c r="Z30" s="74">
        <v>1.3524479307546659E-3</v>
      </c>
      <c r="AA30" s="75">
        <v>1.7698578606178482E-2</v>
      </c>
      <c r="AB30" s="74">
        <v>1.0989384433050564E-2</v>
      </c>
      <c r="AC30" s="74">
        <v>2.5410655186433467E-2</v>
      </c>
      <c r="AD30" s="74">
        <v>2.0515400198485814E-2</v>
      </c>
      <c r="AE30" s="74">
        <v>9.2997788230627619E-3</v>
      </c>
      <c r="AF30" s="75">
        <v>8.653029929625674E-4</v>
      </c>
      <c r="AG30" s="74">
        <v>1.7229378157283548E-3</v>
      </c>
      <c r="AH30" s="74">
        <v>9.2458512461193569E-3</v>
      </c>
      <c r="AI30" s="74">
        <v>1.2607051254184237E-2</v>
      </c>
      <c r="AJ30" s="74">
        <v>8.1369140848836768E-3</v>
      </c>
      <c r="AK30" s="75">
        <v>4.6677559465650737E-3</v>
      </c>
      <c r="AL30" s="74">
        <v>7.1178383787840879E-3</v>
      </c>
      <c r="AM30" s="74">
        <v>6.9085200665019572E-3</v>
      </c>
      <c r="AN30" s="74">
        <v>4.8820179007323028E-3</v>
      </c>
      <c r="AO30" s="74">
        <v>1.6861902638725629E-2</v>
      </c>
      <c r="AP30" s="75">
        <v>0</v>
      </c>
      <c r="AQ30" s="74">
        <v>1.8957476751565991E-2</v>
      </c>
      <c r="AR30" s="254">
        <v>5.6588614743313575E-3</v>
      </c>
    </row>
    <row r="31" spans="1:44" ht="15" customHeight="1">
      <c r="A31" s="21">
        <v>28</v>
      </c>
      <c r="B31" s="22" t="s">
        <v>292</v>
      </c>
      <c r="C31" s="73">
        <v>5.789764750925256E-2</v>
      </c>
      <c r="D31" s="74">
        <v>7.2800560813179108E-2</v>
      </c>
      <c r="E31" s="74">
        <v>4.4795592925485649E-2</v>
      </c>
      <c r="F31" s="74">
        <v>0.22900229701388194</v>
      </c>
      <c r="G31" s="75">
        <v>3.1174551498197787E-2</v>
      </c>
      <c r="H31" s="74">
        <v>2.3234984193888305E-2</v>
      </c>
      <c r="I31" s="74">
        <v>4.2854343467840401E-2</v>
      </c>
      <c r="J31" s="74">
        <v>3.2994723994015276E-2</v>
      </c>
      <c r="K31" s="74">
        <v>2.0082180135077694E-2</v>
      </c>
      <c r="L31" s="75">
        <v>2.0542927952168489E-2</v>
      </c>
      <c r="M31" s="74">
        <v>6.114530227745503E-2</v>
      </c>
      <c r="N31" s="74">
        <v>1.5341215229723631E-2</v>
      </c>
      <c r="O31" s="74">
        <v>4.2884071630537229E-2</v>
      </c>
      <c r="P31" s="74">
        <v>3.1867406746108759E-2</v>
      </c>
      <c r="Q31" s="75">
        <v>2.5992152208706116E-2</v>
      </c>
      <c r="R31" s="74">
        <v>2.0370257454163404E-2</v>
      </c>
      <c r="S31" s="74">
        <v>2.056029083799224E-2</v>
      </c>
      <c r="T31" s="74">
        <v>1.2891974312403949E-2</v>
      </c>
      <c r="U31" s="74">
        <v>1.7964645759083037E-2</v>
      </c>
      <c r="V31" s="75">
        <v>0.15063168926334553</v>
      </c>
      <c r="W31" s="74">
        <v>4.3825250127183316E-2</v>
      </c>
      <c r="X31" s="74">
        <v>3.7134615111338476E-2</v>
      </c>
      <c r="Y31" s="74">
        <v>2.2317922049781967E-2</v>
      </c>
      <c r="Z31" s="74">
        <v>6.1851952033180058E-2</v>
      </c>
      <c r="AA31" s="75">
        <v>5.261079580388333E-2</v>
      </c>
      <c r="AB31" s="74">
        <v>3.5661338351549852E-2</v>
      </c>
      <c r="AC31" s="74">
        <v>2.4584215185977499E-3</v>
      </c>
      <c r="AD31" s="74">
        <v>0.17646714747807979</v>
      </c>
      <c r="AE31" s="74">
        <v>2.5967810779465469E-2</v>
      </c>
      <c r="AF31" s="75">
        <v>3.4598428215449492E-2</v>
      </c>
      <c r="AG31" s="74">
        <v>2.4048766031936376E-2</v>
      </c>
      <c r="AH31" s="74">
        <v>1.5364624465270985E-2</v>
      </c>
      <c r="AI31" s="74">
        <v>3.829935225840108E-2</v>
      </c>
      <c r="AJ31" s="74">
        <v>2.2748978110555068E-2</v>
      </c>
      <c r="AK31" s="75">
        <v>1.6269407929848184E-2</v>
      </c>
      <c r="AL31" s="74">
        <v>0.1076682511883913</v>
      </c>
      <c r="AM31" s="74">
        <v>2.594503652971061E-2</v>
      </c>
      <c r="AN31" s="74">
        <v>3.6148027604496279E-2</v>
      </c>
      <c r="AO31" s="74">
        <v>3.5763987407617583E-2</v>
      </c>
      <c r="AP31" s="75">
        <v>5.0833995234312944E-2</v>
      </c>
      <c r="AQ31" s="74">
        <v>9.4511437953585922E-2</v>
      </c>
      <c r="AR31" s="254">
        <v>3.6487151313533091E-2</v>
      </c>
    </row>
    <row r="32" spans="1:44" ht="15" customHeight="1">
      <c r="A32" s="21">
        <v>29</v>
      </c>
      <c r="B32" s="22" t="s">
        <v>185</v>
      </c>
      <c r="C32" s="73">
        <v>3.7152053998099855E-3</v>
      </c>
      <c r="D32" s="74">
        <v>1.6473887136347705E-3</v>
      </c>
      <c r="E32" s="74">
        <v>4.542379433652266E-3</v>
      </c>
      <c r="F32" s="74">
        <v>8.6554146276507215E-3</v>
      </c>
      <c r="G32" s="75">
        <v>4.8389634017057771E-3</v>
      </c>
      <c r="H32" s="74">
        <v>5.795574288724974E-3</v>
      </c>
      <c r="I32" s="74">
        <v>5.3360666857599371E-3</v>
      </c>
      <c r="J32" s="74">
        <v>7.2446649342467907E-3</v>
      </c>
      <c r="K32" s="74">
        <v>5.2573695609637611E-3</v>
      </c>
      <c r="L32" s="75">
        <v>6.3892933441561368E-4</v>
      </c>
      <c r="M32" s="74">
        <v>6.5208721801269685E-3</v>
      </c>
      <c r="N32" s="74">
        <v>2.0303811018153616E-3</v>
      </c>
      <c r="O32" s="74">
        <v>2.1363493559535028E-3</v>
      </c>
      <c r="P32" s="74">
        <v>5.4535574273182471E-3</v>
      </c>
      <c r="Q32" s="75">
        <v>6.1094094098277079E-3</v>
      </c>
      <c r="R32" s="74">
        <v>9.0055017987551774E-3</v>
      </c>
      <c r="S32" s="74">
        <v>1.4816851495432744E-2</v>
      </c>
      <c r="T32" s="74">
        <v>1.2116336097046312E-2</v>
      </c>
      <c r="U32" s="74">
        <v>2.8638819489342072E-3</v>
      </c>
      <c r="V32" s="75">
        <v>5.2895208073739713E-3</v>
      </c>
      <c r="W32" s="74">
        <v>8.4343734102085809E-3</v>
      </c>
      <c r="X32" s="74">
        <v>1.0402012192522488E-2</v>
      </c>
      <c r="Y32" s="74">
        <v>4.3877468107581051E-2</v>
      </c>
      <c r="Z32" s="74">
        <v>9.7376251014335957E-3</v>
      </c>
      <c r="AA32" s="75">
        <v>3.7832248857360092E-2</v>
      </c>
      <c r="AB32" s="74">
        <v>5.8770055520392168E-2</v>
      </c>
      <c r="AC32" s="74">
        <v>3.3532565535742105E-3</v>
      </c>
      <c r="AD32" s="74">
        <v>1.204953176455449E-2</v>
      </c>
      <c r="AE32" s="74">
        <v>0.19733035556456169</v>
      </c>
      <c r="AF32" s="75">
        <v>3.0373230373230375E-2</v>
      </c>
      <c r="AG32" s="74">
        <v>1.3021964011274905E-2</v>
      </c>
      <c r="AH32" s="74">
        <v>1.3701539249740184E-2</v>
      </c>
      <c r="AI32" s="74">
        <v>7.014302482284919E-2</v>
      </c>
      <c r="AJ32" s="74">
        <v>1.3809833059556098E-2</v>
      </c>
      <c r="AK32" s="75">
        <v>6.2351695089208736E-2</v>
      </c>
      <c r="AL32" s="74">
        <v>2.5419064298223666E-2</v>
      </c>
      <c r="AM32" s="74">
        <v>1.6155206560113398E-2</v>
      </c>
      <c r="AN32" s="74">
        <v>3.2365970527077119E-2</v>
      </c>
      <c r="AO32" s="74">
        <v>1.7929282693580857E-2</v>
      </c>
      <c r="AP32" s="75">
        <v>0</v>
      </c>
      <c r="AQ32" s="74">
        <v>7.5498772041171114E-2</v>
      </c>
      <c r="AR32" s="254">
        <v>1.6559586785160261E-2</v>
      </c>
    </row>
    <row r="33" spans="1:46" ht="15" customHeight="1">
      <c r="A33" s="27">
        <v>30</v>
      </c>
      <c r="B33" s="28" t="s">
        <v>186</v>
      </c>
      <c r="C33" s="77">
        <v>0</v>
      </c>
      <c r="D33" s="78">
        <v>0</v>
      </c>
      <c r="E33" s="78">
        <v>0</v>
      </c>
      <c r="F33" s="78">
        <v>0</v>
      </c>
      <c r="G33" s="79">
        <v>0</v>
      </c>
      <c r="H33" s="78">
        <v>0</v>
      </c>
      <c r="I33" s="78">
        <v>0</v>
      </c>
      <c r="J33" s="78">
        <v>0</v>
      </c>
      <c r="K33" s="78">
        <v>0</v>
      </c>
      <c r="L33" s="79">
        <v>0</v>
      </c>
      <c r="M33" s="78">
        <v>0</v>
      </c>
      <c r="N33" s="78">
        <v>0</v>
      </c>
      <c r="O33" s="78">
        <v>0</v>
      </c>
      <c r="P33" s="78">
        <v>0</v>
      </c>
      <c r="Q33" s="79">
        <v>0</v>
      </c>
      <c r="R33" s="78">
        <v>0</v>
      </c>
      <c r="S33" s="78">
        <v>0</v>
      </c>
      <c r="T33" s="78">
        <v>0</v>
      </c>
      <c r="U33" s="78">
        <v>0</v>
      </c>
      <c r="V33" s="79">
        <v>0</v>
      </c>
      <c r="W33" s="78">
        <v>0</v>
      </c>
      <c r="X33" s="78">
        <v>0</v>
      </c>
      <c r="Y33" s="78">
        <v>0</v>
      </c>
      <c r="Z33" s="78">
        <v>0</v>
      </c>
      <c r="AA33" s="79">
        <v>0</v>
      </c>
      <c r="AB33" s="78">
        <v>0</v>
      </c>
      <c r="AC33" s="78">
        <v>0</v>
      </c>
      <c r="AD33" s="78">
        <v>0</v>
      </c>
      <c r="AE33" s="78">
        <v>0</v>
      </c>
      <c r="AF33" s="79">
        <v>0</v>
      </c>
      <c r="AG33" s="78">
        <v>0</v>
      </c>
      <c r="AH33" s="78">
        <v>0</v>
      </c>
      <c r="AI33" s="78">
        <v>0</v>
      </c>
      <c r="AJ33" s="78">
        <v>0</v>
      </c>
      <c r="AK33" s="79">
        <v>0</v>
      </c>
      <c r="AL33" s="78">
        <v>0</v>
      </c>
      <c r="AM33" s="78">
        <v>0</v>
      </c>
      <c r="AN33" s="78">
        <v>0</v>
      </c>
      <c r="AO33" s="78">
        <v>0</v>
      </c>
      <c r="AP33" s="79">
        <v>0</v>
      </c>
      <c r="AQ33" s="78">
        <v>0.24661276525290432</v>
      </c>
      <c r="AR33" s="255">
        <v>8.4601768202514883E-4</v>
      </c>
    </row>
    <row r="34" spans="1:46" ht="15" customHeight="1">
      <c r="A34" s="21">
        <v>31</v>
      </c>
      <c r="B34" s="22" t="s">
        <v>187</v>
      </c>
      <c r="C34" s="73">
        <v>2.8360346563435006E-5</v>
      </c>
      <c r="D34" s="74">
        <v>2.1030494216614089E-4</v>
      </c>
      <c r="E34" s="74">
        <v>0</v>
      </c>
      <c r="F34" s="74">
        <v>9.3212157528546223E-4</v>
      </c>
      <c r="G34" s="75">
        <v>2.2228453788754454E-4</v>
      </c>
      <c r="H34" s="74">
        <v>0</v>
      </c>
      <c r="I34" s="74">
        <v>1.2058907764429237E-4</v>
      </c>
      <c r="J34" s="74">
        <v>0</v>
      </c>
      <c r="K34" s="74">
        <v>3.2791088380754467E-4</v>
      </c>
      <c r="L34" s="75">
        <v>5.3994028260474391E-6</v>
      </c>
      <c r="M34" s="74">
        <v>7.1136787419566927E-4</v>
      </c>
      <c r="N34" s="74">
        <v>2.0806025424963069E-5</v>
      </c>
      <c r="O34" s="74">
        <v>0</v>
      </c>
      <c r="P34" s="74">
        <v>5.6282265264138499E-4</v>
      </c>
      <c r="Q34" s="75">
        <v>4.137014579842292E-4</v>
      </c>
      <c r="R34" s="74">
        <v>9.8966712475903238E-4</v>
      </c>
      <c r="S34" s="74">
        <v>8.2485565026120425E-4</v>
      </c>
      <c r="T34" s="74">
        <v>3.1796349200996287E-4</v>
      </c>
      <c r="U34" s="74">
        <v>2.0955233772689319E-4</v>
      </c>
      <c r="V34" s="75">
        <v>9.9023790465659376E-5</v>
      </c>
      <c r="W34" s="74">
        <v>1.6321858572155334E-4</v>
      </c>
      <c r="X34" s="74">
        <v>5.1157437012405683E-4</v>
      </c>
      <c r="Y34" s="74">
        <v>1.0833942742612605E-4</v>
      </c>
      <c r="Z34" s="74">
        <v>1.3524479307546659E-4</v>
      </c>
      <c r="AA34" s="75">
        <v>2.1302722072217959E-4</v>
      </c>
      <c r="AB34" s="74">
        <v>2.0814837155758701E-4</v>
      </c>
      <c r="AC34" s="74">
        <v>0</v>
      </c>
      <c r="AD34" s="74">
        <v>4.0165105881848296E-4</v>
      </c>
      <c r="AE34" s="74">
        <v>4.2252124462686634E-3</v>
      </c>
      <c r="AF34" s="75">
        <v>1.2870012870012869E-4</v>
      </c>
      <c r="AG34" s="74">
        <v>0</v>
      </c>
      <c r="AH34" s="74">
        <v>9.2909788577139678E-5</v>
      </c>
      <c r="AI34" s="74">
        <v>0</v>
      </c>
      <c r="AJ34" s="74">
        <v>4.0111548305764603E-4</v>
      </c>
      <c r="AK34" s="75">
        <v>4.7621784503214471E-4</v>
      </c>
      <c r="AL34" s="74">
        <v>2.2516887665749311E-4</v>
      </c>
      <c r="AM34" s="74">
        <v>4.3054056023262438E-4</v>
      </c>
      <c r="AN34" s="74">
        <v>2.1095139077238344E-4</v>
      </c>
      <c r="AO34" s="74">
        <v>7.1609041654844424E-4</v>
      </c>
      <c r="AP34" s="75">
        <v>0</v>
      </c>
      <c r="AQ34" s="74">
        <v>1.6556748254642787E-4</v>
      </c>
      <c r="AR34" s="254">
        <v>2.8967372798444167E-4</v>
      </c>
    </row>
    <row r="35" spans="1:46" ht="15" customHeight="1">
      <c r="A35" s="21">
        <v>32</v>
      </c>
      <c r="B35" s="22" t="s">
        <v>293</v>
      </c>
      <c r="C35" s="73">
        <v>3.3323407212036129E-4</v>
      </c>
      <c r="D35" s="74">
        <v>0</v>
      </c>
      <c r="E35" s="74">
        <v>0</v>
      </c>
      <c r="F35" s="74">
        <v>0</v>
      </c>
      <c r="G35" s="75">
        <v>0</v>
      </c>
      <c r="H35" s="74">
        <v>0</v>
      </c>
      <c r="I35" s="74">
        <v>0</v>
      </c>
      <c r="J35" s="74">
        <v>0</v>
      </c>
      <c r="K35" s="74">
        <v>2.6988550107616844E-6</v>
      </c>
      <c r="L35" s="75">
        <v>0</v>
      </c>
      <c r="M35" s="74">
        <v>0</v>
      </c>
      <c r="N35" s="74">
        <v>2.1523474577548002E-6</v>
      </c>
      <c r="O35" s="74">
        <v>0</v>
      </c>
      <c r="P35" s="74">
        <v>0</v>
      </c>
      <c r="Q35" s="75">
        <v>0</v>
      </c>
      <c r="R35" s="74">
        <v>0</v>
      </c>
      <c r="S35" s="74">
        <v>0</v>
      </c>
      <c r="T35" s="74">
        <v>0</v>
      </c>
      <c r="U35" s="74">
        <v>0</v>
      </c>
      <c r="V35" s="75">
        <v>0</v>
      </c>
      <c r="W35" s="74">
        <v>0</v>
      </c>
      <c r="X35" s="74">
        <v>5.6841596680450752E-6</v>
      </c>
      <c r="Y35" s="74">
        <v>2.9793342542184663E-4</v>
      </c>
      <c r="Z35" s="74">
        <v>0</v>
      </c>
      <c r="AA35" s="75">
        <v>2.7710857980120924E-5</v>
      </c>
      <c r="AB35" s="74">
        <v>1.5292533420557412E-4</v>
      </c>
      <c r="AC35" s="74">
        <v>5.6995862100411507E-6</v>
      </c>
      <c r="AD35" s="74">
        <v>3.1020720125252738E-3</v>
      </c>
      <c r="AE35" s="74">
        <v>8.838454606990571E-4</v>
      </c>
      <c r="AF35" s="75">
        <v>2.7383006106410362E-5</v>
      </c>
      <c r="AG35" s="74">
        <v>2.4121129420196966E-5</v>
      </c>
      <c r="AH35" s="74">
        <v>1.4557636587343829E-2</v>
      </c>
      <c r="AI35" s="74">
        <v>0</v>
      </c>
      <c r="AJ35" s="74">
        <v>0</v>
      </c>
      <c r="AK35" s="75">
        <v>4.9263915003325311E-5</v>
      </c>
      <c r="AL35" s="74">
        <v>0</v>
      </c>
      <c r="AM35" s="74">
        <v>9.9355513899836395E-5</v>
      </c>
      <c r="AN35" s="74">
        <v>1.0547569538619172E-4</v>
      </c>
      <c r="AO35" s="74">
        <v>4.0533419804628919E-5</v>
      </c>
      <c r="AP35" s="75">
        <v>0</v>
      </c>
      <c r="AQ35" s="74">
        <v>2.4283230773476088E-3</v>
      </c>
      <c r="AR35" s="254">
        <v>1.2331013008906331E-3</v>
      </c>
    </row>
    <row r="36" spans="1:46" ht="15" customHeight="1">
      <c r="A36" s="21">
        <v>33</v>
      </c>
      <c r="B36" s="22" t="s">
        <v>294</v>
      </c>
      <c r="C36" s="73">
        <v>8.5081039690305019E-5</v>
      </c>
      <c r="D36" s="74">
        <v>1.4020329477742728E-4</v>
      </c>
      <c r="E36" s="74">
        <v>1.1500918140523824E-2</v>
      </c>
      <c r="F36" s="74">
        <v>2.6964945570758015E-3</v>
      </c>
      <c r="G36" s="75">
        <v>1.1627191212579254E-3</v>
      </c>
      <c r="H36" s="74">
        <v>5.2687038988408848E-4</v>
      </c>
      <c r="I36" s="74">
        <v>1.2209644111484603E-3</v>
      </c>
      <c r="J36" s="74">
        <v>6.2997086384754708E-4</v>
      </c>
      <c r="K36" s="74">
        <v>8.5553703841145399E-4</v>
      </c>
      <c r="L36" s="75">
        <v>1.5478288101335993E-4</v>
      </c>
      <c r="M36" s="74">
        <v>1.067051811293504E-3</v>
      </c>
      <c r="N36" s="74">
        <v>9.5922951700605594E-4</v>
      </c>
      <c r="O36" s="74">
        <v>3.0631479736098022E-4</v>
      </c>
      <c r="P36" s="74">
        <v>9.5097620618716768E-4</v>
      </c>
      <c r="Q36" s="75">
        <v>1.491832530306766E-3</v>
      </c>
      <c r="R36" s="74">
        <v>7.9736213843144797E-4</v>
      </c>
      <c r="S36" s="74">
        <v>5.499037668408029E-4</v>
      </c>
      <c r="T36" s="74">
        <v>5.7811544001811432E-5</v>
      </c>
      <c r="U36" s="74">
        <v>2.9077417405514637E-4</v>
      </c>
      <c r="V36" s="75">
        <v>7.4267842849244528E-4</v>
      </c>
      <c r="W36" s="74">
        <v>1.0683398338138036E-3</v>
      </c>
      <c r="X36" s="74">
        <v>9.7199130323570788E-4</v>
      </c>
      <c r="Y36" s="74">
        <v>9.2359361880772466E-3</v>
      </c>
      <c r="Z36" s="74">
        <v>1.9385087007483546E-3</v>
      </c>
      <c r="AA36" s="75">
        <v>5.9231958932508472E-4</v>
      </c>
      <c r="AB36" s="74">
        <v>3.2539112778186049E-3</v>
      </c>
      <c r="AC36" s="74">
        <v>3.267762760423593E-4</v>
      </c>
      <c r="AD36" s="74">
        <v>1.5052165893585866E-3</v>
      </c>
      <c r="AE36" s="74">
        <v>1.3063667053259233E-3</v>
      </c>
      <c r="AF36" s="75">
        <v>2.7383006106410362E-6</v>
      </c>
      <c r="AG36" s="74">
        <v>6.2025761366220767E-4</v>
      </c>
      <c r="AH36" s="74">
        <v>9.0653407997409144E-4</v>
      </c>
      <c r="AI36" s="74">
        <v>0</v>
      </c>
      <c r="AJ36" s="74">
        <v>2.387592161057417E-3</v>
      </c>
      <c r="AK36" s="75">
        <v>2.2661400901529643E-3</v>
      </c>
      <c r="AL36" s="74">
        <v>1.4886164623467602E-3</v>
      </c>
      <c r="AM36" s="74">
        <v>1.5366986149841363E-3</v>
      </c>
      <c r="AN36" s="74">
        <v>8.7243468040864303E-3</v>
      </c>
      <c r="AO36" s="74">
        <v>1.7159147717292907E-3</v>
      </c>
      <c r="AP36" s="75">
        <v>0</v>
      </c>
      <c r="AQ36" s="74">
        <v>4.8290515742708132E-3</v>
      </c>
      <c r="AR36" s="254">
        <v>1.0034449400768241E-3</v>
      </c>
    </row>
    <row r="37" spans="1:46" ht="15" customHeight="1">
      <c r="A37" s="21">
        <v>34</v>
      </c>
      <c r="B37" s="22" t="s">
        <v>295</v>
      </c>
      <c r="C37" s="73">
        <v>3.6017640135562455E-3</v>
      </c>
      <c r="D37" s="74">
        <v>3.4700315457413251E-3</v>
      </c>
      <c r="E37" s="74">
        <v>2.1987049386295544E-3</v>
      </c>
      <c r="F37" s="74">
        <v>7.9230333899264292E-3</v>
      </c>
      <c r="G37" s="75">
        <v>2.9649337592077096E-3</v>
      </c>
      <c r="H37" s="74">
        <v>2.5816649104320336E-3</v>
      </c>
      <c r="I37" s="74">
        <v>3.7533350416785998E-3</v>
      </c>
      <c r="J37" s="74">
        <v>8.8195920938656594E-3</v>
      </c>
      <c r="K37" s="74">
        <v>1.7245683518767162E-3</v>
      </c>
      <c r="L37" s="75">
        <v>3.0236655825865657E-4</v>
      </c>
      <c r="M37" s="74">
        <v>5.0442449261147455E-3</v>
      </c>
      <c r="N37" s="74">
        <v>9.8792748310945326E-4</v>
      </c>
      <c r="O37" s="74">
        <v>5.8906691800188497E-4</v>
      </c>
      <c r="P37" s="74">
        <v>2.7752979078523466E-3</v>
      </c>
      <c r="Q37" s="75">
        <v>4.2749150658370353E-3</v>
      </c>
      <c r="R37" s="74">
        <v>1.1322542365726562E-2</v>
      </c>
      <c r="S37" s="74">
        <v>1.225063391684233E-2</v>
      </c>
      <c r="T37" s="74">
        <v>3.1121881187641818E-3</v>
      </c>
      <c r="U37" s="74">
        <v>4.9236677182187081E-3</v>
      </c>
      <c r="V37" s="75">
        <v>1.6165633793518892E-2</v>
      </c>
      <c r="W37" s="74">
        <v>2.6935306087841275E-2</v>
      </c>
      <c r="X37" s="74">
        <v>3.5867047505364425E-3</v>
      </c>
      <c r="Y37" s="74">
        <v>3.0605888247880611E-3</v>
      </c>
      <c r="Z37" s="74">
        <v>5.4774141195563968E-3</v>
      </c>
      <c r="AA37" s="75">
        <v>8.8899896257475432E-3</v>
      </c>
      <c r="AB37" s="74">
        <v>9.3879163498421896E-3</v>
      </c>
      <c r="AC37" s="74">
        <v>6.0225627619434833E-4</v>
      </c>
      <c r="AD37" s="74">
        <v>2.8177966514780176E-2</v>
      </c>
      <c r="AE37" s="74">
        <v>1.1658137198684148E-2</v>
      </c>
      <c r="AF37" s="75">
        <v>1.4252854678386594E-2</v>
      </c>
      <c r="AG37" s="74">
        <v>2.1261052646087898E-3</v>
      </c>
      <c r="AH37" s="74">
        <v>9.0241950362281807E-3</v>
      </c>
      <c r="AI37" s="74">
        <v>6.0209537886362647E-3</v>
      </c>
      <c r="AJ37" s="74">
        <v>2.6550024830958477E-3</v>
      </c>
      <c r="AK37" s="75">
        <v>9.3231959143793165E-3</v>
      </c>
      <c r="AL37" s="74">
        <v>8.4938704028021013E-3</v>
      </c>
      <c r="AM37" s="74">
        <v>1.5896882223973823E-3</v>
      </c>
      <c r="AN37" s="74">
        <v>5.2135129433746197E-3</v>
      </c>
      <c r="AO37" s="74">
        <v>3.3777849837190762E-3</v>
      </c>
      <c r="AP37" s="75">
        <v>0</v>
      </c>
      <c r="AQ37" s="74">
        <v>4.608294930875576E-3</v>
      </c>
      <c r="AR37" s="254">
        <v>6.7734426747525396E-3</v>
      </c>
    </row>
    <row r="38" spans="1:46" ht="15" customHeight="1">
      <c r="A38" s="27">
        <v>35</v>
      </c>
      <c r="B38" s="28" t="s">
        <v>34</v>
      </c>
      <c r="C38" s="77">
        <v>1.4896272032444237E-2</v>
      </c>
      <c r="D38" s="78">
        <v>2.7514896600070102E-2</v>
      </c>
      <c r="E38" s="78">
        <v>1.0437808060307335E-2</v>
      </c>
      <c r="F38" s="78">
        <v>3.1858583841006691E-2</v>
      </c>
      <c r="G38" s="79">
        <v>3.979577180611317E-2</v>
      </c>
      <c r="H38" s="78">
        <v>3.1348788198103265E-2</v>
      </c>
      <c r="I38" s="78">
        <v>1.8224024358993684E-2</v>
      </c>
      <c r="J38" s="78">
        <v>3.2364753130167727E-2</v>
      </c>
      <c r="K38" s="78">
        <v>2.1588141231082714E-2</v>
      </c>
      <c r="L38" s="79">
        <v>4.3879146966345518E-3</v>
      </c>
      <c r="M38" s="78">
        <v>3.8413865206566138E-2</v>
      </c>
      <c r="N38" s="78">
        <v>6.8767501275265866E-3</v>
      </c>
      <c r="O38" s="78">
        <v>7.6794690543512409E-3</v>
      </c>
      <c r="P38" s="78">
        <v>2.3716182121647323E-2</v>
      </c>
      <c r="Q38" s="79">
        <v>3.4086492856336942E-2</v>
      </c>
      <c r="R38" s="78">
        <v>3.966173083868426E-2</v>
      </c>
      <c r="S38" s="78">
        <v>3.0550209268933492E-2</v>
      </c>
      <c r="T38" s="78">
        <v>2.1496259111340215E-2</v>
      </c>
      <c r="U38" s="78">
        <v>2.0690450586259214E-2</v>
      </c>
      <c r="V38" s="79">
        <v>3.0590099271349942E-2</v>
      </c>
      <c r="W38" s="78">
        <v>6.9872392742072242E-2</v>
      </c>
      <c r="X38" s="78">
        <v>4.8056727913487092E-2</v>
      </c>
      <c r="Y38" s="78">
        <v>0.14891254299721027</v>
      </c>
      <c r="Z38" s="78">
        <v>5.6284374718240014E-2</v>
      </c>
      <c r="AA38" s="79">
        <v>7.7690854204516518E-2</v>
      </c>
      <c r="AB38" s="78">
        <v>0.10604097549371519</v>
      </c>
      <c r="AC38" s="78">
        <v>2.4449324979006523E-2</v>
      </c>
      <c r="AD38" s="78">
        <v>7.1373003199560137E-2</v>
      </c>
      <c r="AE38" s="78">
        <v>0.12678655347696183</v>
      </c>
      <c r="AF38" s="79">
        <v>7.7162572907253757E-2</v>
      </c>
      <c r="AG38" s="78">
        <v>4.7976926416771766E-2</v>
      </c>
      <c r="AH38" s="78">
        <v>3.9399059487483061E-2</v>
      </c>
      <c r="AI38" s="78">
        <v>7.2186236577837667E-2</v>
      </c>
      <c r="AJ38" s="78">
        <v>0.172613362875807</v>
      </c>
      <c r="AK38" s="79">
        <v>0.12042153489937846</v>
      </c>
      <c r="AL38" s="78">
        <v>1.6925193895421565E-2</v>
      </c>
      <c r="AM38" s="78">
        <v>2.9985494094970623E-2</v>
      </c>
      <c r="AN38" s="78">
        <v>4.3772413585269565E-2</v>
      </c>
      <c r="AO38" s="78">
        <v>3.7047545701430831E-2</v>
      </c>
      <c r="AP38" s="79">
        <v>0</v>
      </c>
      <c r="AQ38" s="78">
        <v>3.5293468362813545E-2</v>
      </c>
      <c r="AR38" s="255">
        <v>4.0347669058936206E-2</v>
      </c>
    </row>
    <row r="39" spans="1:46" ht="15" customHeight="1">
      <c r="A39" s="21">
        <v>36</v>
      </c>
      <c r="B39" s="22" t="s">
        <v>37</v>
      </c>
      <c r="C39" s="73">
        <v>0</v>
      </c>
      <c r="D39" s="74">
        <v>0</v>
      </c>
      <c r="E39" s="74">
        <v>0</v>
      </c>
      <c r="F39" s="74">
        <v>0</v>
      </c>
      <c r="G39" s="75">
        <v>0</v>
      </c>
      <c r="H39" s="74">
        <v>0</v>
      </c>
      <c r="I39" s="74">
        <v>0</v>
      </c>
      <c r="J39" s="74">
        <v>0</v>
      </c>
      <c r="K39" s="74">
        <v>0</v>
      </c>
      <c r="L39" s="75">
        <v>0</v>
      </c>
      <c r="M39" s="74">
        <v>0</v>
      </c>
      <c r="N39" s="74">
        <v>0</v>
      </c>
      <c r="O39" s="74">
        <v>0</v>
      </c>
      <c r="P39" s="74">
        <v>0</v>
      </c>
      <c r="Q39" s="75">
        <v>0</v>
      </c>
      <c r="R39" s="74">
        <v>0</v>
      </c>
      <c r="S39" s="74">
        <v>0</v>
      </c>
      <c r="T39" s="74">
        <v>0</v>
      </c>
      <c r="U39" s="74">
        <v>0</v>
      </c>
      <c r="V39" s="75">
        <v>0</v>
      </c>
      <c r="W39" s="74">
        <v>0</v>
      </c>
      <c r="X39" s="74">
        <v>0</v>
      </c>
      <c r="Y39" s="74">
        <v>0</v>
      </c>
      <c r="Z39" s="74">
        <v>0</v>
      </c>
      <c r="AA39" s="75">
        <v>0</v>
      </c>
      <c r="AB39" s="74">
        <v>0</v>
      </c>
      <c r="AC39" s="74">
        <v>0</v>
      </c>
      <c r="AD39" s="74">
        <v>0</v>
      </c>
      <c r="AE39" s="74">
        <v>0</v>
      </c>
      <c r="AF39" s="75">
        <v>0</v>
      </c>
      <c r="AG39" s="74">
        <v>0</v>
      </c>
      <c r="AH39" s="74">
        <v>0</v>
      </c>
      <c r="AI39" s="74">
        <v>0</v>
      </c>
      <c r="AJ39" s="74">
        <v>0</v>
      </c>
      <c r="AK39" s="75">
        <v>0</v>
      </c>
      <c r="AL39" s="74">
        <v>0</v>
      </c>
      <c r="AM39" s="74">
        <v>0</v>
      </c>
      <c r="AN39" s="74">
        <v>0</v>
      </c>
      <c r="AO39" s="74">
        <v>0</v>
      </c>
      <c r="AP39" s="75">
        <v>0</v>
      </c>
      <c r="AQ39" s="74">
        <v>0</v>
      </c>
      <c r="AR39" s="254">
        <v>0</v>
      </c>
    </row>
    <row r="40" spans="1:46" ht="15" customHeight="1">
      <c r="A40" s="21">
        <v>37</v>
      </c>
      <c r="B40" s="22" t="s">
        <v>340</v>
      </c>
      <c r="C40" s="73">
        <v>0</v>
      </c>
      <c r="D40" s="74">
        <v>0</v>
      </c>
      <c r="E40" s="74">
        <v>0</v>
      </c>
      <c r="F40" s="74">
        <v>0</v>
      </c>
      <c r="G40" s="75">
        <v>0</v>
      </c>
      <c r="H40" s="74">
        <v>0</v>
      </c>
      <c r="I40" s="74">
        <v>0</v>
      </c>
      <c r="J40" s="74">
        <v>0</v>
      </c>
      <c r="K40" s="74">
        <v>0</v>
      </c>
      <c r="L40" s="75">
        <v>0</v>
      </c>
      <c r="M40" s="74">
        <v>0</v>
      </c>
      <c r="N40" s="74">
        <v>0</v>
      </c>
      <c r="O40" s="74">
        <v>0</v>
      </c>
      <c r="P40" s="74">
        <v>0</v>
      </c>
      <c r="Q40" s="75">
        <v>0</v>
      </c>
      <c r="R40" s="74">
        <v>0</v>
      </c>
      <c r="S40" s="74">
        <v>0</v>
      </c>
      <c r="T40" s="74">
        <v>0</v>
      </c>
      <c r="U40" s="74">
        <v>0</v>
      </c>
      <c r="V40" s="75">
        <v>0</v>
      </c>
      <c r="W40" s="74">
        <v>0</v>
      </c>
      <c r="X40" s="74">
        <v>0</v>
      </c>
      <c r="Y40" s="74">
        <v>0</v>
      </c>
      <c r="Z40" s="74">
        <v>0</v>
      </c>
      <c r="AA40" s="75">
        <v>0</v>
      </c>
      <c r="AB40" s="74">
        <v>0</v>
      </c>
      <c r="AC40" s="74">
        <v>0</v>
      </c>
      <c r="AD40" s="74">
        <v>0</v>
      </c>
      <c r="AE40" s="74">
        <v>0</v>
      </c>
      <c r="AF40" s="75">
        <v>0</v>
      </c>
      <c r="AG40" s="74">
        <v>2.1674557721862702E-3</v>
      </c>
      <c r="AH40" s="74">
        <v>2.3081446047949414E-3</v>
      </c>
      <c r="AI40" s="74">
        <v>0</v>
      </c>
      <c r="AJ40" s="74">
        <v>0</v>
      </c>
      <c r="AK40" s="75">
        <v>0</v>
      </c>
      <c r="AL40" s="74">
        <v>1.4698523892919689E-2</v>
      </c>
      <c r="AM40" s="74">
        <v>7.0211229822551048E-3</v>
      </c>
      <c r="AN40" s="74">
        <v>0</v>
      </c>
      <c r="AO40" s="74">
        <v>0</v>
      </c>
      <c r="AP40" s="75">
        <v>0</v>
      </c>
      <c r="AQ40" s="74">
        <v>0</v>
      </c>
      <c r="AR40" s="254">
        <v>4.3574123199751144E-4</v>
      </c>
    </row>
    <row r="41" spans="1:46" ht="15" customHeight="1">
      <c r="A41" s="21">
        <v>38</v>
      </c>
      <c r="B41" s="22" t="s">
        <v>297</v>
      </c>
      <c r="C41" s="73">
        <v>0</v>
      </c>
      <c r="D41" s="74">
        <v>0</v>
      </c>
      <c r="E41" s="74">
        <v>0</v>
      </c>
      <c r="F41" s="74">
        <v>0</v>
      </c>
      <c r="G41" s="75">
        <v>0</v>
      </c>
      <c r="H41" s="74">
        <v>0</v>
      </c>
      <c r="I41" s="74">
        <v>0</v>
      </c>
      <c r="J41" s="74">
        <v>0</v>
      </c>
      <c r="K41" s="74">
        <v>0</v>
      </c>
      <c r="L41" s="75">
        <v>0</v>
      </c>
      <c r="M41" s="74">
        <v>0</v>
      </c>
      <c r="N41" s="74">
        <v>0</v>
      </c>
      <c r="O41" s="74">
        <v>0</v>
      </c>
      <c r="P41" s="74">
        <v>0</v>
      </c>
      <c r="Q41" s="75">
        <v>0</v>
      </c>
      <c r="R41" s="74">
        <v>0</v>
      </c>
      <c r="S41" s="74">
        <v>0</v>
      </c>
      <c r="T41" s="74">
        <v>0</v>
      </c>
      <c r="U41" s="74">
        <v>0</v>
      </c>
      <c r="V41" s="75">
        <v>0</v>
      </c>
      <c r="W41" s="74">
        <v>0</v>
      </c>
      <c r="X41" s="74">
        <v>0</v>
      </c>
      <c r="Y41" s="74">
        <v>0</v>
      </c>
      <c r="Z41" s="74">
        <v>0</v>
      </c>
      <c r="AA41" s="75">
        <v>1.7319286237575578E-5</v>
      </c>
      <c r="AB41" s="74">
        <v>0</v>
      </c>
      <c r="AC41" s="74">
        <v>0</v>
      </c>
      <c r="AD41" s="74">
        <v>0</v>
      </c>
      <c r="AE41" s="74">
        <v>5.406547354715208E-3</v>
      </c>
      <c r="AF41" s="75">
        <v>0</v>
      </c>
      <c r="AG41" s="74">
        <v>8.9592766417874442E-5</v>
      </c>
      <c r="AH41" s="74">
        <v>0</v>
      </c>
      <c r="AI41" s="74">
        <v>0</v>
      </c>
      <c r="AJ41" s="74">
        <v>0</v>
      </c>
      <c r="AK41" s="75">
        <v>1.765290287619157E-4</v>
      </c>
      <c r="AL41" s="74">
        <v>2.6019514635976983E-3</v>
      </c>
      <c r="AM41" s="74">
        <v>2.3182953243295159E-4</v>
      </c>
      <c r="AN41" s="74">
        <v>2.6971642105897598E-3</v>
      </c>
      <c r="AO41" s="74">
        <v>1.0944023347249808E-3</v>
      </c>
      <c r="AP41" s="75">
        <v>0</v>
      </c>
      <c r="AQ41" s="74">
        <v>4.4151328679047433E-4</v>
      </c>
      <c r="AR41" s="254">
        <v>1.7531887066247909E-4</v>
      </c>
    </row>
    <row r="42" spans="1:46" ht="15" customHeight="1">
      <c r="A42" s="21">
        <v>39</v>
      </c>
      <c r="B42" s="22" t="s">
        <v>298</v>
      </c>
      <c r="C42" s="73">
        <v>8.5081039690305019E-5</v>
      </c>
      <c r="D42" s="74">
        <v>1.752541184717841E-4</v>
      </c>
      <c r="E42" s="74">
        <v>8.456557456267517E-4</v>
      </c>
      <c r="F42" s="74">
        <v>1.9974033756117049E-4</v>
      </c>
      <c r="G42" s="75">
        <v>1.3679048485387357E-4</v>
      </c>
      <c r="H42" s="74">
        <v>5.2687038988408854E-5</v>
      </c>
      <c r="I42" s="74">
        <v>4.522090411660964E-5</v>
      </c>
      <c r="J42" s="74">
        <v>7.8746357980943386E-5</v>
      </c>
      <c r="K42" s="74">
        <v>4.4531107677567794E-5</v>
      </c>
      <c r="L42" s="75">
        <v>1.6198208478142318E-5</v>
      </c>
      <c r="M42" s="74">
        <v>5.3891505620884038E-5</v>
      </c>
      <c r="N42" s="74">
        <v>5.3091237291285075E-5</v>
      </c>
      <c r="O42" s="74">
        <v>4.1234684260131953E-5</v>
      </c>
      <c r="P42" s="74">
        <v>1.9407677677289135E-5</v>
      </c>
      <c r="Q42" s="75">
        <v>1.7968851205375612E-4</v>
      </c>
      <c r="R42" s="74">
        <v>2.3451827600924941E-4</v>
      </c>
      <c r="S42" s="74">
        <v>0</v>
      </c>
      <c r="T42" s="74">
        <v>2.0234040400634001E-4</v>
      </c>
      <c r="U42" s="74">
        <v>1.0396395050016407E-4</v>
      </c>
      <c r="V42" s="75">
        <v>6.6015860310439584E-5</v>
      </c>
      <c r="W42" s="74">
        <v>2.7768356791588942E-4</v>
      </c>
      <c r="X42" s="74">
        <v>7.1051995850563438E-5</v>
      </c>
      <c r="Y42" s="74">
        <v>2.7084856856531513E-4</v>
      </c>
      <c r="Z42" s="74">
        <v>6.7622396537733297E-5</v>
      </c>
      <c r="AA42" s="75">
        <v>8.1054259591853699E-4</v>
      </c>
      <c r="AB42" s="74">
        <v>2.0814837155758701E-4</v>
      </c>
      <c r="AC42" s="74">
        <v>4.7686537957344297E-4</v>
      </c>
      <c r="AD42" s="74">
        <v>3.5095723586081037E-4</v>
      </c>
      <c r="AE42" s="74">
        <v>1.358104000586356E-3</v>
      </c>
      <c r="AF42" s="75">
        <v>4.8741750869410444E-4</v>
      </c>
      <c r="AG42" s="74">
        <v>5.9613648424201079E-4</v>
      </c>
      <c r="AH42" s="74">
        <v>1.0716480471026083E-2</v>
      </c>
      <c r="AI42" s="74">
        <v>2.6083554319001868E-3</v>
      </c>
      <c r="AJ42" s="74">
        <v>1.088742025442182E-3</v>
      </c>
      <c r="AK42" s="75">
        <v>1.1700179813289762E-3</v>
      </c>
      <c r="AL42" s="74">
        <v>1.3460095071303477E-2</v>
      </c>
      <c r="AM42" s="74">
        <v>3.1462579401614859E-3</v>
      </c>
      <c r="AN42" s="74">
        <v>3.5560377301630352E-3</v>
      </c>
      <c r="AO42" s="74">
        <v>1.9712753164984529E-2</v>
      </c>
      <c r="AP42" s="75">
        <v>0</v>
      </c>
      <c r="AQ42" s="74">
        <v>1.1865669582493998E-3</v>
      </c>
      <c r="AR42" s="254">
        <v>1.3310791794736061E-3</v>
      </c>
    </row>
    <row r="43" spans="1:46" ht="15" customHeight="1">
      <c r="A43" s="27">
        <v>40</v>
      </c>
      <c r="B43" s="28" t="s">
        <v>193</v>
      </c>
      <c r="C43" s="77">
        <v>5.6011684462784134E-4</v>
      </c>
      <c r="D43" s="78">
        <v>2.1731510690501227E-3</v>
      </c>
      <c r="E43" s="78">
        <v>1.0389484874842949E-3</v>
      </c>
      <c r="F43" s="78">
        <v>1.4314724191883885E-3</v>
      </c>
      <c r="G43" s="79">
        <v>5.9845837123569687E-4</v>
      </c>
      <c r="H43" s="78">
        <v>1.0010537407797683E-3</v>
      </c>
      <c r="I43" s="78">
        <v>5.2757721469377913E-4</v>
      </c>
      <c r="J43" s="78">
        <v>1.0237026537522639E-3</v>
      </c>
      <c r="K43" s="78">
        <v>2.5369237101159831E-4</v>
      </c>
      <c r="L43" s="79">
        <v>1.9797810362173944E-5</v>
      </c>
      <c r="M43" s="78">
        <v>9.592688000517359E-4</v>
      </c>
      <c r="N43" s="78">
        <v>1.0474757627740028E-4</v>
      </c>
      <c r="O43" s="78">
        <v>1.2763116556707509E-4</v>
      </c>
      <c r="P43" s="78">
        <v>3.2993052051391532E-4</v>
      </c>
      <c r="Q43" s="79">
        <v>1.4458657016418516E-3</v>
      </c>
      <c r="R43" s="78">
        <v>6.4727044178552833E-4</v>
      </c>
      <c r="S43" s="78">
        <v>9.165062780680048E-4</v>
      </c>
      <c r="T43" s="78">
        <v>3.4686926401086859E-4</v>
      </c>
      <c r="U43" s="78">
        <v>2.9239861078171142E-4</v>
      </c>
      <c r="V43" s="79">
        <v>2.8056740631936825E-4</v>
      </c>
      <c r="W43" s="78">
        <v>1.0238256740715617E-3</v>
      </c>
      <c r="X43" s="78">
        <v>3.1262878174247913E-5</v>
      </c>
      <c r="Y43" s="78">
        <v>1.0292245605481975E-3</v>
      </c>
      <c r="Z43" s="78">
        <v>3.2458750338111983E-3</v>
      </c>
      <c r="AA43" s="79">
        <v>2.0783143485090692E-3</v>
      </c>
      <c r="AB43" s="78">
        <v>3.436572093675263E-3</v>
      </c>
      <c r="AC43" s="78">
        <v>2.792797242920164E-4</v>
      </c>
      <c r="AD43" s="78">
        <v>2.263674171302227E-3</v>
      </c>
      <c r="AE43" s="78">
        <v>2.2591952263722238E-3</v>
      </c>
      <c r="AF43" s="79">
        <v>2.861524138119883E-3</v>
      </c>
      <c r="AG43" s="78">
        <v>2.4603552008600907E-3</v>
      </c>
      <c r="AH43" s="78">
        <v>2.4992733127250574E-3</v>
      </c>
      <c r="AI43" s="78">
        <v>5.0645567969395296E-3</v>
      </c>
      <c r="AJ43" s="78">
        <v>9.7413760171142605E-4</v>
      </c>
      <c r="AK43" s="79">
        <v>1.6010772376080728E-3</v>
      </c>
      <c r="AL43" s="78">
        <v>2.2266700025018763E-3</v>
      </c>
      <c r="AM43" s="78">
        <v>8.6770482139190454E-4</v>
      </c>
      <c r="AN43" s="78">
        <v>2.2601934725612512E-3</v>
      </c>
      <c r="AO43" s="78">
        <v>3.3372515639144475E-3</v>
      </c>
      <c r="AP43" s="79">
        <v>0</v>
      </c>
      <c r="AQ43" s="78">
        <v>1.9316206297083252E-4</v>
      </c>
      <c r="AR43" s="255">
        <v>1.0726447750953297E-3</v>
      </c>
    </row>
    <row r="44" spans="1:46" ht="15" customHeight="1">
      <c r="A44" s="21">
        <v>41</v>
      </c>
      <c r="B44" s="22" t="s">
        <v>194</v>
      </c>
      <c r="C44" s="73">
        <v>3.8073765261411496E-3</v>
      </c>
      <c r="D44" s="74">
        <v>6.4143007360672978E-3</v>
      </c>
      <c r="E44" s="74">
        <v>6.2820141103701556E-3</v>
      </c>
      <c r="F44" s="74">
        <v>1.5513166217250907E-2</v>
      </c>
      <c r="G44" s="75">
        <v>6.4291527881320575E-3</v>
      </c>
      <c r="H44" s="74">
        <v>4.4257112750263434E-3</v>
      </c>
      <c r="I44" s="74">
        <v>4.009586831672721E-3</v>
      </c>
      <c r="J44" s="74">
        <v>2.6773761713520749E-3</v>
      </c>
      <c r="K44" s="74">
        <v>1.9715135853614102E-3</v>
      </c>
      <c r="L44" s="75">
        <v>2.4297312717213475E-4</v>
      </c>
      <c r="M44" s="74">
        <v>6.2621929531467254E-3</v>
      </c>
      <c r="N44" s="74">
        <v>2.2298319662339729E-3</v>
      </c>
      <c r="O44" s="74">
        <v>3.8210807414388939E-3</v>
      </c>
      <c r="P44" s="74">
        <v>4.9683654853860185E-3</v>
      </c>
      <c r="Q44" s="75">
        <v>5.8085356222028137E-3</v>
      </c>
      <c r="R44" s="74">
        <v>4.7841728305886879E-4</v>
      </c>
      <c r="S44" s="74">
        <v>3.9104267864234869E-3</v>
      </c>
      <c r="T44" s="74">
        <v>1.9415043527275006E-3</v>
      </c>
      <c r="U44" s="74">
        <v>4.9805230036484849E-3</v>
      </c>
      <c r="V44" s="75">
        <v>2.7479101854220476E-3</v>
      </c>
      <c r="W44" s="74">
        <v>1.3163472952348652E-2</v>
      </c>
      <c r="X44" s="74">
        <v>2.7255545608276138E-3</v>
      </c>
      <c r="Y44" s="74">
        <v>1.0536009317190759E-2</v>
      </c>
      <c r="Z44" s="74">
        <v>2.0872779731313677E-2</v>
      </c>
      <c r="AA44" s="75">
        <v>6.8930759225550794E-3</v>
      </c>
      <c r="AB44" s="74">
        <v>5.1272466218368878E-3</v>
      </c>
      <c r="AC44" s="74">
        <v>1.3356030352196431E-3</v>
      </c>
      <c r="AD44" s="74">
        <v>8.2279974185145537E-3</v>
      </c>
      <c r="AE44" s="74">
        <v>3.1430406870712811E-3</v>
      </c>
      <c r="AF44" s="75">
        <v>9.3923710944987537E-4</v>
      </c>
      <c r="AG44" s="74">
        <v>1.018945424221749E-2</v>
      </c>
      <c r="AH44" s="74">
        <v>4.3760510419832786E-3</v>
      </c>
      <c r="AI44" s="74">
        <v>4.7819849584836756E-3</v>
      </c>
      <c r="AJ44" s="74">
        <v>6.8571646865569014E-3</v>
      </c>
      <c r="AK44" s="75">
        <v>3.8877439590124228E-3</v>
      </c>
      <c r="AL44" s="74">
        <v>1.8513885414060546E-3</v>
      </c>
      <c r="AM44" s="74">
        <v>1.5896882223973823E-3</v>
      </c>
      <c r="AN44" s="74">
        <v>1.5972033872766176E-3</v>
      </c>
      <c r="AO44" s="74">
        <v>8.4444624592976917E-3</v>
      </c>
      <c r="AP44" s="75">
        <v>4.4126731974229987E-4</v>
      </c>
      <c r="AQ44" s="74">
        <v>3.3113496509285575E-4</v>
      </c>
      <c r="AR44" s="254">
        <v>4.2789353524917478E-3</v>
      </c>
    </row>
    <row r="45" spans="1:46" s="345" customFormat="1" ht="15" customHeight="1">
      <c r="A45" s="338">
        <v>42</v>
      </c>
      <c r="B45" s="339" t="s">
        <v>324</v>
      </c>
      <c r="C45" s="340">
        <v>0.53998808865444337</v>
      </c>
      <c r="D45" s="341">
        <v>0.42986330178759202</v>
      </c>
      <c r="E45" s="341">
        <v>0.51046196965303958</v>
      </c>
      <c r="F45" s="341">
        <v>0.48636772196145012</v>
      </c>
      <c r="G45" s="342">
        <v>0.58179729018049509</v>
      </c>
      <c r="H45" s="341">
        <v>0.58630136986301373</v>
      </c>
      <c r="I45" s="341">
        <v>0.67621832652507496</v>
      </c>
      <c r="J45" s="341">
        <v>0.46129616505236631</v>
      </c>
      <c r="K45" s="341">
        <v>0.79310307601999852</v>
      </c>
      <c r="L45" s="342">
        <v>0.72045131808421992</v>
      </c>
      <c r="M45" s="341">
        <v>0.54672932452386858</v>
      </c>
      <c r="N45" s="341">
        <v>0.74603089192561201</v>
      </c>
      <c r="O45" s="341">
        <v>0.7390296104304116</v>
      </c>
      <c r="P45" s="341">
        <v>0.55478787408298724</v>
      </c>
      <c r="Q45" s="342">
        <v>0.60415456555078706</v>
      </c>
      <c r="R45" s="341">
        <v>0.57885677030811011</v>
      </c>
      <c r="S45" s="341">
        <v>0.62294931720282287</v>
      </c>
      <c r="T45" s="341">
        <v>0.61298543630854019</v>
      </c>
      <c r="U45" s="341">
        <v>0.76547519647562212</v>
      </c>
      <c r="V45" s="342">
        <v>0.62132477327677971</v>
      </c>
      <c r="W45" s="341">
        <v>0.52247753094793958</v>
      </c>
      <c r="X45" s="341">
        <v>0.63562262863963848</v>
      </c>
      <c r="Y45" s="341">
        <v>0.46198640340185804</v>
      </c>
      <c r="Z45" s="341">
        <v>0.33802181949328286</v>
      </c>
      <c r="AA45" s="342">
        <v>0.2940641610277957</v>
      </c>
      <c r="AB45" s="341">
        <v>0.31851798359451</v>
      </c>
      <c r="AC45" s="341">
        <v>0.14973002959985104</v>
      </c>
      <c r="AD45" s="341">
        <v>0.52124363646289695</v>
      </c>
      <c r="AE45" s="341">
        <v>0.46477768053082463</v>
      </c>
      <c r="AF45" s="342">
        <v>0.28197924368137134</v>
      </c>
      <c r="AG45" s="341">
        <v>0.2033032163803144</v>
      </c>
      <c r="AH45" s="341">
        <v>0.36787630787118458</v>
      </c>
      <c r="AI45" s="341">
        <v>0.39583967308611923</v>
      </c>
      <c r="AJ45" s="341">
        <v>0.3135195018527715</v>
      </c>
      <c r="AK45" s="342">
        <v>0.37290320461767096</v>
      </c>
      <c r="AL45" s="341">
        <v>0.49598448836627468</v>
      </c>
      <c r="AM45" s="341">
        <v>0.58425678763752464</v>
      </c>
      <c r="AN45" s="341">
        <v>0.28927462857487268</v>
      </c>
      <c r="AO45" s="341">
        <v>0.30105522002891383</v>
      </c>
      <c r="AP45" s="342">
        <v>1</v>
      </c>
      <c r="AQ45" s="341">
        <v>0.57217362510003034</v>
      </c>
      <c r="AR45" s="343">
        <v>0.54609471062399229</v>
      </c>
      <c r="AS45" s="344"/>
      <c r="AT45" s="344"/>
    </row>
    <row r="46" spans="1:46" ht="15" customHeight="1">
      <c r="A46" s="21">
        <v>43</v>
      </c>
      <c r="B46" s="22" t="s">
        <v>47</v>
      </c>
      <c r="C46" s="73">
        <v>2.5311609307865743E-3</v>
      </c>
      <c r="D46" s="74">
        <v>1.1146161934805467E-2</v>
      </c>
      <c r="E46" s="74">
        <v>2.0609838600560548E-2</v>
      </c>
      <c r="F46" s="74">
        <v>5.978894104331036E-2</v>
      </c>
      <c r="G46" s="75">
        <v>9.0179127139916153E-3</v>
      </c>
      <c r="H46" s="74">
        <v>1.2644889357218124E-2</v>
      </c>
      <c r="I46" s="74">
        <v>1.3430608522633062E-2</v>
      </c>
      <c r="J46" s="74">
        <v>2.0159067643121507E-2</v>
      </c>
      <c r="K46" s="74">
        <v>7.4420926921753448E-3</v>
      </c>
      <c r="L46" s="75">
        <v>3.4898140265686617E-3</v>
      </c>
      <c r="M46" s="74">
        <v>1.6727923344722406E-2</v>
      </c>
      <c r="N46" s="74">
        <v>1.0111728356532053E-2</v>
      </c>
      <c r="O46" s="74">
        <v>1.6256283380458685E-2</v>
      </c>
      <c r="P46" s="74">
        <v>1.9446493032643713E-2</v>
      </c>
      <c r="Q46" s="75">
        <v>1.2168673188384601E-2</v>
      </c>
      <c r="R46" s="74">
        <v>2.2344901338161284E-2</v>
      </c>
      <c r="S46" s="74">
        <v>1.3717043961751139E-2</v>
      </c>
      <c r="T46" s="74">
        <v>4.0227199367927121E-3</v>
      </c>
      <c r="U46" s="74">
        <v>1.1062414107908083E-2</v>
      </c>
      <c r="V46" s="75">
        <v>1.6091365950669647E-2</v>
      </c>
      <c r="W46" s="74">
        <v>2.0448957096828896E-2</v>
      </c>
      <c r="X46" s="74">
        <v>7.8043512242258889E-3</v>
      </c>
      <c r="Y46" s="74">
        <v>1.3190325289130847E-2</v>
      </c>
      <c r="Z46" s="74">
        <v>2.4885041925885854E-2</v>
      </c>
      <c r="AA46" s="75">
        <v>2.331002734715297E-2</v>
      </c>
      <c r="AB46" s="74">
        <v>3.0984371880429379E-2</v>
      </c>
      <c r="AC46" s="74">
        <v>3.7845252434673244E-3</v>
      </c>
      <c r="AD46" s="74">
        <v>1.9719897130534646E-2</v>
      </c>
      <c r="AE46" s="74">
        <v>1.4594228704713698E-2</v>
      </c>
      <c r="AF46" s="75">
        <v>1.2601659410170048E-2</v>
      </c>
      <c r="AG46" s="74">
        <v>7.222555323533263E-3</v>
      </c>
      <c r="AH46" s="74">
        <v>1.173716086268066E-2</v>
      </c>
      <c r="AI46" s="74">
        <v>3.7386427857236011E-2</v>
      </c>
      <c r="AJ46" s="74">
        <v>6.5897543645184707E-3</v>
      </c>
      <c r="AK46" s="75">
        <v>1.7386056669923558E-2</v>
      </c>
      <c r="AL46" s="74">
        <v>2.257943457593195E-2</v>
      </c>
      <c r="AM46" s="74">
        <v>1.5631934186907594E-2</v>
      </c>
      <c r="AN46" s="74">
        <v>2.3777235331344362E-2</v>
      </c>
      <c r="AO46" s="74">
        <v>3.6034210206315108E-2</v>
      </c>
      <c r="AP46" s="75">
        <v>0</v>
      </c>
      <c r="AQ46" s="74">
        <v>4.1667816440851017E-3</v>
      </c>
      <c r="AR46" s="254">
        <v>1.3071195649138471E-2</v>
      </c>
    </row>
    <row r="47" spans="1:46" ht="15" customHeight="1">
      <c r="A47" s="21">
        <v>44</v>
      </c>
      <c r="B47" s="22" t="s">
        <v>48</v>
      </c>
      <c r="C47" s="73">
        <v>0.10150877043717474</v>
      </c>
      <c r="D47" s="74">
        <v>0.17749737118822292</v>
      </c>
      <c r="E47" s="74">
        <v>0.11744950227118972</v>
      </c>
      <c r="F47" s="74">
        <v>0.19927427677352774</v>
      </c>
      <c r="G47" s="75">
        <v>0.15396794998939875</v>
      </c>
      <c r="H47" s="74">
        <v>0.17602739726027397</v>
      </c>
      <c r="I47" s="74">
        <v>0.2306869055335313</v>
      </c>
      <c r="J47" s="74">
        <v>0.32018269155051576</v>
      </c>
      <c r="K47" s="74">
        <v>2.2426135711924217E-2</v>
      </c>
      <c r="L47" s="75">
        <v>5.2806159638743959E-3</v>
      </c>
      <c r="M47" s="74">
        <v>0.20641524482911003</v>
      </c>
      <c r="N47" s="74">
        <v>1.6235156873844459E-2</v>
      </c>
      <c r="O47" s="74">
        <v>1.6103125981778196E-2</v>
      </c>
      <c r="P47" s="74">
        <v>0.27095058805263361</v>
      </c>
      <c r="Q47" s="75">
        <v>0.13978512597000456</v>
      </c>
      <c r="R47" s="74">
        <v>0.23900695581206644</v>
      </c>
      <c r="S47" s="74">
        <v>0.2224666238963737</v>
      </c>
      <c r="T47" s="74">
        <v>0.20969210535190369</v>
      </c>
      <c r="U47" s="74">
        <v>7.3921617679069782E-2</v>
      </c>
      <c r="V47" s="75">
        <v>0.21421321472483765</v>
      </c>
      <c r="W47" s="74">
        <v>0.36486984907580128</v>
      </c>
      <c r="X47" s="74">
        <v>6.9545693538531503E-2</v>
      </c>
      <c r="Y47" s="74">
        <v>0.14753121529752716</v>
      </c>
      <c r="Z47" s="74">
        <v>0.40787575511676133</v>
      </c>
      <c r="AA47" s="75">
        <v>0.46028601069292735</v>
      </c>
      <c r="AB47" s="74">
        <v>0.33348342671690545</v>
      </c>
      <c r="AC47" s="74">
        <v>4.0514558643042514E-2</v>
      </c>
      <c r="AD47" s="74">
        <v>0.23637944716436302</v>
      </c>
      <c r="AE47" s="74">
        <v>0.15635872915957075</v>
      </c>
      <c r="AF47" s="75">
        <v>0.41886689120731674</v>
      </c>
      <c r="AG47" s="74">
        <v>0.59610547136132763</v>
      </c>
      <c r="AH47" s="74">
        <v>0.5396771252118675</v>
      </c>
      <c r="AI47" s="74">
        <v>0.45696213537364694</v>
      </c>
      <c r="AJ47" s="74">
        <v>0.18627039003705542</v>
      </c>
      <c r="AK47" s="75">
        <v>0.52274761275278547</v>
      </c>
      <c r="AL47" s="74">
        <v>0.20150112584438329</v>
      </c>
      <c r="AM47" s="74">
        <v>0.30412060434647253</v>
      </c>
      <c r="AN47" s="74">
        <v>0.21625531145466051</v>
      </c>
      <c r="AO47" s="74">
        <v>0.27474903057570965</v>
      </c>
      <c r="AP47" s="75">
        <v>0</v>
      </c>
      <c r="AQ47" s="74">
        <v>8.9130494770827007E-3</v>
      </c>
      <c r="AR47" s="254">
        <v>0.20060170723850154</v>
      </c>
    </row>
    <row r="48" spans="1:46" ht="15" customHeight="1">
      <c r="A48" s="21">
        <v>45</v>
      </c>
      <c r="B48" s="22" t="s">
        <v>49</v>
      </c>
      <c r="C48" s="73">
        <v>0.20816494377561293</v>
      </c>
      <c r="D48" s="74">
        <v>0.28093235191026988</v>
      </c>
      <c r="E48" s="74">
        <v>0.17659708127959794</v>
      </c>
      <c r="F48" s="74">
        <v>9.4876660341555979E-2</v>
      </c>
      <c r="G48" s="75">
        <v>4.1020046645555336E-2</v>
      </c>
      <c r="H48" s="74">
        <v>7.0495258166491048E-2</v>
      </c>
      <c r="I48" s="74">
        <v>-1.6128789134924105E-3</v>
      </c>
      <c r="J48" s="74">
        <v>4.653909756673754E-2</v>
      </c>
      <c r="K48" s="74">
        <v>6.0216853000114701E-2</v>
      </c>
      <c r="L48" s="75">
        <v>3.8850503134353342E-2</v>
      </c>
      <c r="M48" s="74">
        <v>8.6786880651871651E-2</v>
      </c>
      <c r="N48" s="74">
        <v>0.14298546376271948</v>
      </c>
      <c r="O48" s="74">
        <v>0.19101083883129125</v>
      </c>
      <c r="P48" s="74">
        <v>4.7607033342390248E-2</v>
      </c>
      <c r="Q48" s="75">
        <v>0.12791732656924484</v>
      </c>
      <c r="R48" s="74">
        <v>-9.3131897768793118E-2</v>
      </c>
      <c r="S48" s="74">
        <v>-3.7332355726636728E-2</v>
      </c>
      <c r="T48" s="74">
        <v>-5.8187319037823204E-2</v>
      </c>
      <c r="U48" s="74">
        <v>6.0034308103665057E-2</v>
      </c>
      <c r="V48" s="75">
        <v>2.8197024335096507E-2</v>
      </c>
      <c r="W48" s="74">
        <v>1.8435221298965576E-2</v>
      </c>
      <c r="X48" s="74">
        <v>8.4094300208892872E-2</v>
      </c>
      <c r="Y48" s="74">
        <v>0.17949134638823433</v>
      </c>
      <c r="Z48" s="74">
        <v>0.13357677396086917</v>
      </c>
      <c r="AA48" s="75">
        <v>9.2097036496931892E-2</v>
      </c>
      <c r="AB48" s="74">
        <v>0.23751853157695754</v>
      </c>
      <c r="AC48" s="74">
        <v>0.42378893292346975</v>
      </c>
      <c r="AD48" s="74">
        <v>7.6266906877396984E-2</v>
      </c>
      <c r="AE48" s="74">
        <v>0.18449950633997439</v>
      </c>
      <c r="AF48" s="75">
        <v>0</v>
      </c>
      <c r="AG48" s="74">
        <v>1.4817265215263851E-3</v>
      </c>
      <c r="AH48" s="74">
        <v>1.3410864339763132E-2</v>
      </c>
      <c r="AI48" s="74">
        <v>3.7321218971438509E-2</v>
      </c>
      <c r="AJ48" s="74">
        <v>5.9823509187454639E-2</v>
      </c>
      <c r="AK48" s="75">
        <v>-4.1603376220308227E-2</v>
      </c>
      <c r="AL48" s="74">
        <v>0.11787590693019764</v>
      </c>
      <c r="AM48" s="74">
        <v>1.4797347870148967E-2</v>
      </c>
      <c r="AN48" s="74">
        <v>0.27630111804237112</v>
      </c>
      <c r="AO48" s="74">
        <v>0.17703646656668423</v>
      </c>
      <c r="AP48" s="75">
        <v>0</v>
      </c>
      <c r="AQ48" s="74">
        <v>0.35326581859322831</v>
      </c>
      <c r="AR48" s="254">
        <v>9.4524418690619838E-2</v>
      </c>
    </row>
    <row r="49" spans="1:44" ht="15" customHeight="1">
      <c r="A49" s="21">
        <v>46</v>
      </c>
      <c r="B49" s="22" t="s">
        <v>50</v>
      </c>
      <c r="C49" s="73">
        <v>0.15711631996142994</v>
      </c>
      <c r="D49" s="74">
        <v>0.12562215212057484</v>
      </c>
      <c r="E49" s="74">
        <v>0.12708997777133468</v>
      </c>
      <c r="F49" s="74">
        <v>0.11202103931555644</v>
      </c>
      <c r="G49" s="75">
        <v>6.2109719647901289E-2</v>
      </c>
      <c r="H49" s="74">
        <v>0.10579557428872498</v>
      </c>
      <c r="I49" s="74">
        <v>5.6254804721062389E-2</v>
      </c>
      <c r="J49" s="74">
        <v>0.11441845814631073</v>
      </c>
      <c r="K49" s="74">
        <v>9.9427168023965826E-2</v>
      </c>
      <c r="L49" s="75">
        <v>2.9291760331307357E-2</v>
      </c>
      <c r="M49" s="74">
        <v>0.11219133640155639</v>
      </c>
      <c r="N49" s="74">
        <v>6.9398856529540615E-2</v>
      </c>
      <c r="O49" s="74">
        <v>3.216109016650958E-2</v>
      </c>
      <c r="P49" s="74">
        <v>8.1570469277646232E-2</v>
      </c>
      <c r="Q49" s="75">
        <v>0.10447006514753263</v>
      </c>
      <c r="R49" s="74">
        <v>0.24182117512417742</v>
      </c>
      <c r="S49" s="74">
        <v>0.17190602755628875</v>
      </c>
      <c r="T49" s="74">
        <v>0.20198871711366231</v>
      </c>
      <c r="U49" s="74">
        <v>8.8902173171452797E-2</v>
      </c>
      <c r="V49" s="75">
        <v>7.6726933645808404E-2</v>
      </c>
      <c r="W49" s="74">
        <v>4.0893674749872815E-2</v>
      </c>
      <c r="X49" s="74">
        <v>0.1738585496866607</v>
      </c>
      <c r="Y49" s="74">
        <v>0.20151133501259447</v>
      </c>
      <c r="Z49" s="74">
        <v>7.6548552880714091E-2</v>
      </c>
      <c r="AA49" s="75">
        <v>8.9237622339108161E-2</v>
      </c>
      <c r="AB49" s="74">
        <v>7.5630073616556714E-2</v>
      </c>
      <c r="AC49" s="74">
        <v>0.33567143025416357</v>
      </c>
      <c r="AD49" s="74">
        <v>0.10626400173138903</v>
      </c>
      <c r="AE49" s="74">
        <v>0.14575258363118207</v>
      </c>
      <c r="AF49" s="75">
        <v>0.28444371423094827</v>
      </c>
      <c r="AG49" s="74">
        <v>0.18264519196973142</v>
      </c>
      <c r="AH49" s="74">
        <v>6.4659903718913378E-2</v>
      </c>
      <c r="AI49" s="74">
        <v>6.1426770421249402E-2</v>
      </c>
      <c r="AJ49" s="74">
        <v>0.4164915765748558</v>
      </c>
      <c r="AK49" s="75">
        <v>7.4729253733794229E-2</v>
      </c>
      <c r="AL49" s="74">
        <v>0.13430072554415812</v>
      </c>
      <c r="AM49" s="74">
        <v>4.7869486596941173E-2</v>
      </c>
      <c r="AN49" s="74">
        <v>0.14186481029442788</v>
      </c>
      <c r="AO49" s="74">
        <v>0.15441881831570128</v>
      </c>
      <c r="AP49" s="75">
        <v>0</v>
      </c>
      <c r="AQ49" s="74">
        <v>4.9035569414167056E-2</v>
      </c>
      <c r="AR49" s="254">
        <v>0.11172043569579299</v>
      </c>
    </row>
    <row r="50" spans="1:44" ht="15" customHeight="1">
      <c r="A50" s="21">
        <v>47</v>
      </c>
      <c r="B50" s="22" t="s">
        <v>325</v>
      </c>
      <c r="C50" s="73">
        <v>4.004480934757023E-2</v>
      </c>
      <c r="D50" s="74">
        <v>2.5972660357518402E-2</v>
      </c>
      <c r="E50" s="74">
        <v>4.8347347057118004E-2</v>
      </c>
      <c r="F50" s="74">
        <v>4.7671360564599356E-2</v>
      </c>
      <c r="G50" s="75">
        <v>0.1539063942712145</v>
      </c>
      <c r="H50" s="74">
        <v>4.8735511064278189E-2</v>
      </c>
      <c r="I50" s="74">
        <v>2.5037307245896204E-2</v>
      </c>
      <c r="J50" s="74">
        <v>3.740452004094811E-2</v>
      </c>
      <c r="K50" s="74">
        <v>1.738467455182139E-2</v>
      </c>
      <c r="L50" s="75">
        <v>0.20610600467588286</v>
      </c>
      <c r="M50" s="74">
        <v>3.1149290248870972E-2</v>
      </c>
      <c r="N50" s="74">
        <v>1.5240054899209156E-2</v>
      </c>
      <c r="O50" s="74">
        <v>5.4390512095507382E-3</v>
      </c>
      <c r="P50" s="74">
        <v>2.5637542211698949E-2</v>
      </c>
      <c r="Q50" s="75">
        <v>1.1508422376652195E-2</v>
      </c>
      <c r="R50" s="74">
        <v>1.1106785551798051E-2</v>
      </c>
      <c r="S50" s="74">
        <v>6.2933431094002994E-3</v>
      </c>
      <c r="T50" s="74">
        <v>2.9512793212924736E-2</v>
      </c>
      <c r="U50" s="74">
        <v>6.1078820918846388E-4</v>
      </c>
      <c r="V50" s="75">
        <v>4.3446688066808049E-2</v>
      </c>
      <c r="W50" s="74">
        <v>3.7347380023740884E-2</v>
      </c>
      <c r="X50" s="74">
        <v>2.9159739097071237E-2</v>
      </c>
      <c r="Y50" s="74">
        <v>4.3227431543024296E-2</v>
      </c>
      <c r="Z50" s="74">
        <v>1.9092056622486701E-2</v>
      </c>
      <c r="AA50" s="75">
        <v>4.1493545967983568E-2</v>
      </c>
      <c r="AB50" s="74">
        <v>2.0317829819590585E-2</v>
      </c>
      <c r="AC50" s="74">
        <v>4.6882896301728497E-2</v>
      </c>
      <c r="AD50" s="74">
        <v>4.3152141911508082E-2</v>
      </c>
      <c r="AE50" s="74">
        <v>3.4025894516277848E-2</v>
      </c>
      <c r="AF50" s="75">
        <v>2.1084914701935977E-3</v>
      </c>
      <c r="AG50" s="74">
        <v>9.5588590016609121E-3</v>
      </c>
      <c r="AH50" s="74">
        <v>1.4203252108056738E-2</v>
      </c>
      <c r="AI50" s="74">
        <v>3.4517236882145808E-2</v>
      </c>
      <c r="AJ50" s="74">
        <v>1.7305267983344159E-2</v>
      </c>
      <c r="AK50" s="75">
        <v>5.3890617687387614E-2</v>
      </c>
      <c r="AL50" s="74">
        <v>2.7770828121090819E-2</v>
      </c>
      <c r="AM50" s="74">
        <v>3.3323839362005128E-2</v>
      </c>
      <c r="AN50" s="74">
        <v>5.2526896302323482E-2</v>
      </c>
      <c r="AO50" s="74">
        <v>5.6706254306675856E-2</v>
      </c>
      <c r="AP50" s="75">
        <v>0</v>
      </c>
      <c r="AQ50" s="74">
        <v>1.7494963989072545E-2</v>
      </c>
      <c r="AR50" s="254">
        <v>3.6900551695921345E-2</v>
      </c>
    </row>
    <row r="51" spans="1:44" ht="15" customHeight="1">
      <c r="A51" s="21">
        <v>48</v>
      </c>
      <c r="B51" s="22" t="s">
        <v>52</v>
      </c>
      <c r="C51" s="73">
        <v>-4.9354093107017764E-2</v>
      </c>
      <c r="D51" s="74">
        <v>-5.1033999298983529E-2</v>
      </c>
      <c r="E51" s="74">
        <v>-5.5571663284043689E-4</v>
      </c>
      <c r="F51" s="74">
        <v>0</v>
      </c>
      <c r="G51" s="75">
        <v>-1.8193134485565185E-3</v>
      </c>
      <c r="H51" s="74">
        <v>0</v>
      </c>
      <c r="I51" s="74">
        <v>-1.5073634705536546E-5</v>
      </c>
      <c r="J51" s="74">
        <v>0</v>
      </c>
      <c r="K51" s="74">
        <v>0</v>
      </c>
      <c r="L51" s="75">
        <v>-3.4700162162064874E-3</v>
      </c>
      <c r="M51" s="74">
        <v>0</v>
      </c>
      <c r="N51" s="74">
        <v>-2.1523474577548002E-6</v>
      </c>
      <c r="O51" s="74">
        <v>0</v>
      </c>
      <c r="P51" s="74">
        <v>0</v>
      </c>
      <c r="Q51" s="75">
        <v>-4.1788026059013055E-6</v>
      </c>
      <c r="R51" s="74">
        <v>-4.6903655201849881E-6</v>
      </c>
      <c r="S51" s="74">
        <v>0</v>
      </c>
      <c r="T51" s="74">
        <v>-1.4452886000452858E-5</v>
      </c>
      <c r="U51" s="74">
        <v>-6.4977469062602544E-6</v>
      </c>
      <c r="V51" s="75">
        <v>0</v>
      </c>
      <c r="W51" s="74">
        <v>-4.4726131931490587E-3</v>
      </c>
      <c r="X51" s="74">
        <v>-8.5262395020676134E-5</v>
      </c>
      <c r="Y51" s="74">
        <v>-4.6938056932369111E-2</v>
      </c>
      <c r="Z51" s="74">
        <v>0</v>
      </c>
      <c r="AA51" s="75">
        <v>-4.8840387189963126E-4</v>
      </c>
      <c r="AB51" s="74">
        <v>-1.6452217204949684E-2</v>
      </c>
      <c r="AC51" s="74">
        <v>-3.7237296572268855E-4</v>
      </c>
      <c r="AD51" s="74">
        <v>-3.0260312780887649E-3</v>
      </c>
      <c r="AE51" s="74">
        <v>-8.6228825434054348E-6</v>
      </c>
      <c r="AF51" s="75">
        <v>0</v>
      </c>
      <c r="AG51" s="74">
        <v>-3.1702055809401729E-4</v>
      </c>
      <c r="AH51" s="74">
        <v>-1.1564614112465971E-2</v>
      </c>
      <c r="AI51" s="74">
        <v>-2.3453462591835849E-2</v>
      </c>
      <c r="AJ51" s="74">
        <v>0</v>
      </c>
      <c r="AK51" s="75">
        <v>-5.3369241253602426E-5</v>
      </c>
      <c r="AL51" s="74">
        <v>-1.2509382036527396E-5</v>
      </c>
      <c r="AM51" s="74">
        <v>0</v>
      </c>
      <c r="AN51" s="74">
        <v>0</v>
      </c>
      <c r="AO51" s="74">
        <v>0</v>
      </c>
      <c r="AP51" s="75">
        <v>0</v>
      </c>
      <c r="AQ51" s="74">
        <v>-5.0498082176660504E-3</v>
      </c>
      <c r="AR51" s="254">
        <v>-2.9130195939664179E-3</v>
      </c>
    </row>
    <row r="52" spans="1:44" s="345" customFormat="1" ht="15" customHeight="1">
      <c r="A52" s="338">
        <v>49</v>
      </c>
      <c r="B52" s="339" t="s">
        <v>326</v>
      </c>
      <c r="C52" s="340">
        <v>0.46001191134555663</v>
      </c>
      <c r="D52" s="341">
        <v>0.57013669821240798</v>
      </c>
      <c r="E52" s="341">
        <v>0.48953803034696047</v>
      </c>
      <c r="F52" s="341">
        <v>0.51363227803854994</v>
      </c>
      <c r="G52" s="342">
        <v>0.41820270981950497</v>
      </c>
      <c r="H52" s="341">
        <v>0.41369863013698632</v>
      </c>
      <c r="I52" s="341">
        <v>0.32378167347492504</v>
      </c>
      <c r="J52" s="341">
        <v>0.53870383494763363</v>
      </c>
      <c r="K52" s="341">
        <v>0.20689692398000148</v>
      </c>
      <c r="L52" s="342">
        <v>0.27954868191578014</v>
      </c>
      <c r="M52" s="341">
        <v>0.45327067547613148</v>
      </c>
      <c r="N52" s="341">
        <v>0.25396910807438799</v>
      </c>
      <c r="O52" s="341">
        <v>0.26097038956958846</v>
      </c>
      <c r="P52" s="341">
        <v>0.44521212591701276</v>
      </c>
      <c r="Q52" s="342">
        <v>0.39584543444921294</v>
      </c>
      <c r="R52" s="341">
        <v>0.42114322969188989</v>
      </c>
      <c r="S52" s="341">
        <v>0.37705068279717718</v>
      </c>
      <c r="T52" s="341">
        <v>0.38701456369145981</v>
      </c>
      <c r="U52" s="341">
        <v>0.23452480352437793</v>
      </c>
      <c r="V52" s="342">
        <v>0.37867522672322024</v>
      </c>
      <c r="W52" s="341">
        <v>0.47752246905206036</v>
      </c>
      <c r="X52" s="341">
        <v>0.36437737136036152</v>
      </c>
      <c r="Y52" s="341">
        <v>0.53801359659814196</v>
      </c>
      <c r="Z52" s="341">
        <v>0.6619781805067172</v>
      </c>
      <c r="AA52" s="342">
        <v>0.70593583897220424</v>
      </c>
      <c r="AB52" s="341">
        <v>0.68148201640549</v>
      </c>
      <c r="AC52" s="341">
        <v>0.85026997040014896</v>
      </c>
      <c r="AD52" s="341">
        <v>0.47875636353710299</v>
      </c>
      <c r="AE52" s="341">
        <v>0.53522231946917531</v>
      </c>
      <c r="AF52" s="342">
        <v>0.71802075631862861</v>
      </c>
      <c r="AG52" s="341">
        <v>0.79669678361968554</v>
      </c>
      <c r="AH52" s="341">
        <v>0.63212369212881547</v>
      </c>
      <c r="AI52" s="341">
        <v>0.60416032691388077</v>
      </c>
      <c r="AJ52" s="341">
        <v>0.68648049814722845</v>
      </c>
      <c r="AK52" s="342">
        <v>0.62709679538232899</v>
      </c>
      <c r="AL52" s="341">
        <v>0.50401551163372527</v>
      </c>
      <c r="AM52" s="341">
        <v>0.41574321236247541</v>
      </c>
      <c r="AN52" s="341">
        <v>0.71072537142512737</v>
      </c>
      <c r="AO52" s="341">
        <v>0.69894477997108617</v>
      </c>
      <c r="AP52" s="342">
        <v>0</v>
      </c>
      <c r="AQ52" s="341">
        <v>0.42782637489996966</v>
      </c>
      <c r="AR52" s="343">
        <v>0.45390528937600777</v>
      </c>
    </row>
    <row r="53" spans="1:44" ht="15" customHeight="1">
      <c r="A53" s="33">
        <v>50</v>
      </c>
      <c r="B53" s="34" t="s">
        <v>46</v>
      </c>
      <c r="C53" s="336">
        <v>1</v>
      </c>
      <c r="D53" s="256">
        <v>1</v>
      </c>
      <c r="E53" s="256">
        <v>1</v>
      </c>
      <c r="F53" s="256">
        <v>1</v>
      </c>
      <c r="G53" s="257">
        <v>1</v>
      </c>
      <c r="H53" s="256">
        <v>1</v>
      </c>
      <c r="I53" s="256">
        <v>1</v>
      </c>
      <c r="J53" s="256">
        <v>1</v>
      </c>
      <c r="K53" s="256">
        <v>1</v>
      </c>
      <c r="L53" s="257">
        <v>1</v>
      </c>
      <c r="M53" s="256">
        <v>1</v>
      </c>
      <c r="N53" s="256">
        <v>1</v>
      </c>
      <c r="O53" s="256">
        <v>1</v>
      </c>
      <c r="P53" s="256">
        <v>1</v>
      </c>
      <c r="Q53" s="257">
        <v>1</v>
      </c>
      <c r="R53" s="256">
        <v>1</v>
      </c>
      <c r="S53" s="256">
        <v>1</v>
      </c>
      <c r="T53" s="256">
        <v>1</v>
      </c>
      <c r="U53" s="256">
        <v>1</v>
      </c>
      <c r="V53" s="257">
        <v>1</v>
      </c>
      <c r="W53" s="256">
        <v>1</v>
      </c>
      <c r="X53" s="256">
        <v>1</v>
      </c>
      <c r="Y53" s="256">
        <v>1</v>
      </c>
      <c r="Z53" s="256">
        <v>1</v>
      </c>
      <c r="AA53" s="257">
        <v>1</v>
      </c>
      <c r="AB53" s="256">
        <v>1</v>
      </c>
      <c r="AC53" s="256">
        <v>1</v>
      </c>
      <c r="AD53" s="256">
        <v>1</v>
      </c>
      <c r="AE53" s="256">
        <v>1</v>
      </c>
      <c r="AF53" s="257">
        <v>1</v>
      </c>
      <c r="AG53" s="256">
        <v>1</v>
      </c>
      <c r="AH53" s="256">
        <v>1</v>
      </c>
      <c r="AI53" s="256">
        <v>1</v>
      </c>
      <c r="AJ53" s="256">
        <v>1</v>
      </c>
      <c r="AK53" s="257">
        <v>1</v>
      </c>
      <c r="AL53" s="256">
        <v>1</v>
      </c>
      <c r="AM53" s="256">
        <v>1</v>
      </c>
      <c r="AN53" s="256">
        <v>1</v>
      </c>
      <c r="AO53" s="256">
        <v>1</v>
      </c>
      <c r="AP53" s="257">
        <v>1</v>
      </c>
      <c r="AQ53" s="256">
        <v>1</v>
      </c>
      <c r="AR53" s="337">
        <v>1</v>
      </c>
    </row>
    <row r="56" spans="1:44" ht="21" customHeight="1">
      <c r="A56" s="1" t="s">
        <v>153</v>
      </c>
    </row>
    <row r="57" spans="1:44">
      <c r="A57" s="3"/>
      <c r="B57" s="4"/>
      <c r="C57" s="5">
        <v>1</v>
      </c>
      <c r="D57" s="6">
        <v>2</v>
      </c>
      <c r="E57" s="6">
        <v>3</v>
      </c>
      <c r="F57" s="6">
        <v>4</v>
      </c>
      <c r="G57" s="7">
        <v>5</v>
      </c>
      <c r="H57" s="6">
        <v>6</v>
      </c>
      <c r="I57" s="6">
        <v>7</v>
      </c>
      <c r="J57" s="6">
        <v>8</v>
      </c>
      <c r="K57" s="6">
        <v>9</v>
      </c>
      <c r="L57" s="7">
        <v>10</v>
      </c>
      <c r="M57" s="6">
        <v>11</v>
      </c>
      <c r="N57" s="6">
        <v>12</v>
      </c>
      <c r="O57" s="6">
        <v>13</v>
      </c>
      <c r="P57" s="6">
        <v>14</v>
      </c>
      <c r="Q57" s="7">
        <v>15</v>
      </c>
      <c r="R57" s="6">
        <v>16</v>
      </c>
      <c r="S57" s="6">
        <v>17</v>
      </c>
      <c r="T57" s="6">
        <v>18</v>
      </c>
      <c r="U57" s="6">
        <v>19</v>
      </c>
      <c r="V57" s="7">
        <v>20</v>
      </c>
      <c r="W57" s="6">
        <v>21</v>
      </c>
      <c r="X57" s="6">
        <v>22</v>
      </c>
      <c r="Y57" s="6">
        <v>23</v>
      </c>
      <c r="Z57" s="6">
        <v>24</v>
      </c>
      <c r="AA57" s="7">
        <v>25</v>
      </c>
      <c r="AB57" s="6">
        <v>26</v>
      </c>
      <c r="AC57" s="6">
        <v>27</v>
      </c>
      <c r="AD57" s="6">
        <v>28</v>
      </c>
      <c r="AE57" s="6">
        <v>29</v>
      </c>
      <c r="AF57" s="7">
        <v>30</v>
      </c>
      <c r="AG57" s="6">
        <v>31</v>
      </c>
      <c r="AH57" s="6">
        <v>32</v>
      </c>
      <c r="AI57" s="6">
        <v>33</v>
      </c>
      <c r="AJ57" s="6">
        <v>34</v>
      </c>
      <c r="AK57" s="7">
        <v>35</v>
      </c>
      <c r="AL57" s="6">
        <v>36</v>
      </c>
      <c r="AM57" s="6">
        <v>37</v>
      </c>
      <c r="AN57" s="6">
        <v>38</v>
      </c>
      <c r="AO57" s="6">
        <v>39</v>
      </c>
      <c r="AP57" s="7">
        <v>40</v>
      </c>
      <c r="AQ57" s="6">
        <v>41</v>
      </c>
      <c r="AR57" s="8">
        <v>42</v>
      </c>
    </row>
    <row r="58" spans="1:44" ht="33.75">
      <c r="A58" s="10"/>
      <c r="B58" s="11"/>
      <c r="C58" s="12" t="s">
        <v>0</v>
      </c>
      <c r="D58" s="13" t="s">
        <v>1</v>
      </c>
      <c r="E58" s="13" t="s">
        <v>2</v>
      </c>
      <c r="F58" s="13" t="s">
        <v>3</v>
      </c>
      <c r="G58" s="14" t="s">
        <v>4</v>
      </c>
      <c r="H58" s="13" t="s">
        <v>5</v>
      </c>
      <c r="I58" s="13" t="s">
        <v>6</v>
      </c>
      <c r="J58" s="13" t="s">
        <v>7</v>
      </c>
      <c r="K58" s="13" t="s">
        <v>8</v>
      </c>
      <c r="L58" s="14" t="s">
        <v>9</v>
      </c>
      <c r="M58" s="13" t="s">
        <v>10</v>
      </c>
      <c r="N58" s="13" t="s">
        <v>11</v>
      </c>
      <c r="O58" s="13" t="s">
        <v>12</v>
      </c>
      <c r="P58" s="13" t="s">
        <v>13</v>
      </c>
      <c r="Q58" s="14" t="s">
        <v>14</v>
      </c>
      <c r="R58" s="13" t="s">
        <v>15</v>
      </c>
      <c r="S58" s="13" t="s">
        <v>16</v>
      </c>
      <c r="T58" s="13" t="s">
        <v>17</v>
      </c>
      <c r="U58" s="13" t="s">
        <v>18</v>
      </c>
      <c r="V58" s="14" t="s">
        <v>19</v>
      </c>
      <c r="W58" s="13" t="s">
        <v>20</v>
      </c>
      <c r="X58" s="13" t="s">
        <v>21</v>
      </c>
      <c r="Y58" s="13" t="s">
        <v>22</v>
      </c>
      <c r="Z58" s="13" t="s">
        <v>23</v>
      </c>
      <c r="AA58" s="14" t="s">
        <v>24</v>
      </c>
      <c r="AB58" s="13" t="s">
        <v>25</v>
      </c>
      <c r="AC58" s="13" t="s">
        <v>26</v>
      </c>
      <c r="AD58" s="13" t="s">
        <v>27</v>
      </c>
      <c r="AE58" s="13" t="s">
        <v>28</v>
      </c>
      <c r="AF58" s="14" t="s">
        <v>29</v>
      </c>
      <c r="AG58" s="13" t="s">
        <v>30</v>
      </c>
      <c r="AH58" s="13" t="s">
        <v>31</v>
      </c>
      <c r="AI58" s="13" t="s">
        <v>32</v>
      </c>
      <c r="AJ58" s="13" t="s">
        <v>33</v>
      </c>
      <c r="AK58" s="14" t="s">
        <v>34</v>
      </c>
      <c r="AL58" s="13" t="s">
        <v>35</v>
      </c>
      <c r="AM58" s="13" t="s">
        <v>36</v>
      </c>
      <c r="AN58" s="13" t="s">
        <v>37</v>
      </c>
      <c r="AO58" s="13" t="s">
        <v>38</v>
      </c>
      <c r="AP58" s="14" t="s">
        <v>39</v>
      </c>
      <c r="AQ58" s="13" t="s">
        <v>40</v>
      </c>
      <c r="AR58" s="15" t="s">
        <v>41</v>
      </c>
    </row>
    <row r="59" spans="1:44">
      <c r="A59" s="23" t="s">
        <v>152</v>
      </c>
      <c r="B59" s="22"/>
      <c r="C59" s="124">
        <f t="array" ref="C59:AQ59">TRANSPOSE(計算!D5:D45)</f>
        <v>0</v>
      </c>
      <c r="D59" s="125">
        <v>0</v>
      </c>
      <c r="E59" s="125">
        <v>0</v>
      </c>
      <c r="F59" s="125">
        <v>0</v>
      </c>
      <c r="G59" s="126">
        <v>0</v>
      </c>
      <c r="H59" s="125">
        <v>0</v>
      </c>
      <c r="I59" s="125">
        <v>0</v>
      </c>
      <c r="J59" s="125">
        <v>0</v>
      </c>
      <c r="K59" s="125">
        <v>0</v>
      </c>
      <c r="L59" s="126">
        <v>0</v>
      </c>
      <c r="M59" s="125">
        <v>0</v>
      </c>
      <c r="N59" s="125">
        <v>0</v>
      </c>
      <c r="O59" s="125">
        <v>0</v>
      </c>
      <c r="P59" s="125">
        <v>0</v>
      </c>
      <c r="Q59" s="126">
        <v>0</v>
      </c>
      <c r="R59" s="125">
        <v>0</v>
      </c>
      <c r="S59" s="125">
        <v>0</v>
      </c>
      <c r="T59" s="125">
        <v>0</v>
      </c>
      <c r="U59" s="125">
        <v>0</v>
      </c>
      <c r="V59" s="126">
        <v>0</v>
      </c>
      <c r="W59" s="125">
        <v>0</v>
      </c>
      <c r="X59" s="125">
        <v>0</v>
      </c>
      <c r="Y59" s="125">
        <v>0</v>
      </c>
      <c r="Z59" s="125">
        <v>0</v>
      </c>
      <c r="AA59" s="126">
        <v>0</v>
      </c>
      <c r="AB59" s="125">
        <v>0</v>
      </c>
      <c r="AC59" s="125">
        <v>0</v>
      </c>
      <c r="AD59" s="125">
        <v>0</v>
      </c>
      <c r="AE59" s="125">
        <v>0</v>
      </c>
      <c r="AF59" s="126">
        <v>0</v>
      </c>
      <c r="AG59" s="125">
        <v>0</v>
      </c>
      <c r="AH59" s="125">
        <v>0</v>
      </c>
      <c r="AI59" s="125">
        <v>0</v>
      </c>
      <c r="AJ59" s="125">
        <v>0</v>
      </c>
      <c r="AK59" s="126">
        <v>0</v>
      </c>
      <c r="AL59" s="125">
        <v>0</v>
      </c>
      <c r="AM59" s="125">
        <v>0</v>
      </c>
      <c r="AN59" s="125">
        <v>0</v>
      </c>
      <c r="AO59" s="125">
        <v>0</v>
      </c>
      <c r="AP59" s="126">
        <v>0</v>
      </c>
      <c r="AQ59" s="125">
        <v>0</v>
      </c>
      <c r="AR59" s="127">
        <f>SUM(C59:AQ59)</f>
        <v>0</v>
      </c>
    </row>
    <row r="60" spans="1:44" ht="15" customHeight="1">
      <c r="A60" s="17">
        <v>1</v>
      </c>
      <c r="B60" s="4" t="s">
        <v>0</v>
      </c>
      <c r="C60" s="3">
        <f>C$59*C4</f>
        <v>0</v>
      </c>
      <c r="D60" s="18">
        <f>D$59*D4</f>
        <v>0</v>
      </c>
      <c r="E60" s="18">
        <f>E$59*E4</f>
        <v>0</v>
      </c>
      <c r="F60" s="18">
        <f t="shared" ref="F60:AQ60" si="0">F$59*F4</f>
        <v>0</v>
      </c>
      <c r="G60" s="19">
        <f t="shared" si="0"/>
        <v>0</v>
      </c>
      <c r="H60" s="18">
        <f t="shared" si="0"/>
        <v>0</v>
      </c>
      <c r="I60" s="18">
        <f t="shared" si="0"/>
        <v>0</v>
      </c>
      <c r="J60" s="18">
        <f t="shared" si="0"/>
        <v>0</v>
      </c>
      <c r="K60" s="18">
        <f t="shared" si="0"/>
        <v>0</v>
      </c>
      <c r="L60" s="19">
        <f t="shared" si="0"/>
        <v>0</v>
      </c>
      <c r="M60" s="18">
        <f t="shared" si="0"/>
        <v>0</v>
      </c>
      <c r="N60" s="18">
        <f t="shared" si="0"/>
        <v>0</v>
      </c>
      <c r="O60" s="18">
        <f t="shared" si="0"/>
        <v>0</v>
      </c>
      <c r="P60" s="18">
        <f t="shared" si="0"/>
        <v>0</v>
      </c>
      <c r="Q60" s="19">
        <f t="shared" si="0"/>
        <v>0</v>
      </c>
      <c r="R60" s="18">
        <f t="shared" si="0"/>
        <v>0</v>
      </c>
      <c r="S60" s="18">
        <f t="shared" si="0"/>
        <v>0</v>
      </c>
      <c r="T60" s="18">
        <f t="shared" si="0"/>
        <v>0</v>
      </c>
      <c r="U60" s="18">
        <f t="shared" si="0"/>
        <v>0</v>
      </c>
      <c r="V60" s="19">
        <f t="shared" si="0"/>
        <v>0</v>
      </c>
      <c r="W60" s="18">
        <f t="shared" si="0"/>
        <v>0</v>
      </c>
      <c r="X60" s="18">
        <f t="shared" si="0"/>
        <v>0</v>
      </c>
      <c r="Y60" s="18">
        <f t="shared" si="0"/>
        <v>0</v>
      </c>
      <c r="Z60" s="18">
        <f t="shared" si="0"/>
        <v>0</v>
      </c>
      <c r="AA60" s="19">
        <f t="shared" si="0"/>
        <v>0</v>
      </c>
      <c r="AB60" s="18">
        <f t="shared" si="0"/>
        <v>0</v>
      </c>
      <c r="AC60" s="18">
        <f t="shared" si="0"/>
        <v>0</v>
      </c>
      <c r="AD60" s="18">
        <f t="shared" si="0"/>
        <v>0</v>
      </c>
      <c r="AE60" s="18">
        <f t="shared" si="0"/>
        <v>0</v>
      </c>
      <c r="AF60" s="19">
        <f t="shared" si="0"/>
        <v>0</v>
      </c>
      <c r="AG60" s="18">
        <f t="shared" si="0"/>
        <v>0</v>
      </c>
      <c r="AH60" s="18">
        <f t="shared" si="0"/>
        <v>0</v>
      </c>
      <c r="AI60" s="18">
        <f t="shared" si="0"/>
        <v>0</v>
      </c>
      <c r="AJ60" s="18">
        <f t="shared" si="0"/>
        <v>0</v>
      </c>
      <c r="AK60" s="19">
        <f t="shared" si="0"/>
        <v>0</v>
      </c>
      <c r="AL60" s="18">
        <f t="shared" si="0"/>
        <v>0</v>
      </c>
      <c r="AM60" s="18">
        <f t="shared" si="0"/>
        <v>0</v>
      </c>
      <c r="AN60" s="18">
        <f t="shared" si="0"/>
        <v>0</v>
      </c>
      <c r="AO60" s="18">
        <f t="shared" si="0"/>
        <v>0</v>
      </c>
      <c r="AP60" s="19">
        <f t="shared" si="0"/>
        <v>0</v>
      </c>
      <c r="AQ60" s="18">
        <f t="shared" si="0"/>
        <v>0</v>
      </c>
      <c r="AR60" s="20">
        <f>SUM(C60:AQ60)</f>
        <v>0</v>
      </c>
    </row>
    <row r="61" spans="1:44" ht="15" customHeight="1">
      <c r="A61" s="21">
        <v>2</v>
      </c>
      <c r="B61" s="22" t="s">
        <v>1</v>
      </c>
      <c r="C61" s="23">
        <f>C$59*C5</f>
        <v>0</v>
      </c>
      <c r="D61" s="24">
        <f>D$59*D5</f>
        <v>0</v>
      </c>
      <c r="E61" s="24">
        <f t="shared" ref="E61:AQ67" si="1">E$59*E5</f>
        <v>0</v>
      </c>
      <c r="F61" s="24">
        <f t="shared" si="1"/>
        <v>0</v>
      </c>
      <c r="G61" s="25">
        <f t="shared" si="1"/>
        <v>0</v>
      </c>
      <c r="H61" s="24">
        <f t="shared" si="1"/>
        <v>0</v>
      </c>
      <c r="I61" s="24">
        <f t="shared" si="1"/>
        <v>0</v>
      </c>
      <c r="J61" s="24">
        <f t="shared" si="1"/>
        <v>0</v>
      </c>
      <c r="K61" s="24">
        <f t="shared" si="1"/>
        <v>0</v>
      </c>
      <c r="L61" s="25">
        <f t="shared" si="1"/>
        <v>0</v>
      </c>
      <c r="M61" s="24">
        <f t="shared" si="1"/>
        <v>0</v>
      </c>
      <c r="N61" s="24">
        <f t="shared" si="1"/>
        <v>0</v>
      </c>
      <c r="O61" s="24">
        <f t="shared" si="1"/>
        <v>0</v>
      </c>
      <c r="P61" s="24">
        <f t="shared" si="1"/>
        <v>0</v>
      </c>
      <c r="Q61" s="25">
        <f t="shared" si="1"/>
        <v>0</v>
      </c>
      <c r="R61" s="24">
        <f t="shared" si="1"/>
        <v>0</v>
      </c>
      <c r="S61" s="24">
        <f t="shared" si="1"/>
        <v>0</v>
      </c>
      <c r="T61" s="24">
        <f t="shared" si="1"/>
        <v>0</v>
      </c>
      <c r="U61" s="24">
        <f t="shared" si="1"/>
        <v>0</v>
      </c>
      <c r="V61" s="25">
        <f t="shared" si="1"/>
        <v>0</v>
      </c>
      <c r="W61" s="24">
        <f t="shared" si="1"/>
        <v>0</v>
      </c>
      <c r="X61" s="24">
        <f t="shared" si="1"/>
        <v>0</v>
      </c>
      <c r="Y61" s="24">
        <f t="shared" si="1"/>
        <v>0</v>
      </c>
      <c r="Z61" s="24">
        <f t="shared" si="1"/>
        <v>0</v>
      </c>
      <c r="AA61" s="25">
        <f t="shared" si="1"/>
        <v>0</v>
      </c>
      <c r="AB61" s="24">
        <f t="shared" si="1"/>
        <v>0</v>
      </c>
      <c r="AC61" s="24">
        <f t="shared" si="1"/>
        <v>0</v>
      </c>
      <c r="AD61" s="24">
        <f t="shared" si="1"/>
        <v>0</v>
      </c>
      <c r="AE61" s="24">
        <f t="shared" si="1"/>
        <v>0</v>
      </c>
      <c r="AF61" s="25">
        <f t="shared" si="1"/>
        <v>0</v>
      </c>
      <c r="AG61" s="24">
        <f t="shared" si="1"/>
        <v>0</v>
      </c>
      <c r="AH61" s="24">
        <f t="shared" si="1"/>
        <v>0</v>
      </c>
      <c r="AI61" s="24">
        <f t="shared" si="1"/>
        <v>0</v>
      </c>
      <c r="AJ61" s="24">
        <f t="shared" si="1"/>
        <v>0</v>
      </c>
      <c r="AK61" s="25">
        <f t="shared" si="1"/>
        <v>0</v>
      </c>
      <c r="AL61" s="24">
        <f t="shared" si="1"/>
        <v>0</v>
      </c>
      <c r="AM61" s="24">
        <f t="shared" si="1"/>
        <v>0</v>
      </c>
      <c r="AN61" s="24">
        <f t="shared" si="1"/>
        <v>0</v>
      </c>
      <c r="AO61" s="24">
        <f t="shared" si="1"/>
        <v>0</v>
      </c>
      <c r="AP61" s="25">
        <f t="shared" si="1"/>
        <v>0</v>
      </c>
      <c r="AQ61" s="24">
        <f t="shared" si="1"/>
        <v>0</v>
      </c>
      <c r="AR61" s="26">
        <f t="shared" ref="AR61:AR109" si="2">SUM(C61:AQ61)</f>
        <v>0</v>
      </c>
    </row>
    <row r="62" spans="1:44" ht="15" customHeight="1">
      <c r="A62" s="21">
        <v>3</v>
      </c>
      <c r="B62" s="22" t="s">
        <v>2</v>
      </c>
      <c r="C62" s="23">
        <f t="shared" ref="C62:R77" si="3">C$59*C6</f>
        <v>0</v>
      </c>
      <c r="D62" s="24">
        <f t="shared" si="3"/>
        <v>0</v>
      </c>
      <c r="E62" s="24">
        <f t="shared" si="1"/>
        <v>0</v>
      </c>
      <c r="F62" s="24">
        <f t="shared" si="1"/>
        <v>0</v>
      </c>
      <c r="G62" s="25">
        <f t="shared" si="1"/>
        <v>0</v>
      </c>
      <c r="H62" s="24">
        <f t="shared" si="1"/>
        <v>0</v>
      </c>
      <c r="I62" s="24">
        <f t="shared" si="1"/>
        <v>0</v>
      </c>
      <c r="J62" s="24">
        <f t="shared" si="1"/>
        <v>0</v>
      </c>
      <c r="K62" s="24">
        <f t="shared" si="1"/>
        <v>0</v>
      </c>
      <c r="L62" s="25">
        <f t="shared" si="1"/>
        <v>0</v>
      </c>
      <c r="M62" s="24">
        <f t="shared" si="1"/>
        <v>0</v>
      </c>
      <c r="N62" s="24">
        <f t="shared" si="1"/>
        <v>0</v>
      </c>
      <c r="O62" s="24">
        <f t="shared" si="1"/>
        <v>0</v>
      </c>
      <c r="P62" s="24">
        <f t="shared" si="1"/>
        <v>0</v>
      </c>
      <c r="Q62" s="25">
        <f t="shared" si="1"/>
        <v>0</v>
      </c>
      <c r="R62" s="24">
        <f t="shared" si="1"/>
        <v>0</v>
      </c>
      <c r="S62" s="24">
        <f t="shared" si="1"/>
        <v>0</v>
      </c>
      <c r="T62" s="24">
        <f t="shared" si="1"/>
        <v>0</v>
      </c>
      <c r="U62" s="24">
        <f t="shared" si="1"/>
        <v>0</v>
      </c>
      <c r="V62" s="25">
        <f t="shared" si="1"/>
        <v>0</v>
      </c>
      <c r="W62" s="24">
        <f t="shared" si="1"/>
        <v>0</v>
      </c>
      <c r="X62" s="24">
        <f t="shared" si="1"/>
        <v>0</v>
      </c>
      <c r="Y62" s="24">
        <f t="shared" si="1"/>
        <v>0</v>
      </c>
      <c r="Z62" s="24">
        <f t="shared" si="1"/>
        <v>0</v>
      </c>
      <c r="AA62" s="25">
        <f t="shared" si="1"/>
        <v>0</v>
      </c>
      <c r="AB62" s="24">
        <f t="shared" si="1"/>
        <v>0</v>
      </c>
      <c r="AC62" s="24">
        <f t="shared" si="1"/>
        <v>0</v>
      </c>
      <c r="AD62" s="24">
        <f t="shared" si="1"/>
        <v>0</v>
      </c>
      <c r="AE62" s="24">
        <f t="shared" si="1"/>
        <v>0</v>
      </c>
      <c r="AF62" s="25">
        <f t="shared" si="1"/>
        <v>0</v>
      </c>
      <c r="AG62" s="24">
        <f t="shared" si="1"/>
        <v>0</v>
      </c>
      <c r="AH62" s="24">
        <f t="shared" si="1"/>
        <v>0</v>
      </c>
      <c r="AI62" s="24">
        <f t="shared" si="1"/>
        <v>0</v>
      </c>
      <c r="AJ62" s="24">
        <f t="shared" si="1"/>
        <v>0</v>
      </c>
      <c r="AK62" s="25">
        <f t="shared" si="1"/>
        <v>0</v>
      </c>
      <c r="AL62" s="24">
        <f t="shared" si="1"/>
        <v>0</v>
      </c>
      <c r="AM62" s="24">
        <f t="shared" si="1"/>
        <v>0</v>
      </c>
      <c r="AN62" s="24">
        <f t="shared" si="1"/>
        <v>0</v>
      </c>
      <c r="AO62" s="24">
        <f t="shared" si="1"/>
        <v>0</v>
      </c>
      <c r="AP62" s="25">
        <f t="shared" si="1"/>
        <v>0</v>
      </c>
      <c r="AQ62" s="24">
        <f t="shared" si="1"/>
        <v>0</v>
      </c>
      <c r="AR62" s="26">
        <f t="shared" si="2"/>
        <v>0</v>
      </c>
    </row>
    <row r="63" spans="1:44" ht="15" customHeight="1">
      <c r="A63" s="21">
        <v>4</v>
      </c>
      <c r="B63" s="22" t="s">
        <v>3</v>
      </c>
      <c r="C63" s="23">
        <f t="shared" si="3"/>
        <v>0</v>
      </c>
      <c r="D63" s="24">
        <f t="shared" si="3"/>
        <v>0</v>
      </c>
      <c r="E63" s="24">
        <f t="shared" si="1"/>
        <v>0</v>
      </c>
      <c r="F63" s="24">
        <f t="shared" si="1"/>
        <v>0</v>
      </c>
      <c r="G63" s="25">
        <f t="shared" si="1"/>
        <v>0</v>
      </c>
      <c r="H63" s="24">
        <f t="shared" si="1"/>
        <v>0</v>
      </c>
      <c r="I63" s="24">
        <f t="shared" si="1"/>
        <v>0</v>
      </c>
      <c r="J63" s="24">
        <f t="shared" si="1"/>
        <v>0</v>
      </c>
      <c r="K63" s="24">
        <f t="shared" si="1"/>
        <v>0</v>
      </c>
      <c r="L63" s="25">
        <f t="shared" si="1"/>
        <v>0</v>
      </c>
      <c r="M63" s="24">
        <f t="shared" si="1"/>
        <v>0</v>
      </c>
      <c r="N63" s="24">
        <f t="shared" si="1"/>
        <v>0</v>
      </c>
      <c r="O63" s="24">
        <f t="shared" si="1"/>
        <v>0</v>
      </c>
      <c r="P63" s="24">
        <f t="shared" si="1"/>
        <v>0</v>
      </c>
      <c r="Q63" s="25">
        <f t="shared" si="1"/>
        <v>0</v>
      </c>
      <c r="R63" s="24">
        <f t="shared" si="1"/>
        <v>0</v>
      </c>
      <c r="S63" s="24">
        <f t="shared" si="1"/>
        <v>0</v>
      </c>
      <c r="T63" s="24">
        <f t="shared" si="1"/>
        <v>0</v>
      </c>
      <c r="U63" s="24">
        <f t="shared" si="1"/>
        <v>0</v>
      </c>
      <c r="V63" s="25">
        <f t="shared" si="1"/>
        <v>0</v>
      </c>
      <c r="W63" s="24">
        <f t="shared" si="1"/>
        <v>0</v>
      </c>
      <c r="X63" s="24">
        <f t="shared" si="1"/>
        <v>0</v>
      </c>
      <c r="Y63" s="24">
        <f t="shared" si="1"/>
        <v>0</v>
      </c>
      <c r="Z63" s="24">
        <f t="shared" si="1"/>
        <v>0</v>
      </c>
      <c r="AA63" s="25">
        <f t="shared" si="1"/>
        <v>0</v>
      </c>
      <c r="AB63" s="24">
        <f t="shared" si="1"/>
        <v>0</v>
      </c>
      <c r="AC63" s="24">
        <f t="shared" si="1"/>
        <v>0</v>
      </c>
      <c r="AD63" s="24">
        <f t="shared" si="1"/>
        <v>0</v>
      </c>
      <c r="AE63" s="24">
        <f t="shared" si="1"/>
        <v>0</v>
      </c>
      <c r="AF63" s="25">
        <f t="shared" si="1"/>
        <v>0</v>
      </c>
      <c r="AG63" s="24">
        <f t="shared" si="1"/>
        <v>0</v>
      </c>
      <c r="AH63" s="24">
        <f t="shared" si="1"/>
        <v>0</v>
      </c>
      <c r="AI63" s="24">
        <f t="shared" si="1"/>
        <v>0</v>
      </c>
      <c r="AJ63" s="24">
        <f t="shared" si="1"/>
        <v>0</v>
      </c>
      <c r="AK63" s="25">
        <f t="shared" si="1"/>
        <v>0</v>
      </c>
      <c r="AL63" s="24">
        <f t="shared" si="1"/>
        <v>0</v>
      </c>
      <c r="AM63" s="24">
        <f t="shared" si="1"/>
        <v>0</v>
      </c>
      <c r="AN63" s="24">
        <f t="shared" si="1"/>
        <v>0</v>
      </c>
      <c r="AO63" s="24">
        <f t="shared" si="1"/>
        <v>0</v>
      </c>
      <c r="AP63" s="25">
        <f t="shared" si="1"/>
        <v>0</v>
      </c>
      <c r="AQ63" s="24">
        <f t="shared" si="1"/>
        <v>0</v>
      </c>
      <c r="AR63" s="26">
        <f t="shared" si="2"/>
        <v>0</v>
      </c>
    </row>
    <row r="64" spans="1:44" ht="15" customHeight="1">
      <c r="A64" s="27">
        <v>5</v>
      </c>
      <c r="B64" s="28" t="s">
        <v>4</v>
      </c>
      <c r="C64" s="29">
        <f t="shared" si="3"/>
        <v>0</v>
      </c>
      <c r="D64" s="30">
        <f t="shared" si="3"/>
        <v>0</v>
      </c>
      <c r="E64" s="30">
        <f t="shared" si="1"/>
        <v>0</v>
      </c>
      <c r="F64" s="30">
        <f t="shared" si="1"/>
        <v>0</v>
      </c>
      <c r="G64" s="31">
        <f t="shared" si="1"/>
        <v>0</v>
      </c>
      <c r="H64" s="30">
        <f t="shared" si="1"/>
        <v>0</v>
      </c>
      <c r="I64" s="30">
        <f t="shared" si="1"/>
        <v>0</v>
      </c>
      <c r="J64" s="30">
        <f t="shared" si="1"/>
        <v>0</v>
      </c>
      <c r="K64" s="30">
        <f t="shared" si="1"/>
        <v>0</v>
      </c>
      <c r="L64" s="31">
        <f t="shared" si="1"/>
        <v>0</v>
      </c>
      <c r="M64" s="30">
        <f t="shared" si="1"/>
        <v>0</v>
      </c>
      <c r="N64" s="30">
        <f t="shared" si="1"/>
        <v>0</v>
      </c>
      <c r="O64" s="30">
        <f t="shared" si="1"/>
        <v>0</v>
      </c>
      <c r="P64" s="30">
        <f t="shared" si="1"/>
        <v>0</v>
      </c>
      <c r="Q64" s="31">
        <f t="shared" si="1"/>
        <v>0</v>
      </c>
      <c r="R64" s="30">
        <f t="shared" si="1"/>
        <v>0</v>
      </c>
      <c r="S64" s="30">
        <f t="shared" si="1"/>
        <v>0</v>
      </c>
      <c r="T64" s="30">
        <f t="shared" si="1"/>
        <v>0</v>
      </c>
      <c r="U64" s="30">
        <f t="shared" si="1"/>
        <v>0</v>
      </c>
      <c r="V64" s="31">
        <f t="shared" si="1"/>
        <v>0</v>
      </c>
      <c r="W64" s="30">
        <f t="shared" si="1"/>
        <v>0</v>
      </c>
      <c r="X64" s="30">
        <f t="shared" si="1"/>
        <v>0</v>
      </c>
      <c r="Y64" s="30">
        <f t="shared" si="1"/>
        <v>0</v>
      </c>
      <c r="Z64" s="30">
        <f t="shared" si="1"/>
        <v>0</v>
      </c>
      <c r="AA64" s="31">
        <f t="shared" si="1"/>
        <v>0</v>
      </c>
      <c r="AB64" s="30">
        <f t="shared" si="1"/>
        <v>0</v>
      </c>
      <c r="AC64" s="30">
        <f t="shared" si="1"/>
        <v>0</v>
      </c>
      <c r="AD64" s="30">
        <f t="shared" si="1"/>
        <v>0</v>
      </c>
      <c r="AE64" s="30">
        <f t="shared" si="1"/>
        <v>0</v>
      </c>
      <c r="AF64" s="31">
        <f t="shared" si="1"/>
        <v>0</v>
      </c>
      <c r="AG64" s="30">
        <f t="shared" si="1"/>
        <v>0</v>
      </c>
      <c r="AH64" s="30">
        <f t="shared" si="1"/>
        <v>0</v>
      </c>
      <c r="AI64" s="30">
        <f t="shared" si="1"/>
        <v>0</v>
      </c>
      <c r="AJ64" s="30">
        <f t="shared" si="1"/>
        <v>0</v>
      </c>
      <c r="AK64" s="31">
        <f t="shared" si="1"/>
        <v>0</v>
      </c>
      <c r="AL64" s="30">
        <f t="shared" si="1"/>
        <v>0</v>
      </c>
      <c r="AM64" s="30">
        <f t="shared" si="1"/>
        <v>0</v>
      </c>
      <c r="AN64" s="30">
        <f t="shared" si="1"/>
        <v>0</v>
      </c>
      <c r="AO64" s="30">
        <f t="shared" si="1"/>
        <v>0</v>
      </c>
      <c r="AP64" s="31">
        <f t="shared" si="1"/>
        <v>0</v>
      </c>
      <c r="AQ64" s="30">
        <f t="shared" si="1"/>
        <v>0</v>
      </c>
      <c r="AR64" s="32">
        <f t="shared" si="2"/>
        <v>0</v>
      </c>
    </row>
    <row r="65" spans="1:44" ht="15" customHeight="1">
      <c r="A65" s="21">
        <v>6</v>
      </c>
      <c r="B65" s="22" t="s">
        <v>5</v>
      </c>
      <c r="C65" s="23">
        <f t="shared" si="3"/>
        <v>0</v>
      </c>
      <c r="D65" s="24">
        <f t="shared" si="3"/>
        <v>0</v>
      </c>
      <c r="E65" s="24">
        <f t="shared" si="1"/>
        <v>0</v>
      </c>
      <c r="F65" s="24">
        <f t="shared" si="1"/>
        <v>0</v>
      </c>
      <c r="G65" s="25">
        <f t="shared" si="1"/>
        <v>0</v>
      </c>
      <c r="H65" s="24">
        <f t="shared" si="1"/>
        <v>0</v>
      </c>
      <c r="I65" s="24">
        <f t="shared" si="1"/>
        <v>0</v>
      </c>
      <c r="J65" s="24">
        <f t="shared" si="1"/>
        <v>0</v>
      </c>
      <c r="K65" s="24">
        <f t="shared" si="1"/>
        <v>0</v>
      </c>
      <c r="L65" s="25">
        <f t="shared" si="1"/>
        <v>0</v>
      </c>
      <c r="M65" s="24">
        <f t="shared" si="1"/>
        <v>0</v>
      </c>
      <c r="N65" s="24">
        <f t="shared" si="1"/>
        <v>0</v>
      </c>
      <c r="O65" s="24">
        <f t="shared" si="1"/>
        <v>0</v>
      </c>
      <c r="P65" s="24">
        <f t="shared" si="1"/>
        <v>0</v>
      </c>
      <c r="Q65" s="25">
        <f t="shared" si="1"/>
        <v>0</v>
      </c>
      <c r="R65" s="24">
        <f t="shared" si="1"/>
        <v>0</v>
      </c>
      <c r="S65" s="24">
        <f t="shared" si="1"/>
        <v>0</v>
      </c>
      <c r="T65" s="24">
        <f t="shared" si="1"/>
        <v>0</v>
      </c>
      <c r="U65" s="24">
        <f t="shared" si="1"/>
        <v>0</v>
      </c>
      <c r="V65" s="25">
        <f t="shared" si="1"/>
        <v>0</v>
      </c>
      <c r="W65" s="24">
        <f t="shared" si="1"/>
        <v>0</v>
      </c>
      <c r="X65" s="24">
        <f t="shared" si="1"/>
        <v>0</v>
      </c>
      <c r="Y65" s="24">
        <f t="shared" si="1"/>
        <v>0</v>
      </c>
      <c r="Z65" s="24">
        <f t="shared" si="1"/>
        <v>0</v>
      </c>
      <c r="AA65" s="25">
        <f t="shared" si="1"/>
        <v>0</v>
      </c>
      <c r="AB65" s="24">
        <f t="shared" si="1"/>
        <v>0</v>
      </c>
      <c r="AC65" s="24">
        <f t="shared" si="1"/>
        <v>0</v>
      </c>
      <c r="AD65" s="24">
        <f t="shared" si="1"/>
        <v>0</v>
      </c>
      <c r="AE65" s="24">
        <f t="shared" si="1"/>
        <v>0</v>
      </c>
      <c r="AF65" s="25">
        <f t="shared" si="1"/>
        <v>0</v>
      </c>
      <c r="AG65" s="24">
        <f t="shared" si="1"/>
        <v>0</v>
      </c>
      <c r="AH65" s="24">
        <f t="shared" si="1"/>
        <v>0</v>
      </c>
      <c r="AI65" s="24">
        <f t="shared" si="1"/>
        <v>0</v>
      </c>
      <c r="AJ65" s="24">
        <f t="shared" si="1"/>
        <v>0</v>
      </c>
      <c r="AK65" s="25">
        <f t="shared" si="1"/>
        <v>0</v>
      </c>
      <c r="AL65" s="24">
        <f t="shared" si="1"/>
        <v>0</v>
      </c>
      <c r="AM65" s="24">
        <f t="shared" si="1"/>
        <v>0</v>
      </c>
      <c r="AN65" s="24">
        <f t="shared" si="1"/>
        <v>0</v>
      </c>
      <c r="AO65" s="24">
        <f t="shared" si="1"/>
        <v>0</v>
      </c>
      <c r="AP65" s="25">
        <f t="shared" si="1"/>
        <v>0</v>
      </c>
      <c r="AQ65" s="24">
        <f t="shared" si="1"/>
        <v>0</v>
      </c>
      <c r="AR65" s="26">
        <f t="shared" si="2"/>
        <v>0</v>
      </c>
    </row>
    <row r="66" spans="1:44" ht="15" customHeight="1">
      <c r="A66" s="21">
        <v>7</v>
      </c>
      <c r="B66" s="22" t="s">
        <v>6</v>
      </c>
      <c r="C66" s="23">
        <f t="shared" si="3"/>
        <v>0</v>
      </c>
      <c r="D66" s="24">
        <f t="shared" si="3"/>
        <v>0</v>
      </c>
      <c r="E66" s="24">
        <f t="shared" si="1"/>
        <v>0</v>
      </c>
      <c r="F66" s="24">
        <f t="shared" si="1"/>
        <v>0</v>
      </c>
      <c r="G66" s="25">
        <f t="shared" si="1"/>
        <v>0</v>
      </c>
      <c r="H66" s="24">
        <f t="shared" si="1"/>
        <v>0</v>
      </c>
      <c r="I66" s="24">
        <f t="shared" si="1"/>
        <v>0</v>
      </c>
      <c r="J66" s="24">
        <f t="shared" si="1"/>
        <v>0</v>
      </c>
      <c r="K66" s="24">
        <f t="shared" si="1"/>
        <v>0</v>
      </c>
      <c r="L66" s="25">
        <f t="shared" si="1"/>
        <v>0</v>
      </c>
      <c r="M66" s="24">
        <f t="shared" si="1"/>
        <v>0</v>
      </c>
      <c r="N66" s="24">
        <f t="shared" si="1"/>
        <v>0</v>
      </c>
      <c r="O66" s="24">
        <f t="shared" si="1"/>
        <v>0</v>
      </c>
      <c r="P66" s="24">
        <f t="shared" si="1"/>
        <v>0</v>
      </c>
      <c r="Q66" s="25">
        <f t="shared" si="1"/>
        <v>0</v>
      </c>
      <c r="R66" s="24">
        <f t="shared" si="1"/>
        <v>0</v>
      </c>
      <c r="S66" s="24">
        <f t="shared" si="1"/>
        <v>0</v>
      </c>
      <c r="T66" s="24">
        <f t="shared" si="1"/>
        <v>0</v>
      </c>
      <c r="U66" s="24">
        <f t="shared" si="1"/>
        <v>0</v>
      </c>
      <c r="V66" s="25">
        <f t="shared" si="1"/>
        <v>0</v>
      </c>
      <c r="W66" s="24">
        <f t="shared" si="1"/>
        <v>0</v>
      </c>
      <c r="X66" s="24">
        <f t="shared" si="1"/>
        <v>0</v>
      </c>
      <c r="Y66" s="24">
        <f t="shared" si="1"/>
        <v>0</v>
      </c>
      <c r="Z66" s="24">
        <f t="shared" si="1"/>
        <v>0</v>
      </c>
      <c r="AA66" s="25">
        <f t="shared" si="1"/>
        <v>0</v>
      </c>
      <c r="AB66" s="24">
        <f t="shared" si="1"/>
        <v>0</v>
      </c>
      <c r="AC66" s="24">
        <f t="shared" si="1"/>
        <v>0</v>
      </c>
      <c r="AD66" s="24">
        <f t="shared" si="1"/>
        <v>0</v>
      </c>
      <c r="AE66" s="24">
        <f t="shared" si="1"/>
        <v>0</v>
      </c>
      <c r="AF66" s="25">
        <f t="shared" si="1"/>
        <v>0</v>
      </c>
      <c r="AG66" s="24">
        <f t="shared" si="1"/>
        <v>0</v>
      </c>
      <c r="AH66" s="24">
        <f t="shared" si="1"/>
        <v>0</v>
      </c>
      <c r="AI66" s="24">
        <f t="shared" si="1"/>
        <v>0</v>
      </c>
      <c r="AJ66" s="24">
        <f t="shared" si="1"/>
        <v>0</v>
      </c>
      <c r="AK66" s="25">
        <f t="shared" si="1"/>
        <v>0</v>
      </c>
      <c r="AL66" s="24">
        <f t="shared" si="1"/>
        <v>0</v>
      </c>
      <c r="AM66" s="24">
        <f t="shared" si="1"/>
        <v>0</v>
      </c>
      <c r="AN66" s="24">
        <f t="shared" si="1"/>
        <v>0</v>
      </c>
      <c r="AO66" s="24">
        <f t="shared" si="1"/>
        <v>0</v>
      </c>
      <c r="AP66" s="25">
        <f t="shared" si="1"/>
        <v>0</v>
      </c>
      <c r="AQ66" s="24">
        <f t="shared" si="1"/>
        <v>0</v>
      </c>
      <c r="AR66" s="26">
        <f t="shared" si="2"/>
        <v>0</v>
      </c>
    </row>
    <row r="67" spans="1:44" ht="15" customHeight="1">
      <c r="A67" s="21">
        <v>8</v>
      </c>
      <c r="B67" s="22" t="s">
        <v>7</v>
      </c>
      <c r="C67" s="23">
        <f t="shared" si="3"/>
        <v>0</v>
      </c>
      <c r="D67" s="24">
        <f t="shared" si="3"/>
        <v>0</v>
      </c>
      <c r="E67" s="24">
        <f t="shared" si="1"/>
        <v>0</v>
      </c>
      <c r="F67" s="24">
        <f t="shared" si="1"/>
        <v>0</v>
      </c>
      <c r="G67" s="25">
        <f t="shared" si="1"/>
        <v>0</v>
      </c>
      <c r="H67" s="24">
        <f t="shared" si="1"/>
        <v>0</v>
      </c>
      <c r="I67" s="24">
        <f t="shared" si="1"/>
        <v>0</v>
      </c>
      <c r="J67" s="24">
        <f t="shared" si="1"/>
        <v>0</v>
      </c>
      <c r="K67" s="24">
        <f t="shared" si="1"/>
        <v>0</v>
      </c>
      <c r="L67" s="25">
        <f t="shared" si="1"/>
        <v>0</v>
      </c>
      <c r="M67" s="24">
        <f t="shared" si="1"/>
        <v>0</v>
      </c>
      <c r="N67" s="24">
        <f t="shared" si="1"/>
        <v>0</v>
      </c>
      <c r="O67" s="24">
        <f t="shared" si="1"/>
        <v>0</v>
      </c>
      <c r="P67" s="24">
        <f t="shared" si="1"/>
        <v>0</v>
      </c>
      <c r="Q67" s="25">
        <f t="shared" si="1"/>
        <v>0</v>
      </c>
      <c r="R67" s="24">
        <f t="shared" si="1"/>
        <v>0</v>
      </c>
      <c r="S67" s="24">
        <f t="shared" si="1"/>
        <v>0</v>
      </c>
      <c r="T67" s="24">
        <f t="shared" si="1"/>
        <v>0</v>
      </c>
      <c r="U67" s="24">
        <f t="shared" si="1"/>
        <v>0</v>
      </c>
      <c r="V67" s="25">
        <f t="shared" si="1"/>
        <v>0</v>
      </c>
      <c r="W67" s="24">
        <f t="shared" si="1"/>
        <v>0</v>
      </c>
      <c r="X67" s="24">
        <f t="shared" si="1"/>
        <v>0</v>
      </c>
      <c r="Y67" s="24">
        <f t="shared" si="1"/>
        <v>0</v>
      </c>
      <c r="Z67" s="24">
        <f t="shared" ref="Z67:AQ67" si="4">Z$59*Z11</f>
        <v>0</v>
      </c>
      <c r="AA67" s="25">
        <f t="shared" si="4"/>
        <v>0</v>
      </c>
      <c r="AB67" s="24">
        <f t="shared" si="4"/>
        <v>0</v>
      </c>
      <c r="AC67" s="24">
        <f t="shared" si="4"/>
        <v>0</v>
      </c>
      <c r="AD67" s="24">
        <f t="shared" si="4"/>
        <v>0</v>
      </c>
      <c r="AE67" s="24">
        <f t="shared" si="4"/>
        <v>0</v>
      </c>
      <c r="AF67" s="25">
        <f t="shared" si="4"/>
        <v>0</v>
      </c>
      <c r="AG67" s="24">
        <f t="shared" si="4"/>
        <v>0</v>
      </c>
      <c r="AH67" s="24">
        <f t="shared" si="4"/>
        <v>0</v>
      </c>
      <c r="AI67" s="24">
        <f t="shared" si="4"/>
        <v>0</v>
      </c>
      <c r="AJ67" s="24">
        <f t="shared" si="4"/>
        <v>0</v>
      </c>
      <c r="AK67" s="25">
        <f t="shared" si="4"/>
        <v>0</v>
      </c>
      <c r="AL67" s="24">
        <f t="shared" si="4"/>
        <v>0</v>
      </c>
      <c r="AM67" s="24">
        <f t="shared" si="4"/>
        <v>0</v>
      </c>
      <c r="AN67" s="24">
        <f t="shared" si="4"/>
        <v>0</v>
      </c>
      <c r="AO67" s="24">
        <f t="shared" si="4"/>
        <v>0</v>
      </c>
      <c r="AP67" s="25">
        <f t="shared" si="4"/>
        <v>0</v>
      </c>
      <c r="AQ67" s="24">
        <f t="shared" si="4"/>
        <v>0</v>
      </c>
      <c r="AR67" s="26">
        <f t="shared" si="2"/>
        <v>0</v>
      </c>
    </row>
    <row r="68" spans="1:44" ht="15" customHeight="1">
      <c r="A68" s="21">
        <v>9</v>
      </c>
      <c r="B68" s="22" t="s">
        <v>8</v>
      </c>
      <c r="C68" s="23">
        <f t="shared" si="3"/>
        <v>0</v>
      </c>
      <c r="D68" s="24">
        <f t="shared" si="3"/>
        <v>0</v>
      </c>
      <c r="E68" s="24">
        <f t="shared" si="3"/>
        <v>0</v>
      </c>
      <c r="F68" s="24">
        <f t="shared" si="3"/>
        <v>0</v>
      </c>
      <c r="G68" s="25">
        <f t="shared" si="3"/>
        <v>0</v>
      </c>
      <c r="H68" s="24">
        <f t="shared" si="3"/>
        <v>0</v>
      </c>
      <c r="I68" s="24">
        <f t="shared" si="3"/>
        <v>0</v>
      </c>
      <c r="J68" s="24">
        <f t="shared" si="3"/>
        <v>0</v>
      </c>
      <c r="K68" s="24">
        <f t="shared" si="3"/>
        <v>0</v>
      </c>
      <c r="L68" s="25">
        <f t="shared" si="3"/>
        <v>0</v>
      </c>
      <c r="M68" s="24">
        <f t="shared" si="3"/>
        <v>0</v>
      </c>
      <c r="N68" s="24">
        <f t="shared" si="3"/>
        <v>0</v>
      </c>
      <c r="O68" s="24">
        <f t="shared" si="3"/>
        <v>0</v>
      </c>
      <c r="P68" s="24">
        <f t="shared" si="3"/>
        <v>0</v>
      </c>
      <c r="Q68" s="25">
        <f t="shared" si="3"/>
        <v>0</v>
      </c>
      <c r="R68" s="24">
        <f t="shared" si="3"/>
        <v>0</v>
      </c>
      <c r="S68" s="24">
        <f t="shared" ref="S68:AQ77" si="5">S$59*S12</f>
        <v>0</v>
      </c>
      <c r="T68" s="24">
        <f t="shared" si="5"/>
        <v>0</v>
      </c>
      <c r="U68" s="24">
        <f t="shared" si="5"/>
        <v>0</v>
      </c>
      <c r="V68" s="25">
        <f t="shared" si="5"/>
        <v>0</v>
      </c>
      <c r="W68" s="24">
        <f t="shared" si="5"/>
        <v>0</v>
      </c>
      <c r="X68" s="24">
        <f t="shared" si="5"/>
        <v>0</v>
      </c>
      <c r="Y68" s="24">
        <f t="shared" si="5"/>
        <v>0</v>
      </c>
      <c r="Z68" s="24">
        <f t="shared" si="5"/>
        <v>0</v>
      </c>
      <c r="AA68" s="25">
        <f t="shared" si="5"/>
        <v>0</v>
      </c>
      <c r="AB68" s="24">
        <f t="shared" si="5"/>
        <v>0</v>
      </c>
      <c r="AC68" s="24">
        <f t="shared" si="5"/>
        <v>0</v>
      </c>
      <c r="AD68" s="24">
        <f t="shared" si="5"/>
        <v>0</v>
      </c>
      <c r="AE68" s="24">
        <f t="shared" si="5"/>
        <v>0</v>
      </c>
      <c r="AF68" s="25">
        <f t="shared" si="5"/>
        <v>0</v>
      </c>
      <c r="AG68" s="24">
        <f t="shared" si="5"/>
        <v>0</v>
      </c>
      <c r="AH68" s="24">
        <f t="shared" si="5"/>
        <v>0</v>
      </c>
      <c r="AI68" s="24">
        <f t="shared" si="5"/>
        <v>0</v>
      </c>
      <c r="AJ68" s="24">
        <f t="shared" si="5"/>
        <v>0</v>
      </c>
      <c r="AK68" s="25">
        <f t="shared" si="5"/>
        <v>0</v>
      </c>
      <c r="AL68" s="24">
        <f t="shared" si="5"/>
        <v>0</v>
      </c>
      <c r="AM68" s="24">
        <f t="shared" si="5"/>
        <v>0</v>
      </c>
      <c r="AN68" s="24">
        <f t="shared" si="5"/>
        <v>0</v>
      </c>
      <c r="AO68" s="24">
        <f t="shared" si="5"/>
        <v>0</v>
      </c>
      <c r="AP68" s="25">
        <f t="shared" si="5"/>
        <v>0</v>
      </c>
      <c r="AQ68" s="24">
        <f t="shared" si="5"/>
        <v>0</v>
      </c>
      <c r="AR68" s="26">
        <f t="shared" si="2"/>
        <v>0</v>
      </c>
    </row>
    <row r="69" spans="1:44" ht="15" customHeight="1">
      <c r="A69" s="27">
        <v>10</v>
      </c>
      <c r="B69" s="28" t="s">
        <v>9</v>
      </c>
      <c r="C69" s="29">
        <f t="shared" si="3"/>
        <v>0</v>
      </c>
      <c r="D69" s="30">
        <f t="shared" si="3"/>
        <v>0</v>
      </c>
      <c r="E69" s="30">
        <f t="shared" si="3"/>
        <v>0</v>
      </c>
      <c r="F69" s="30">
        <f t="shared" si="3"/>
        <v>0</v>
      </c>
      <c r="G69" s="31">
        <f t="shared" si="3"/>
        <v>0</v>
      </c>
      <c r="H69" s="30">
        <f t="shared" si="3"/>
        <v>0</v>
      </c>
      <c r="I69" s="30">
        <f t="shared" si="3"/>
        <v>0</v>
      </c>
      <c r="J69" s="30">
        <f t="shared" si="3"/>
        <v>0</v>
      </c>
      <c r="K69" s="30">
        <f t="shared" si="3"/>
        <v>0</v>
      </c>
      <c r="L69" s="31">
        <f t="shared" si="3"/>
        <v>0</v>
      </c>
      <c r="M69" s="30">
        <f t="shared" si="3"/>
        <v>0</v>
      </c>
      <c r="N69" s="30">
        <f t="shared" si="3"/>
        <v>0</v>
      </c>
      <c r="O69" s="30">
        <f t="shared" si="3"/>
        <v>0</v>
      </c>
      <c r="P69" s="30">
        <f t="shared" si="3"/>
        <v>0</v>
      </c>
      <c r="Q69" s="31">
        <f t="shared" si="3"/>
        <v>0</v>
      </c>
      <c r="R69" s="30">
        <f t="shared" si="3"/>
        <v>0</v>
      </c>
      <c r="S69" s="30">
        <f t="shared" si="5"/>
        <v>0</v>
      </c>
      <c r="T69" s="30">
        <f t="shared" si="5"/>
        <v>0</v>
      </c>
      <c r="U69" s="30">
        <f t="shared" si="5"/>
        <v>0</v>
      </c>
      <c r="V69" s="31">
        <f t="shared" si="5"/>
        <v>0</v>
      </c>
      <c r="W69" s="30">
        <f t="shared" si="5"/>
        <v>0</v>
      </c>
      <c r="X69" s="30">
        <f t="shared" si="5"/>
        <v>0</v>
      </c>
      <c r="Y69" s="30">
        <f t="shared" si="5"/>
        <v>0</v>
      </c>
      <c r="Z69" s="30">
        <f t="shared" si="5"/>
        <v>0</v>
      </c>
      <c r="AA69" s="31">
        <f t="shared" si="5"/>
        <v>0</v>
      </c>
      <c r="AB69" s="30">
        <f t="shared" si="5"/>
        <v>0</v>
      </c>
      <c r="AC69" s="30">
        <f t="shared" si="5"/>
        <v>0</v>
      </c>
      <c r="AD69" s="30">
        <f t="shared" si="5"/>
        <v>0</v>
      </c>
      <c r="AE69" s="30">
        <f t="shared" si="5"/>
        <v>0</v>
      </c>
      <c r="AF69" s="31">
        <f t="shared" si="5"/>
        <v>0</v>
      </c>
      <c r="AG69" s="30">
        <f t="shared" si="5"/>
        <v>0</v>
      </c>
      <c r="AH69" s="30">
        <f t="shared" si="5"/>
        <v>0</v>
      </c>
      <c r="AI69" s="30">
        <f t="shared" si="5"/>
        <v>0</v>
      </c>
      <c r="AJ69" s="30">
        <f t="shared" si="5"/>
        <v>0</v>
      </c>
      <c r="AK69" s="31">
        <f t="shared" si="5"/>
        <v>0</v>
      </c>
      <c r="AL69" s="30">
        <f t="shared" si="5"/>
        <v>0</v>
      </c>
      <c r="AM69" s="30">
        <f t="shared" si="5"/>
        <v>0</v>
      </c>
      <c r="AN69" s="30">
        <f t="shared" si="5"/>
        <v>0</v>
      </c>
      <c r="AO69" s="30">
        <f t="shared" si="5"/>
        <v>0</v>
      </c>
      <c r="AP69" s="31">
        <f t="shared" si="5"/>
        <v>0</v>
      </c>
      <c r="AQ69" s="30">
        <f t="shared" si="5"/>
        <v>0</v>
      </c>
      <c r="AR69" s="32">
        <f t="shared" si="2"/>
        <v>0</v>
      </c>
    </row>
    <row r="70" spans="1:44" ht="15" customHeight="1">
      <c r="A70" s="21">
        <v>11</v>
      </c>
      <c r="B70" s="22" t="s">
        <v>10</v>
      </c>
      <c r="C70" s="23">
        <f t="shared" si="3"/>
        <v>0</v>
      </c>
      <c r="D70" s="24">
        <f t="shared" si="3"/>
        <v>0</v>
      </c>
      <c r="E70" s="24">
        <f t="shared" si="3"/>
        <v>0</v>
      </c>
      <c r="F70" s="24">
        <f t="shared" si="3"/>
        <v>0</v>
      </c>
      <c r="G70" s="25">
        <f t="shared" si="3"/>
        <v>0</v>
      </c>
      <c r="H70" s="24">
        <f t="shared" si="3"/>
        <v>0</v>
      </c>
      <c r="I70" s="24">
        <f t="shared" si="3"/>
        <v>0</v>
      </c>
      <c r="J70" s="24">
        <f t="shared" si="3"/>
        <v>0</v>
      </c>
      <c r="K70" s="24">
        <f t="shared" si="3"/>
        <v>0</v>
      </c>
      <c r="L70" s="25">
        <f t="shared" si="3"/>
        <v>0</v>
      </c>
      <c r="M70" s="24">
        <f t="shared" si="3"/>
        <v>0</v>
      </c>
      <c r="N70" s="24">
        <f t="shared" si="3"/>
        <v>0</v>
      </c>
      <c r="O70" s="24">
        <f t="shared" si="3"/>
        <v>0</v>
      </c>
      <c r="P70" s="24">
        <f t="shared" si="3"/>
        <v>0</v>
      </c>
      <c r="Q70" s="25">
        <f t="shared" si="3"/>
        <v>0</v>
      </c>
      <c r="R70" s="24">
        <f t="shared" si="3"/>
        <v>0</v>
      </c>
      <c r="S70" s="24">
        <f t="shared" si="5"/>
        <v>0</v>
      </c>
      <c r="T70" s="24">
        <f t="shared" si="5"/>
        <v>0</v>
      </c>
      <c r="U70" s="24">
        <f t="shared" si="5"/>
        <v>0</v>
      </c>
      <c r="V70" s="25">
        <f t="shared" si="5"/>
        <v>0</v>
      </c>
      <c r="W70" s="24">
        <f t="shared" si="5"/>
        <v>0</v>
      </c>
      <c r="X70" s="24">
        <f t="shared" si="5"/>
        <v>0</v>
      </c>
      <c r="Y70" s="24">
        <f t="shared" si="5"/>
        <v>0</v>
      </c>
      <c r="Z70" s="24">
        <f t="shared" si="5"/>
        <v>0</v>
      </c>
      <c r="AA70" s="25">
        <f t="shared" si="5"/>
        <v>0</v>
      </c>
      <c r="AB70" s="24">
        <f t="shared" si="5"/>
        <v>0</v>
      </c>
      <c r="AC70" s="24">
        <f t="shared" si="5"/>
        <v>0</v>
      </c>
      <c r="AD70" s="24">
        <f t="shared" si="5"/>
        <v>0</v>
      </c>
      <c r="AE70" s="24">
        <f t="shared" si="5"/>
        <v>0</v>
      </c>
      <c r="AF70" s="25">
        <f t="shared" si="5"/>
        <v>0</v>
      </c>
      <c r="AG70" s="24">
        <f t="shared" si="5"/>
        <v>0</v>
      </c>
      <c r="AH70" s="24">
        <f t="shared" si="5"/>
        <v>0</v>
      </c>
      <c r="AI70" s="24">
        <f t="shared" si="5"/>
        <v>0</v>
      </c>
      <c r="AJ70" s="24">
        <f t="shared" si="5"/>
        <v>0</v>
      </c>
      <c r="AK70" s="25">
        <f t="shared" si="5"/>
        <v>0</v>
      </c>
      <c r="AL70" s="24">
        <f t="shared" si="5"/>
        <v>0</v>
      </c>
      <c r="AM70" s="24">
        <f t="shared" si="5"/>
        <v>0</v>
      </c>
      <c r="AN70" s="24">
        <f t="shared" si="5"/>
        <v>0</v>
      </c>
      <c r="AO70" s="24">
        <f t="shared" si="5"/>
        <v>0</v>
      </c>
      <c r="AP70" s="25">
        <f t="shared" si="5"/>
        <v>0</v>
      </c>
      <c r="AQ70" s="24">
        <f t="shared" si="5"/>
        <v>0</v>
      </c>
      <c r="AR70" s="26">
        <f t="shared" si="2"/>
        <v>0</v>
      </c>
    </row>
    <row r="71" spans="1:44" ht="15" customHeight="1">
      <c r="A71" s="21">
        <v>12</v>
      </c>
      <c r="B71" s="22" t="s">
        <v>11</v>
      </c>
      <c r="C71" s="23">
        <f t="shared" si="3"/>
        <v>0</v>
      </c>
      <c r="D71" s="24">
        <f t="shared" si="3"/>
        <v>0</v>
      </c>
      <c r="E71" s="24">
        <f t="shared" si="3"/>
        <v>0</v>
      </c>
      <c r="F71" s="24">
        <f t="shared" si="3"/>
        <v>0</v>
      </c>
      <c r="G71" s="25">
        <f t="shared" si="3"/>
        <v>0</v>
      </c>
      <c r="H71" s="24">
        <f t="shared" si="3"/>
        <v>0</v>
      </c>
      <c r="I71" s="24">
        <f t="shared" si="3"/>
        <v>0</v>
      </c>
      <c r="J71" s="24">
        <f t="shared" si="3"/>
        <v>0</v>
      </c>
      <c r="K71" s="24">
        <f t="shared" si="3"/>
        <v>0</v>
      </c>
      <c r="L71" s="25">
        <f t="shared" si="3"/>
        <v>0</v>
      </c>
      <c r="M71" s="24">
        <f t="shared" si="3"/>
        <v>0</v>
      </c>
      <c r="N71" s="24">
        <f t="shared" si="3"/>
        <v>0</v>
      </c>
      <c r="O71" s="24">
        <f t="shared" si="3"/>
        <v>0</v>
      </c>
      <c r="P71" s="24">
        <f t="shared" si="3"/>
        <v>0</v>
      </c>
      <c r="Q71" s="25">
        <f t="shared" si="3"/>
        <v>0</v>
      </c>
      <c r="R71" s="24">
        <f t="shared" si="3"/>
        <v>0</v>
      </c>
      <c r="S71" s="24">
        <f t="shared" si="5"/>
        <v>0</v>
      </c>
      <c r="T71" s="24">
        <f t="shared" si="5"/>
        <v>0</v>
      </c>
      <c r="U71" s="24">
        <f t="shared" si="5"/>
        <v>0</v>
      </c>
      <c r="V71" s="25">
        <f t="shared" si="5"/>
        <v>0</v>
      </c>
      <c r="W71" s="24">
        <f t="shared" si="5"/>
        <v>0</v>
      </c>
      <c r="X71" s="24">
        <f t="shared" si="5"/>
        <v>0</v>
      </c>
      <c r="Y71" s="24">
        <f t="shared" si="5"/>
        <v>0</v>
      </c>
      <c r="Z71" s="24">
        <f t="shared" si="5"/>
        <v>0</v>
      </c>
      <c r="AA71" s="25">
        <f t="shared" si="5"/>
        <v>0</v>
      </c>
      <c r="AB71" s="24">
        <f t="shared" si="5"/>
        <v>0</v>
      </c>
      <c r="AC71" s="24">
        <f t="shared" si="5"/>
        <v>0</v>
      </c>
      <c r="AD71" s="24">
        <f t="shared" si="5"/>
        <v>0</v>
      </c>
      <c r="AE71" s="24">
        <f t="shared" si="5"/>
        <v>0</v>
      </c>
      <c r="AF71" s="25">
        <f t="shared" si="5"/>
        <v>0</v>
      </c>
      <c r="AG71" s="24">
        <f t="shared" si="5"/>
        <v>0</v>
      </c>
      <c r="AH71" s="24">
        <f t="shared" si="5"/>
        <v>0</v>
      </c>
      <c r="AI71" s="24">
        <f t="shared" si="5"/>
        <v>0</v>
      </c>
      <c r="AJ71" s="24">
        <f t="shared" si="5"/>
        <v>0</v>
      </c>
      <c r="AK71" s="25">
        <f t="shared" si="5"/>
        <v>0</v>
      </c>
      <c r="AL71" s="24">
        <f t="shared" si="5"/>
        <v>0</v>
      </c>
      <c r="AM71" s="24">
        <f t="shared" si="5"/>
        <v>0</v>
      </c>
      <c r="AN71" s="24">
        <f t="shared" si="5"/>
        <v>0</v>
      </c>
      <c r="AO71" s="24">
        <f t="shared" si="5"/>
        <v>0</v>
      </c>
      <c r="AP71" s="25">
        <f t="shared" si="5"/>
        <v>0</v>
      </c>
      <c r="AQ71" s="24">
        <f t="shared" si="5"/>
        <v>0</v>
      </c>
      <c r="AR71" s="26">
        <f t="shared" si="2"/>
        <v>0</v>
      </c>
    </row>
    <row r="72" spans="1:44" ht="15" customHeight="1">
      <c r="A72" s="21">
        <v>13</v>
      </c>
      <c r="B72" s="22" t="s">
        <v>12</v>
      </c>
      <c r="C72" s="23">
        <f t="shared" si="3"/>
        <v>0</v>
      </c>
      <c r="D72" s="24">
        <f t="shared" si="3"/>
        <v>0</v>
      </c>
      <c r="E72" s="24">
        <f t="shared" si="3"/>
        <v>0</v>
      </c>
      <c r="F72" s="24">
        <f t="shared" si="3"/>
        <v>0</v>
      </c>
      <c r="G72" s="25">
        <f t="shared" si="3"/>
        <v>0</v>
      </c>
      <c r="H72" s="24">
        <f t="shared" si="3"/>
        <v>0</v>
      </c>
      <c r="I72" s="24">
        <f t="shared" si="3"/>
        <v>0</v>
      </c>
      <c r="J72" s="24">
        <f t="shared" si="3"/>
        <v>0</v>
      </c>
      <c r="K72" s="24">
        <f t="shared" si="3"/>
        <v>0</v>
      </c>
      <c r="L72" s="25">
        <f t="shared" si="3"/>
        <v>0</v>
      </c>
      <c r="M72" s="24">
        <f t="shared" si="3"/>
        <v>0</v>
      </c>
      <c r="N72" s="24">
        <f t="shared" si="3"/>
        <v>0</v>
      </c>
      <c r="O72" s="24">
        <f t="shared" si="3"/>
        <v>0</v>
      </c>
      <c r="P72" s="24">
        <f t="shared" si="3"/>
        <v>0</v>
      </c>
      <c r="Q72" s="25">
        <f t="shared" si="3"/>
        <v>0</v>
      </c>
      <c r="R72" s="24">
        <f t="shared" si="3"/>
        <v>0</v>
      </c>
      <c r="S72" s="24">
        <f t="shared" si="5"/>
        <v>0</v>
      </c>
      <c r="T72" s="24">
        <f t="shared" si="5"/>
        <v>0</v>
      </c>
      <c r="U72" s="24">
        <f t="shared" si="5"/>
        <v>0</v>
      </c>
      <c r="V72" s="25">
        <f t="shared" si="5"/>
        <v>0</v>
      </c>
      <c r="W72" s="24">
        <f t="shared" si="5"/>
        <v>0</v>
      </c>
      <c r="X72" s="24">
        <f t="shared" si="5"/>
        <v>0</v>
      </c>
      <c r="Y72" s="24">
        <f t="shared" si="5"/>
        <v>0</v>
      </c>
      <c r="Z72" s="24">
        <f t="shared" si="5"/>
        <v>0</v>
      </c>
      <c r="AA72" s="25">
        <f t="shared" si="5"/>
        <v>0</v>
      </c>
      <c r="AB72" s="24">
        <f t="shared" si="5"/>
        <v>0</v>
      </c>
      <c r="AC72" s="24">
        <f t="shared" si="5"/>
        <v>0</v>
      </c>
      <c r="AD72" s="24">
        <f t="shared" si="5"/>
        <v>0</v>
      </c>
      <c r="AE72" s="24">
        <f t="shared" si="5"/>
        <v>0</v>
      </c>
      <c r="AF72" s="25">
        <f t="shared" si="5"/>
        <v>0</v>
      </c>
      <c r="AG72" s="24">
        <f t="shared" si="5"/>
        <v>0</v>
      </c>
      <c r="AH72" s="24">
        <f t="shared" si="5"/>
        <v>0</v>
      </c>
      <c r="AI72" s="24">
        <f t="shared" si="5"/>
        <v>0</v>
      </c>
      <c r="AJ72" s="24">
        <f t="shared" si="5"/>
        <v>0</v>
      </c>
      <c r="AK72" s="25">
        <f t="shared" si="5"/>
        <v>0</v>
      </c>
      <c r="AL72" s="24">
        <f t="shared" si="5"/>
        <v>0</v>
      </c>
      <c r="AM72" s="24">
        <f t="shared" si="5"/>
        <v>0</v>
      </c>
      <c r="AN72" s="24">
        <f t="shared" si="5"/>
        <v>0</v>
      </c>
      <c r="AO72" s="24">
        <f t="shared" si="5"/>
        <v>0</v>
      </c>
      <c r="AP72" s="25">
        <f t="shared" si="5"/>
        <v>0</v>
      </c>
      <c r="AQ72" s="24">
        <f t="shared" si="5"/>
        <v>0</v>
      </c>
      <c r="AR72" s="26">
        <f t="shared" si="2"/>
        <v>0</v>
      </c>
    </row>
    <row r="73" spans="1:44" ht="15" customHeight="1">
      <c r="A73" s="21">
        <v>14</v>
      </c>
      <c r="B73" s="22" t="s">
        <v>13</v>
      </c>
      <c r="C73" s="23">
        <f t="shared" si="3"/>
        <v>0</v>
      </c>
      <c r="D73" s="24">
        <f t="shared" si="3"/>
        <v>0</v>
      </c>
      <c r="E73" s="24">
        <f t="shared" si="3"/>
        <v>0</v>
      </c>
      <c r="F73" s="24">
        <f t="shared" si="3"/>
        <v>0</v>
      </c>
      <c r="G73" s="25">
        <f t="shared" si="3"/>
        <v>0</v>
      </c>
      <c r="H73" s="24">
        <f t="shared" si="3"/>
        <v>0</v>
      </c>
      <c r="I73" s="24">
        <f t="shared" si="3"/>
        <v>0</v>
      </c>
      <c r="J73" s="24">
        <f t="shared" si="3"/>
        <v>0</v>
      </c>
      <c r="K73" s="24">
        <f t="shared" si="3"/>
        <v>0</v>
      </c>
      <c r="L73" s="25">
        <f t="shared" si="3"/>
        <v>0</v>
      </c>
      <c r="M73" s="24">
        <f t="shared" si="3"/>
        <v>0</v>
      </c>
      <c r="N73" s="24">
        <f t="shared" si="3"/>
        <v>0</v>
      </c>
      <c r="O73" s="24">
        <f t="shared" si="3"/>
        <v>0</v>
      </c>
      <c r="P73" s="24">
        <f t="shared" si="3"/>
        <v>0</v>
      </c>
      <c r="Q73" s="25">
        <f t="shared" si="3"/>
        <v>0</v>
      </c>
      <c r="R73" s="24">
        <f t="shared" si="3"/>
        <v>0</v>
      </c>
      <c r="S73" s="24">
        <f t="shared" si="5"/>
        <v>0</v>
      </c>
      <c r="T73" s="24">
        <f t="shared" si="5"/>
        <v>0</v>
      </c>
      <c r="U73" s="24">
        <f t="shared" si="5"/>
        <v>0</v>
      </c>
      <c r="V73" s="25">
        <f t="shared" si="5"/>
        <v>0</v>
      </c>
      <c r="W73" s="24">
        <f t="shared" si="5"/>
        <v>0</v>
      </c>
      <c r="X73" s="24">
        <f t="shared" si="5"/>
        <v>0</v>
      </c>
      <c r="Y73" s="24">
        <f t="shared" si="5"/>
        <v>0</v>
      </c>
      <c r="Z73" s="24">
        <f t="shared" si="5"/>
        <v>0</v>
      </c>
      <c r="AA73" s="25">
        <f t="shared" si="5"/>
        <v>0</v>
      </c>
      <c r="AB73" s="24">
        <f t="shared" si="5"/>
        <v>0</v>
      </c>
      <c r="AC73" s="24">
        <f t="shared" si="5"/>
        <v>0</v>
      </c>
      <c r="AD73" s="24">
        <f t="shared" si="5"/>
        <v>0</v>
      </c>
      <c r="AE73" s="24">
        <f t="shared" si="5"/>
        <v>0</v>
      </c>
      <c r="AF73" s="25">
        <f t="shared" si="5"/>
        <v>0</v>
      </c>
      <c r="AG73" s="24">
        <f t="shared" si="5"/>
        <v>0</v>
      </c>
      <c r="AH73" s="24">
        <f t="shared" si="5"/>
        <v>0</v>
      </c>
      <c r="AI73" s="24">
        <f t="shared" si="5"/>
        <v>0</v>
      </c>
      <c r="AJ73" s="24">
        <f t="shared" si="5"/>
        <v>0</v>
      </c>
      <c r="AK73" s="25">
        <f t="shared" si="5"/>
        <v>0</v>
      </c>
      <c r="AL73" s="24">
        <f t="shared" si="5"/>
        <v>0</v>
      </c>
      <c r="AM73" s="24">
        <f t="shared" si="5"/>
        <v>0</v>
      </c>
      <c r="AN73" s="24">
        <f t="shared" si="5"/>
        <v>0</v>
      </c>
      <c r="AO73" s="24">
        <f t="shared" si="5"/>
        <v>0</v>
      </c>
      <c r="AP73" s="25">
        <f t="shared" si="5"/>
        <v>0</v>
      </c>
      <c r="AQ73" s="24">
        <f t="shared" si="5"/>
        <v>0</v>
      </c>
      <c r="AR73" s="26">
        <f t="shared" si="2"/>
        <v>0</v>
      </c>
    </row>
    <row r="74" spans="1:44" ht="15" customHeight="1">
      <c r="A74" s="27">
        <v>15</v>
      </c>
      <c r="B74" s="28" t="s">
        <v>14</v>
      </c>
      <c r="C74" s="29">
        <f t="shared" si="3"/>
        <v>0</v>
      </c>
      <c r="D74" s="30">
        <f t="shared" si="3"/>
        <v>0</v>
      </c>
      <c r="E74" s="30">
        <f t="shared" si="3"/>
        <v>0</v>
      </c>
      <c r="F74" s="30">
        <f t="shared" si="3"/>
        <v>0</v>
      </c>
      <c r="G74" s="31">
        <f t="shared" si="3"/>
        <v>0</v>
      </c>
      <c r="H74" s="30">
        <f t="shared" si="3"/>
        <v>0</v>
      </c>
      <c r="I74" s="30">
        <f t="shared" si="3"/>
        <v>0</v>
      </c>
      <c r="J74" s="30">
        <f t="shared" si="3"/>
        <v>0</v>
      </c>
      <c r="K74" s="30">
        <f t="shared" si="3"/>
        <v>0</v>
      </c>
      <c r="L74" s="31">
        <f t="shared" si="3"/>
        <v>0</v>
      </c>
      <c r="M74" s="30">
        <f t="shared" si="3"/>
        <v>0</v>
      </c>
      <c r="N74" s="30">
        <f t="shared" si="3"/>
        <v>0</v>
      </c>
      <c r="O74" s="30">
        <f t="shared" si="3"/>
        <v>0</v>
      </c>
      <c r="P74" s="30">
        <f t="shared" si="3"/>
        <v>0</v>
      </c>
      <c r="Q74" s="31">
        <f t="shared" si="3"/>
        <v>0</v>
      </c>
      <c r="R74" s="30">
        <f t="shared" si="3"/>
        <v>0</v>
      </c>
      <c r="S74" s="30">
        <f t="shared" si="5"/>
        <v>0</v>
      </c>
      <c r="T74" s="30">
        <f t="shared" si="5"/>
        <v>0</v>
      </c>
      <c r="U74" s="30">
        <f t="shared" si="5"/>
        <v>0</v>
      </c>
      <c r="V74" s="31">
        <f t="shared" si="5"/>
        <v>0</v>
      </c>
      <c r="W74" s="30">
        <f t="shared" si="5"/>
        <v>0</v>
      </c>
      <c r="X74" s="30">
        <f t="shared" si="5"/>
        <v>0</v>
      </c>
      <c r="Y74" s="30">
        <f t="shared" si="5"/>
        <v>0</v>
      </c>
      <c r="Z74" s="30">
        <f t="shared" si="5"/>
        <v>0</v>
      </c>
      <c r="AA74" s="31">
        <f t="shared" si="5"/>
        <v>0</v>
      </c>
      <c r="AB74" s="30">
        <f t="shared" si="5"/>
        <v>0</v>
      </c>
      <c r="AC74" s="30">
        <f t="shared" si="5"/>
        <v>0</v>
      </c>
      <c r="AD74" s="30">
        <f t="shared" si="5"/>
        <v>0</v>
      </c>
      <c r="AE74" s="30">
        <f t="shared" si="5"/>
        <v>0</v>
      </c>
      <c r="AF74" s="31">
        <f t="shared" si="5"/>
        <v>0</v>
      </c>
      <c r="AG74" s="30">
        <f t="shared" si="5"/>
        <v>0</v>
      </c>
      <c r="AH74" s="30">
        <f t="shared" si="5"/>
        <v>0</v>
      </c>
      <c r="AI74" s="30">
        <f t="shared" si="5"/>
        <v>0</v>
      </c>
      <c r="AJ74" s="30">
        <f t="shared" si="5"/>
        <v>0</v>
      </c>
      <c r="AK74" s="31">
        <f t="shared" si="5"/>
        <v>0</v>
      </c>
      <c r="AL74" s="30">
        <f t="shared" si="5"/>
        <v>0</v>
      </c>
      <c r="AM74" s="30">
        <f t="shared" si="5"/>
        <v>0</v>
      </c>
      <c r="AN74" s="30">
        <f t="shared" si="5"/>
        <v>0</v>
      </c>
      <c r="AO74" s="30">
        <f t="shared" si="5"/>
        <v>0</v>
      </c>
      <c r="AP74" s="31">
        <f t="shared" si="5"/>
        <v>0</v>
      </c>
      <c r="AQ74" s="30">
        <f t="shared" si="5"/>
        <v>0</v>
      </c>
      <c r="AR74" s="32">
        <f t="shared" si="2"/>
        <v>0</v>
      </c>
    </row>
    <row r="75" spans="1:44" ht="15" customHeight="1">
      <c r="A75" s="21">
        <v>16</v>
      </c>
      <c r="B75" s="22" t="s">
        <v>15</v>
      </c>
      <c r="C75" s="23">
        <f t="shared" si="3"/>
        <v>0</v>
      </c>
      <c r="D75" s="24">
        <f t="shared" si="3"/>
        <v>0</v>
      </c>
      <c r="E75" s="24">
        <f t="shared" si="3"/>
        <v>0</v>
      </c>
      <c r="F75" s="24">
        <f t="shared" si="3"/>
        <v>0</v>
      </c>
      <c r="G75" s="25">
        <f t="shared" si="3"/>
        <v>0</v>
      </c>
      <c r="H75" s="24">
        <f t="shared" si="3"/>
        <v>0</v>
      </c>
      <c r="I75" s="24">
        <f t="shared" si="3"/>
        <v>0</v>
      </c>
      <c r="J75" s="24">
        <f t="shared" si="3"/>
        <v>0</v>
      </c>
      <c r="K75" s="24">
        <f t="shared" si="3"/>
        <v>0</v>
      </c>
      <c r="L75" s="25">
        <f t="shared" si="3"/>
        <v>0</v>
      </c>
      <c r="M75" s="24">
        <f t="shared" si="3"/>
        <v>0</v>
      </c>
      <c r="N75" s="24">
        <f t="shared" si="3"/>
        <v>0</v>
      </c>
      <c r="O75" s="24">
        <f t="shared" si="3"/>
        <v>0</v>
      </c>
      <c r="P75" s="24">
        <f t="shared" si="3"/>
        <v>0</v>
      </c>
      <c r="Q75" s="25">
        <f t="shared" si="3"/>
        <v>0</v>
      </c>
      <c r="R75" s="24">
        <f t="shared" si="3"/>
        <v>0</v>
      </c>
      <c r="S75" s="24">
        <f t="shared" si="5"/>
        <v>0</v>
      </c>
      <c r="T75" s="24">
        <f t="shared" si="5"/>
        <v>0</v>
      </c>
      <c r="U75" s="24">
        <f t="shared" si="5"/>
        <v>0</v>
      </c>
      <c r="V75" s="25">
        <f t="shared" si="5"/>
        <v>0</v>
      </c>
      <c r="W75" s="24">
        <f t="shared" si="5"/>
        <v>0</v>
      </c>
      <c r="X75" s="24">
        <f t="shared" si="5"/>
        <v>0</v>
      </c>
      <c r="Y75" s="24">
        <f t="shared" si="5"/>
        <v>0</v>
      </c>
      <c r="Z75" s="24">
        <f t="shared" si="5"/>
        <v>0</v>
      </c>
      <c r="AA75" s="25">
        <f t="shared" si="5"/>
        <v>0</v>
      </c>
      <c r="AB75" s="24">
        <f t="shared" si="5"/>
        <v>0</v>
      </c>
      <c r="AC75" s="24">
        <f t="shared" si="5"/>
        <v>0</v>
      </c>
      <c r="AD75" s="24">
        <f t="shared" si="5"/>
        <v>0</v>
      </c>
      <c r="AE75" s="24">
        <f t="shared" si="5"/>
        <v>0</v>
      </c>
      <c r="AF75" s="25">
        <f t="shared" si="5"/>
        <v>0</v>
      </c>
      <c r="AG75" s="24">
        <f t="shared" si="5"/>
        <v>0</v>
      </c>
      <c r="AH75" s="24">
        <f t="shared" si="5"/>
        <v>0</v>
      </c>
      <c r="AI75" s="24">
        <f t="shared" si="5"/>
        <v>0</v>
      </c>
      <c r="AJ75" s="24">
        <f t="shared" si="5"/>
        <v>0</v>
      </c>
      <c r="AK75" s="25">
        <f t="shared" si="5"/>
        <v>0</v>
      </c>
      <c r="AL75" s="24">
        <f t="shared" si="5"/>
        <v>0</v>
      </c>
      <c r="AM75" s="24">
        <f t="shared" si="5"/>
        <v>0</v>
      </c>
      <c r="AN75" s="24">
        <f t="shared" si="5"/>
        <v>0</v>
      </c>
      <c r="AO75" s="24">
        <f t="shared" si="5"/>
        <v>0</v>
      </c>
      <c r="AP75" s="25">
        <f t="shared" si="5"/>
        <v>0</v>
      </c>
      <c r="AQ75" s="24">
        <f t="shared" si="5"/>
        <v>0</v>
      </c>
      <c r="AR75" s="26">
        <f t="shared" si="2"/>
        <v>0</v>
      </c>
    </row>
    <row r="76" spans="1:44" ht="15" customHeight="1">
      <c r="A76" s="21">
        <v>17</v>
      </c>
      <c r="B76" s="22" t="s">
        <v>16</v>
      </c>
      <c r="C76" s="23">
        <f t="shared" si="3"/>
        <v>0</v>
      </c>
      <c r="D76" s="24">
        <f t="shared" si="3"/>
        <v>0</v>
      </c>
      <c r="E76" s="24">
        <f t="shared" si="3"/>
        <v>0</v>
      </c>
      <c r="F76" s="24">
        <f t="shared" si="3"/>
        <v>0</v>
      </c>
      <c r="G76" s="25">
        <f t="shared" si="3"/>
        <v>0</v>
      </c>
      <c r="H76" s="24">
        <f t="shared" si="3"/>
        <v>0</v>
      </c>
      <c r="I76" s="24">
        <f t="shared" si="3"/>
        <v>0</v>
      </c>
      <c r="J76" s="24">
        <f t="shared" si="3"/>
        <v>0</v>
      </c>
      <c r="K76" s="24">
        <f t="shared" si="3"/>
        <v>0</v>
      </c>
      <c r="L76" s="25">
        <f t="shared" si="3"/>
        <v>0</v>
      </c>
      <c r="M76" s="24">
        <f t="shared" si="3"/>
        <v>0</v>
      </c>
      <c r="N76" s="24">
        <f t="shared" si="3"/>
        <v>0</v>
      </c>
      <c r="O76" s="24">
        <f t="shared" si="3"/>
        <v>0</v>
      </c>
      <c r="P76" s="24">
        <f t="shared" si="3"/>
        <v>0</v>
      </c>
      <c r="Q76" s="25">
        <f t="shared" si="3"/>
        <v>0</v>
      </c>
      <c r="R76" s="24">
        <f t="shared" si="3"/>
        <v>0</v>
      </c>
      <c r="S76" s="24">
        <f t="shared" si="5"/>
        <v>0</v>
      </c>
      <c r="T76" s="24">
        <f t="shared" si="5"/>
        <v>0</v>
      </c>
      <c r="U76" s="24">
        <f t="shared" si="5"/>
        <v>0</v>
      </c>
      <c r="V76" s="25">
        <f t="shared" si="5"/>
        <v>0</v>
      </c>
      <c r="W76" s="24">
        <f t="shared" si="5"/>
        <v>0</v>
      </c>
      <c r="X76" s="24">
        <f t="shared" si="5"/>
        <v>0</v>
      </c>
      <c r="Y76" s="24">
        <f t="shared" si="5"/>
        <v>0</v>
      </c>
      <c r="Z76" s="24">
        <f t="shared" si="5"/>
        <v>0</v>
      </c>
      <c r="AA76" s="25">
        <f t="shared" si="5"/>
        <v>0</v>
      </c>
      <c r="AB76" s="24">
        <f t="shared" si="5"/>
        <v>0</v>
      </c>
      <c r="AC76" s="24">
        <f t="shared" si="5"/>
        <v>0</v>
      </c>
      <c r="AD76" s="24">
        <f t="shared" si="5"/>
        <v>0</v>
      </c>
      <c r="AE76" s="24">
        <f t="shared" si="5"/>
        <v>0</v>
      </c>
      <c r="AF76" s="25">
        <f t="shared" si="5"/>
        <v>0</v>
      </c>
      <c r="AG76" s="24">
        <f t="shared" si="5"/>
        <v>0</v>
      </c>
      <c r="AH76" s="24">
        <f t="shared" si="5"/>
        <v>0</v>
      </c>
      <c r="AI76" s="24">
        <f t="shared" si="5"/>
        <v>0</v>
      </c>
      <c r="AJ76" s="24">
        <f t="shared" si="5"/>
        <v>0</v>
      </c>
      <c r="AK76" s="25">
        <f t="shared" si="5"/>
        <v>0</v>
      </c>
      <c r="AL76" s="24">
        <f t="shared" si="5"/>
        <v>0</v>
      </c>
      <c r="AM76" s="24">
        <f t="shared" si="5"/>
        <v>0</v>
      </c>
      <c r="AN76" s="24">
        <f t="shared" si="5"/>
        <v>0</v>
      </c>
      <c r="AO76" s="24">
        <f t="shared" si="5"/>
        <v>0</v>
      </c>
      <c r="AP76" s="25">
        <f t="shared" si="5"/>
        <v>0</v>
      </c>
      <c r="AQ76" s="24">
        <f t="shared" si="5"/>
        <v>0</v>
      </c>
      <c r="AR76" s="26">
        <f t="shared" si="2"/>
        <v>0</v>
      </c>
    </row>
    <row r="77" spans="1:44" ht="15" customHeight="1">
      <c r="A77" s="21">
        <v>18</v>
      </c>
      <c r="B77" s="22" t="s">
        <v>17</v>
      </c>
      <c r="C77" s="23">
        <f t="shared" si="3"/>
        <v>0</v>
      </c>
      <c r="D77" s="24">
        <f t="shared" si="3"/>
        <v>0</v>
      </c>
      <c r="E77" s="24">
        <f t="shared" si="3"/>
        <v>0</v>
      </c>
      <c r="F77" s="24">
        <f t="shared" si="3"/>
        <v>0</v>
      </c>
      <c r="G77" s="25">
        <f t="shared" si="3"/>
        <v>0</v>
      </c>
      <c r="H77" s="24">
        <f t="shared" si="3"/>
        <v>0</v>
      </c>
      <c r="I77" s="24">
        <f t="shared" si="3"/>
        <v>0</v>
      </c>
      <c r="J77" s="24">
        <f t="shared" si="3"/>
        <v>0</v>
      </c>
      <c r="K77" s="24">
        <f t="shared" si="3"/>
        <v>0</v>
      </c>
      <c r="L77" s="25">
        <f t="shared" si="3"/>
        <v>0</v>
      </c>
      <c r="M77" s="24">
        <f t="shared" si="3"/>
        <v>0</v>
      </c>
      <c r="N77" s="24">
        <f t="shared" si="3"/>
        <v>0</v>
      </c>
      <c r="O77" s="24">
        <f t="shared" si="3"/>
        <v>0</v>
      </c>
      <c r="P77" s="24">
        <f t="shared" si="3"/>
        <v>0</v>
      </c>
      <c r="Q77" s="25">
        <f t="shared" si="3"/>
        <v>0</v>
      </c>
      <c r="R77" s="24">
        <f t="shared" si="3"/>
        <v>0</v>
      </c>
      <c r="S77" s="24">
        <f t="shared" si="5"/>
        <v>0</v>
      </c>
      <c r="T77" s="24">
        <f t="shared" si="5"/>
        <v>0</v>
      </c>
      <c r="U77" s="24">
        <f t="shared" si="5"/>
        <v>0</v>
      </c>
      <c r="V77" s="25">
        <f t="shared" si="5"/>
        <v>0</v>
      </c>
      <c r="W77" s="24">
        <f t="shared" si="5"/>
        <v>0</v>
      </c>
      <c r="X77" s="24">
        <f t="shared" si="5"/>
        <v>0</v>
      </c>
      <c r="Y77" s="24">
        <f t="shared" si="5"/>
        <v>0</v>
      </c>
      <c r="Z77" s="24">
        <f t="shared" si="5"/>
        <v>0</v>
      </c>
      <c r="AA77" s="25">
        <f t="shared" si="5"/>
        <v>0</v>
      </c>
      <c r="AB77" s="24">
        <f t="shared" si="5"/>
        <v>0</v>
      </c>
      <c r="AC77" s="24">
        <f t="shared" si="5"/>
        <v>0</v>
      </c>
      <c r="AD77" s="24">
        <f t="shared" si="5"/>
        <v>0</v>
      </c>
      <c r="AE77" s="24">
        <f t="shared" si="5"/>
        <v>0</v>
      </c>
      <c r="AF77" s="25">
        <f t="shared" si="5"/>
        <v>0</v>
      </c>
      <c r="AG77" s="24">
        <f t="shared" si="5"/>
        <v>0</v>
      </c>
      <c r="AH77" s="24">
        <f t="shared" si="5"/>
        <v>0</v>
      </c>
      <c r="AI77" s="24">
        <f t="shared" si="5"/>
        <v>0</v>
      </c>
      <c r="AJ77" s="24">
        <f t="shared" si="5"/>
        <v>0</v>
      </c>
      <c r="AK77" s="25">
        <f t="shared" si="5"/>
        <v>0</v>
      </c>
      <c r="AL77" s="24">
        <f t="shared" si="5"/>
        <v>0</v>
      </c>
      <c r="AM77" s="24">
        <f t="shared" si="5"/>
        <v>0</v>
      </c>
      <c r="AN77" s="24">
        <f t="shared" si="5"/>
        <v>0</v>
      </c>
      <c r="AO77" s="24">
        <f t="shared" si="5"/>
        <v>0</v>
      </c>
      <c r="AP77" s="25">
        <f t="shared" si="5"/>
        <v>0</v>
      </c>
      <c r="AQ77" s="24">
        <f t="shared" si="5"/>
        <v>0</v>
      </c>
      <c r="AR77" s="26">
        <f t="shared" si="2"/>
        <v>0</v>
      </c>
    </row>
    <row r="78" spans="1:44" ht="15" customHeight="1">
      <c r="A78" s="21">
        <v>19</v>
      </c>
      <c r="B78" s="22" t="s">
        <v>18</v>
      </c>
      <c r="C78" s="23">
        <f t="shared" ref="C78:AQ84" si="6">C$59*C22</f>
        <v>0</v>
      </c>
      <c r="D78" s="24">
        <f t="shared" si="6"/>
        <v>0</v>
      </c>
      <c r="E78" s="24">
        <f t="shared" si="6"/>
        <v>0</v>
      </c>
      <c r="F78" s="24">
        <f t="shared" si="6"/>
        <v>0</v>
      </c>
      <c r="G78" s="25">
        <f t="shared" si="6"/>
        <v>0</v>
      </c>
      <c r="H78" s="24">
        <f t="shared" si="6"/>
        <v>0</v>
      </c>
      <c r="I78" s="24">
        <f t="shared" si="6"/>
        <v>0</v>
      </c>
      <c r="J78" s="24">
        <f t="shared" si="6"/>
        <v>0</v>
      </c>
      <c r="K78" s="24">
        <f t="shared" si="6"/>
        <v>0</v>
      </c>
      <c r="L78" s="25">
        <f t="shared" si="6"/>
        <v>0</v>
      </c>
      <c r="M78" s="24">
        <f t="shared" si="6"/>
        <v>0</v>
      </c>
      <c r="N78" s="24">
        <f t="shared" si="6"/>
        <v>0</v>
      </c>
      <c r="O78" s="24">
        <f t="shared" si="6"/>
        <v>0</v>
      </c>
      <c r="P78" s="24">
        <f t="shared" si="6"/>
        <v>0</v>
      </c>
      <c r="Q78" s="25">
        <f t="shared" si="6"/>
        <v>0</v>
      </c>
      <c r="R78" s="24">
        <f t="shared" si="6"/>
        <v>0</v>
      </c>
      <c r="S78" s="24">
        <f t="shared" si="6"/>
        <v>0</v>
      </c>
      <c r="T78" s="24">
        <f t="shared" si="6"/>
        <v>0</v>
      </c>
      <c r="U78" s="24">
        <f t="shared" si="6"/>
        <v>0</v>
      </c>
      <c r="V78" s="25">
        <f t="shared" si="6"/>
        <v>0</v>
      </c>
      <c r="W78" s="24">
        <f t="shared" si="6"/>
        <v>0</v>
      </c>
      <c r="X78" s="24">
        <f t="shared" si="6"/>
        <v>0</v>
      </c>
      <c r="Y78" s="24">
        <f t="shared" si="6"/>
        <v>0</v>
      </c>
      <c r="Z78" s="24">
        <f t="shared" si="6"/>
        <v>0</v>
      </c>
      <c r="AA78" s="25">
        <f t="shared" si="6"/>
        <v>0</v>
      </c>
      <c r="AB78" s="24">
        <f t="shared" si="6"/>
        <v>0</v>
      </c>
      <c r="AC78" s="24">
        <f t="shared" si="6"/>
        <v>0</v>
      </c>
      <c r="AD78" s="24">
        <f t="shared" si="6"/>
        <v>0</v>
      </c>
      <c r="AE78" s="24">
        <f t="shared" si="6"/>
        <v>0</v>
      </c>
      <c r="AF78" s="25">
        <f t="shared" si="6"/>
        <v>0</v>
      </c>
      <c r="AG78" s="24">
        <f t="shared" si="6"/>
        <v>0</v>
      </c>
      <c r="AH78" s="24">
        <f t="shared" si="6"/>
        <v>0</v>
      </c>
      <c r="AI78" s="24">
        <f t="shared" si="6"/>
        <v>0</v>
      </c>
      <c r="AJ78" s="24">
        <f t="shared" si="6"/>
        <v>0</v>
      </c>
      <c r="AK78" s="25">
        <f t="shared" si="6"/>
        <v>0</v>
      </c>
      <c r="AL78" s="24">
        <f t="shared" si="6"/>
        <v>0</v>
      </c>
      <c r="AM78" s="24">
        <f t="shared" si="6"/>
        <v>0</v>
      </c>
      <c r="AN78" s="24">
        <f t="shared" si="6"/>
        <v>0</v>
      </c>
      <c r="AO78" s="24">
        <f t="shared" si="6"/>
        <v>0</v>
      </c>
      <c r="AP78" s="25">
        <f t="shared" si="6"/>
        <v>0</v>
      </c>
      <c r="AQ78" s="24">
        <f t="shared" si="6"/>
        <v>0</v>
      </c>
      <c r="AR78" s="26">
        <f t="shared" si="2"/>
        <v>0</v>
      </c>
    </row>
    <row r="79" spans="1:44" ht="15" customHeight="1">
      <c r="A79" s="27">
        <v>20</v>
      </c>
      <c r="B79" s="28" t="s">
        <v>19</v>
      </c>
      <c r="C79" s="29">
        <f t="shared" si="6"/>
        <v>0</v>
      </c>
      <c r="D79" s="30">
        <f t="shared" si="6"/>
        <v>0</v>
      </c>
      <c r="E79" s="30">
        <f t="shared" si="6"/>
        <v>0</v>
      </c>
      <c r="F79" s="30">
        <f t="shared" si="6"/>
        <v>0</v>
      </c>
      <c r="G79" s="31">
        <f t="shared" si="6"/>
        <v>0</v>
      </c>
      <c r="H79" s="30">
        <f t="shared" si="6"/>
        <v>0</v>
      </c>
      <c r="I79" s="30">
        <f t="shared" si="6"/>
        <v>0</v>
      </c>
      <c r="J79" s="30">
        <f t="shared" si="6"/>
        <v>0</v>
      </c>
      <c r="K79" s="30">
        <f t="shared" si="6"/>
        <v>0</v>
      </c>
      <c r="L79" s="31">
        <f t="shared" si="6"/>
        <v>0</v>
      </c>
      <c r="M79" s="30">
        <f t="shared" si="6"/>
        <v>0</v>
      </c>
      <c r="N79" s="30">
        <f t="shared" si="6"/>
        <v>0</v>
      </c>
      <c r="O79" s="30">
        <f t="shared" si="6"/>
        <v>0</v>
      </c>
      <c r="P79" s="30">
        <f t="shared" si="6"/>
        <v>0</v>
      </c>
      <c r="Q79" s="31">
        <f t="shared" si="6"/>
        <v>0</v>
      </c>
      <c r="R79" s="30">
        <f t="shared" si="6"/>
        <v>0</v>
      </c>
      <c r="S79" s="30">
        <f t="shared" si="6"/>
        <v>0</v>
      </c>
      <c r="T79" s="30">
        <f t="shared" si="6"/>
        <v>0</v>
      </c>
      <c r="U79" s="30">
        <f t="shared" si="6"/>
        <v>0</v>
      </c>
      <c r="V79" s="31">
        <f t="shared" si="6"/>
        <v>0</v>
      </c>
      <c r="W79" s="30">
        <f t="shared" si="6"/>
        <v>0</v>
      </c>
      <c r="X79" s="30">
        <f t="shared" si="6"/>
        <v>0</v>
      </c>
      <c r="Y79" s="30">
        <f t="shared" si="6"/>
        <v>0</v>
      </c>
      <c r="Z79" s="30">
        <f t="shared" si="6"/>
        <v>0</v>
      </c>
      <c r="AA79" s="31">
        <f t="shared" si="6"/>
        <v>0</v>
      </c>
      <c r="AB79" s="30">
        <f t="shared" si="6"/>
        <v>0</v>
      </c>
      <c r="AC79" s="30">
        <f t="shared" si="6"/>
        <v>0</v>
      </c>
      <c r="AD79" s="30">
        <f t="shared" si="6"/>
        <v>0</v>
      </c>
      <c r="AE79" s="30">
        <f t="shared" si="6"/>
        <v>0</v>
      </c>
      <c r="AF79" s="31">
        <f t="shared" si="6"/>
        <v>0</v>
      </c>
      <c r="AG79" s="30">
        <f t="shared" si="6"/>
        <v>0</v>
      </c>
      <c r="AH79" s="30">
        <f t="shared" si="6"/>
        <v>0</v>
      </c>
      <c r="AI79" s="30">
        <f t="shared" si="6"/>
        <v>0</v>
      </c>
      <c r="AJ79" s="30">
        <f t="shared" si="6"/>
        <v>0</v>
      </c>
      <c r="AK79" s="31">
        <f t="shared" si="6"/>
        <v>0</v>
      </c>
      <c r="AL79" s="30">
        <f t="shared" si="6"/>
        <v>0</v>
      </c>
      <c r="AM79" s="30">
        <f t="shared" si="6"/>
        <v>0</v>
      </c>
      <c r="AN79" s="30">
        <f t="shared" si="6"/>
        <v>0</v>
      </c>
      <c r="AO79" s="30">
        <f t="shared" si="6"/>
        <v>0</v>
      </c>
      <c r="AP79" s="31">
        <f t="shared" si="6"/>
        <v>0</v>
      </c>
      <c r="AQ79" s="30">
        <f t="shared" si="6"/>
        <v>0</v>
      </c>
      <c r="AR79" s="32">
        <f t="shared" si="2"/>
        <v>0</v>
      </c>
    </row>
    <row r="80" spans="1:44" ht="15" customHeight="1">
      <c r="A80" s="21">
        <v>21</v>
      </c>
      <c r="B80" s="22" t="s">
        <v>20</v>
      </c>
      <c r="C80" s="23">
        <f t="shared" si="6"/>
        <v>0</v>
      </c>
      <c r="D80" s="24">
        <f t="shared" si="6"/>
        <v>0</v>
      </c>
      <c r="E80" s="24">
        <f t="shared" si="6"/>
        <v>0</v>
      </c>
      <c r="F80" s="24">
        <f t="shared" si="6"/>
        <v>0</v>
      </c>
      <c r="G80" s="25">
        <f t="shared" si="6"/>
        <v>0</v>
      </c>
      <c r="H80" s="24">
        <f t="shared" si="6"/>
        <v>0</v>
      </c>
      <c r="I80" s="24">
        <f t="shared" si="6"/>
        <v>0</v>
      </c>
      <c r="J80" s="24">
        <f t="shared" si="6"/>
        <v>0</v>
      </c>
      <c r="K80" s="24">
        <f t="shared" si="6"/>
        <v>0</v>
      </c>
      <c r="L80" s="25">
        <f t="shared" si="6"/>
        <v>0</v>
      </c>
      <c r="M80" s="24">
        <f t="shared" si="6"/>
        <v>0</v>
      </c>
      <c r="N80" s="24">
        <f t="shared" si="6"/>
        <v>0</v>
      </c>
      <c r="O80" s="24">
        <f t="shared" si="6"/>
        <v>0</v>
      </c>
      <c r="P80" s="24">
        <f t="shared" si="6"/>
        <v>0</v>
      </c>
      <c r="Q80" s="25">
        <f t="shared" si="6"/>
        <v>0</v>
      </c>
      <c r="R80" s="24">
        <f t="shared" si="6"/>
        <v>0</v>
      </c>
      <c r="S80" s="24">
        <f t="shared" si="6"/>
        <v>0</v>
      </c>
      <c r="T80" s="24">
        <f t="shared" si="6"/>
        <v>0</v>
      </c>
      <c r="U80" s="24">
        <f t="shared" si="6"/>
        <v>0</v>
      </c>
      <c r="V80" s="25">
        <f t="shared" si="6"/>
        <v>0</v>
      </c>
      <c r="W80" s="24">
        <f t="shared" si="6"/>
        <v>0</v>
      </c>
      <c r="X80" s="24">
        <f t="shared" si="6"/>
        <v>0</v>
      </c>
      <c r="Y80" s="24">
        <f t="shared" si="6"/>
        <v>0</v>
      </c>
      <c r="Z80" s="24">
        <f t="shared" si="6"/>
        <v>0</v>
      </c>
      <c r="AA80" s="25">
        <f t="shared" si="6"/>
        <v>0</v>
      </c>
      <c r="AB80" s="24">
        <f t="shared" si="6"/>
        <v>0</v>
      </c>
      <c r="AC80" s="24">
        <f t="shared" si="6"/>
        <v>0</v>
      </c>
      <c r="AD80" s="24">
        <f t="shared" si="6"/>
        <v>0</v>
      </c>
      <c r="AE80" s="24">
        <f t="shared" si="6"/>
        <v>0</v>
      </c>
      <c r="AF80" s="25">
        <f t="shared" si="6"/>
        <v>0</v>
      </c>
      <c r="AG80" s="24">
        <f t="shared" si="6"/>
        <v>0</v>
      </c>
      <c r="AH80" s="24">
        <f t="shared" si="6"/>
        <v>0</v>
      </c>
      <c r="AI80" s="24">
        <f t="shared" si="6"/>
        <v>0</v>
      </c>
      <c r="AJ80" s="24">
        <f t="shared" si="6"/>
        <v>0</v>
      </c>
      <c r="AK80" s="25">
        <f t="shared" si="6"/>
        <v>0</v>
      </c>
      <c r="AL80" s="24">
        <f t="shared" si="6"/>
        <v>0</v>
      </c>
      <c r="AM80" s="24">
        <f t="shared" si="6"/>
        <v>0</v>
      </c>
      <c r="AN80" s="24">
        <f t="shared" si="6"/>
        <v>0</v>
      </c>
      <c r="AO80" s="24">
        <f t="shared" si="6"/>
        <v>0</v>
      </c>
      <c r="AP80" s="25">
        <f t="shared" si="6"/>
        <v>0</v>
      </c>
      <c r="AQ80" s="24">
        <f t="shared" si="6"/>
        <v>0</v>
      </c>
      <c r="AR80" s="26">
        <f t="shared" si="2"/>
        <v>0</v>
      </c>
    </row>
    <row r="81" spans="1:44" ht="15" customHeight="1">
      <c r="A81" s="21">
        <v>22</v>
      </c>
      <c r="B81" s="22" t="s">
        <v>21</v>
      </c>
      <c r="C81" s="23">
        <f t="shared" si="6"/>
        <v>0</v>
      </c>
      <c r="D81" s="24">
        <f t="shared" si="6"/>
        <v>0</v>
      </c>
      <c r="E81" s="24">
        <f t="shared" si="6"/>
        <v>0</v>
      </c>
      <c r="F81" s="24">
        <f t="shared" si="6"/>
        <v>0</v>
      </c>
      <c r="G81" s="25">
        <f t="shared" si="6"/>
        <v>0</v>
      </c>
      <c r="H81" s="24">
        <f t="shared" si="6"/>
        <v>0</v>
      </c>
      <c r="I81" s="24">
        <f t="shared" si="6"/>
        <v>0</v>
      </c>
      <c r="J81" s="24">
        <f t="shared" si="6"/>
        <v>0</v>
      </c>
      <c r="K81" s="24">
        <f t="shared" si="6"/>
        <v>0</v>
      </c>
      <c r="L81" s="25">
        <f t="shared" si="6"/>
        <v>0</v>
      </c>
      <c r="M81" s="24">
        <f t="shared" si="6"/>
        <v>0</v>
      </c>
      <c r="N81" s="24">
        <f t="shared" si="6"/>
        <v>0</v>
      </c>
      <c r="O81" s="24">
        <f t="shared" si="6"/>
        <v>0</v>
      </c>
      <c r="P81" s="24">
        <f t="shared" si="6"/>
        <v>0</v>
      </c>
      <c r="Q81" s="25">
        <f t="shared" si="6"/>
        <v>0</v>
      </c>
      <c r="R81" s="24">
        <f t="shared" si="6"/>
        <v>0</v>
      </c>
      <c r="S81" s="24">
        <f t="shared" si="6"/>
        <v>0</v>
      </c>
      <c r="T81" s="24">
        <f t="shared" si="6"/>
        <v>0</v>
      </c>
      <c r="U81" s="24">
        <f t="shared" si="6"/>
        <v>0</v>
      </c>
      <c r="V81" s="25">
        <f t="shared" si="6"/>
        <v>0</v>
      </c>
      <c r="W81" s="24">
        <f t="shared" si="6"/>
        <v>0</v>
      </c>
      <c r="X81" s="24">
        <f t="shared" si="6"/>
        <v>0</v>
      </c>
      <c r="Y81" s="24">
        <f t="shared" si="6"/>
        <v>0</v>
      </c>
      <c r="Z81" s="24">
        <f t="shared" si="6"/>
        <v>0</v>
      </c>
      <c r="AA81" s="25">
        <f t="shared" si="6"/>
        <v>0</v>
      </c>
      <c r="AB81" s="24">
        <f t="shared" si="6"/>
        <v>0</v>
      </c>
      <c r="AC81" s="24">
        <f t="shared" si="6"/>
        <v>0</v>
      </c>
      <c r="AD81" s="24">
        <f t="shared" si="6"/>
        <v>0</v>
      </c>
      <c r="AE81" s="24">
        <f t="shared" si="6"/>
        <v>0</v>
      </c>
      <c r="AF81" s="25">
        <f t="shared" si="6"/>
        <v>0</v>
      </c>
      <c r="AG81" s="24">
        <f t="shared" si="6"/>
        <v>0</v>
      </c>
      <c r="AH81" s="24">
        <f t="shared" si="6"/>
        <v>0</v>
      </c>
      <c r="AI81" s="24">
        <f t="shared" si="6"/>
        <v>0</v>
      </c>
      <c r="AJ81" s="24">
        <f t="shared" si="6"/>
        <v>0</v>
      </c>
      <c r="AK81" s="25">
        <f t="shared" si="6"/>
        <v>0</v>
      </c>
      <c r="AL81" s="24">
        <f t="shared" si="6"/>
        <v>0</v>
      </c>
      <c r="AM81" s="24">
        <f t="shared" si="6"/>
        <v>0</v>
      </c>
      <c r="AN81" s="24">
        <f t="shared" si="6"/>
        <v>0</v>
      </c>
      <c r="AO81" s="24">
        <f t="shared" si="6"/>
        <v>0</v>
      </c>
      <c r="AP81" s="25">
        <f t="shared" si="6"/>
        <v>0</v>
      </c>
      <c r="AQ81" s="24">
        <f t="shared" si="6"/>
        <v>0</v>
      </c>
      <c r="AR81" s="26">
        <f t="shared" si="2"/>
        <v>0</v>
      </c>
    </row>
    <row r="82" spans="1:44" ht="15" customHeight="1">
      <c r="A82" s="21">
        <v>23</v>
      </c>
      <c r="B82" s="22" t="s">
        <v>22</v>
      </c>
      <c r="C82" s="23">
        <f t="shared" si="6"/>
        <v>0</v>
      </c>
      <c r="D82" s="24">
        <f t="shared" si="6"/>
        <v>0</v>
      </c>
      <c r="E82" s="24">
        <f t="shared" si="6"/>
        <v>0</v>
      </c>
      <c r="F82" s="24">
        <f t="shared" si="6"/>
        <v>0</v>
      </c>
      <c r="G82" s="25">
        <f t="shared" si="6"/>
        <v>0</v>
      </c>
      <c r="H82" s="24">
        <f t="shared" si="6"/>
        <v>0</v>
      </c>
      <c r="I82" s="24">
        <f t="shared" si="6"/>
        <v>0</v>
      </c>
      <c r="J82" s="24">
        <f t="shared" si="6"/>
        <v>0</v>
      </c>
      <c r="K82" s="24">
        <f t="shared" si="6"/>
        <v>0</v>
      </c>
      <c r="L82" s="25">
        <f t="shared" si="6"/>
        <v>0</v>
      </c>
      <c r="M82" s="24">
        <f t="shared" si="6"/>
        <v>0</v>
      </c>
      <c r="N82" s="24">
        <f t="shared" si="6"/>
        <v>0</v>
      </c>
      <c r="O82" s="24">
        <f t="shared" si="6"/>
        <v>0</v>
      </c>
      <c r="P82" s="24">
        <f t="shared" si="6"/>
        <v>0</v>
      </c>
      <c r="Q82" s="25">
        <f t="shared" si="6"/>
        <v>0</v>
      </c>
      <c r="R82" s="24">
        <f t="shared" si="6"/>
        <v>0</v>
      </c>
      <c r="S82" s="24">
        <f t="shared" si="6"/>
        <v>0</v>
      </c>
      <c r="T82" s="24">
        <f t="shared" si="6"/>
        <v>0</v>
      </c>
      <c r="U82" s="24">
        <f t="shared" si="6"/>
        <v>0</v>
      </c>
      <c r="V82" s="25">
        <f t="shared" si="6"/>
        <v>0</v>
      </c>
      <c r="W82" s="24">
        <f t="shared" si="6"/>
        <v>0</v>
      </c>
      <c r="X82" s="24">
        <f t="shared" si="6"/>
        <v>0</v>
      </c>
      <c r="Y82" s="24">
        <f t="shared" si="6"/>
        <v>0</v>
      </c>
      <c r="Z82" s="24">
        <f t="shared" si="6"/>
        <v>0</v>
      </c>
      <c r="AA82" s="25">
        <f t="shared" si="6"/>
        <v>0</v>
      </c>
      <c r="AB82" s="24">
        <f t="shared" si="6"/>
        <v>0</v>
      </c>
      <c r="AC82" s="24">
        <f t="shared" si="6"/>
        <v>0</v>
      </c>
      <c r="AD82" s="24">
        <f t="shared" si="6"/>
        <v>0</v>
      </c>
      <c r="AE82" s="24">
        <f t="shared" si="6"/>
        <v>0</v>
      </c>
      <c r="AF82" s="25">
        <f t="shared" si="6"/>
        <v>0</v>
      </c>
      <c r="AG82" s="24">
        <f t="shared" si="6"/>
        <v>0</v>
      </c>
      <c r="AH82" s="24">
        <f t="shared" si="6"/>
        <v>0</v>
      </c>
      <c r="AI82" s="24">
        <f t="shared" si="6"/>
        <v>0</v>
      </c>
      <c r="AJ82" s="24">
        <f t="shared" si="6"/>
        <v>0</v>
      </c>
      <c r="AK82" s="25">
        <f t="shared" si="6"/>
        <v>0</v>
      </c>
      <c r="AL82" s="24">
        <f t="shared" si="6"/>
        <v>0</v>
      </c>
      <c r="AM82" s="24">
        <f t="shared" si="6"/>
        <v>0</v>
      </c>
      <c r="AN82" s="24">
        <f t="shared" si="6"/>
        <v>0</v>
      </c>
      <c r="AO82" s="24">
        <f t="shared" si="6"/>
        <v>0</v>
      </c>
      <c r="AP82" s="25">
        <f t="shared" si="6"/>
        <v>0</v>
      </c>
      <c r="AQ82" s="24">
        <f t="shared" si="6"/>
        <v>0</v>
      </c>
      <c r="AR82" s="26">
        <f t="shared" si="2"/>
        <v>0</v>
      </c>
    </row>
    <row r="83" spans="1:44" ht="15" customHeight="1">
      <c r="A83" s="21">
        <v>24</v>
      </c>
      <c r="B83" s="22" t="s">
        <v>23</v>
      </c>
      <c r="C83" s="23">
        <f t="shared" si="6"/>
        <v>0</v>
      </c>
      <c r="D83" s="24">
        <f t="shared" si="6"/>
        <v>0</v>
      </c>
      <c r="E83" s="24">
        <f t="shared" si="6"/>
        <v>0</v>
      </c>
      <c r="F83" s="24">
        <f t="shared" si="6"/>
        <v>0</v>
      </c>
      <c r="G83" s="25">
        <f t="shared" si="6"/>
        <v>0</v>
      </c>
      <c r="H83" s="24">
        <f t="shared" si="6"/>
        <v>0</v>
      </c>
      <c r="I83" s="24">
        <f t="shared" si="6"/>
        <v>0</v>
      </c>
      <c r="J83" s="24">
        <f t="shared" si="6"/>
        <v>0</v>
      </c>
      <c r="K83" s="24">
        <f t="shared" si="6"/>
        <v>0</v>
      </c>
      <c r="L83" s="25">
        <f t="shared" si="6"/>
        <v>0</v>
      </c>
      <c r="M83" s="24">
        <f t="shared" si="6"/>
        <v>0</v>
      </c>
      <c r="N83" s="24">
        <f t="shared" si="6"/>
        <v>0</v>
      </c>
      <c r="O83" s="24">
        <f t="shared" si="6"/>
        <v>0</v>
      </c>
      <c r="P83" s="24">
        <f t="shared" si="6"/>
        <v>0</v>
      </c>
      <c r="Q83" s="25">
        <f t="shared" si="6"/>
        <v>0</v>
      </c>
      <c r="R83" s="24">
        <f t="shared" si="6"/>
        <v>0</v>
      </c>
      <c r="S83" s="24">
        <f t="shared" si="6"/>
        <v>0</v>
      </c>
      <c r="T83" s="24">
        <f t="shared" si="6"/>
        <v>0</v>
      </c>
      <c r="U83" s="24">
        <f t="shared" si="6"/>
        <v>0</v>
      </c>
      <c r="V83" s="25">
        <f t="shared" si="6"/>
        <v>0</v>
      </c>
      <c r="W83" s="24">
        <f t="shared" si="6"/>
        <v>0</v>
      </c>
      <c r="X83" s="24">
        <f t="shared" si="6"/>
        <v>0</v>
      </c>
      <c r="Y83" s="24">
        <f t="shared" si="6"/>
        <v>0</v>
      </c>
      <c r="Z83" s="24">
        <f t="shared" si="6"/>
        <v>0</v>
      </c>
      <c r="AA83" s="25">
        <f t="shared" si="6"/>
        <v>0</v>
      </c>
      <c r="AB83" s="24">
        <f t="shared" si="6"/>
        <v>0</v>
      </c>
      <c r="AC83" s="24">
        <f t="shared" si="6"/>
        <v>0</v>
      </c>
      <c r="AD83" s="24">
        <f t="shared" si="6"/>
        <v>0</v>
      </c>
      <c r="AE83" s="24">
        <f t="shared" si="6"/>
        <v>0</v>
      </c>
      <c r="AF83" s="25">
        <f t="shared" si="6"/>
        <v>0</v>
      </c>
      <c r="AG83" s="24">
        <f t="shared" si="6"/>
        <v>0</v>
      </c>
      <c r="AH83" s="24">
        <f t="shared" si="6"/>
        <v>0</v>
      </c>
      <c r="AI83" s="24">
        <f t="shared" si="6"/>
        <v>0</v>
      </c>
      <c r="AJ83" s="24">
        <f t="shared" si="6"/>
        <v>0</v>
      </c>
      <c r="AK83" s="25">
        <f t="shared" si="6"/>
        <v>0</v>
      </c>
      <c r="AL83" s="24">
        <f t="shared" si="6"/>
        <v>0</v>
      </c>
      <c r="AM83" s="24">
        <f t="shared" si="6"/>
        <v>0</v>
      </c>
      <c r="AN83" s="24">
        <f t="shared" si="6"/>
        <v>0</v>
      </c>
      <c r="AO83" s="24">
        <f t="shared" si="6"/>
        <v>0</v>
      </c>
      <c r="AP83" s="25">
        <f t="shared" si="6"/>
        <v>0</v>
      </c>
      <c r="AQ83" s="24">
        <f t="shared" si="6"/>
        <v>0</v>
      </c>
      <c r="AR83" s="26">
        <f t="shared" si="2"/>
        <v>0</v>
      </c>
    </row>
    <row r="84" spans="1:44" ht="15" customHeight="1">
      <c r="A84" s="27">
        <v>25</v>
      </c>
      <c r="B84" s="28" t="s">
        <v>24</v>
      </c>
      <c r="C84" s="29">
        <f t="shared" si="6"/>
        <v>0</v>
      </c>
      <c r="D84" s="30">
        <f t="shared" si="6"/>
        <v>0</v>
      </c>
      <c r="E84" s="30">
        <f t="shared" si="6"/>
        <v>0</v>
      </c>
      <c r="F84" s="30">
        <f t="shared" si="6"/>
        <v>0</v>
      </c>
      <c r="G84" s="31">
        <f t="shared" si="6"/>
        <v>0</v>
      </c>
      <c r="H84" s="30">
        <f t="shared" si="6"/>
        <v>0</v>
      </c>
      <c r="I84" s="30">
        <f t="shared" si="6"/>
        <v>0</v>
      </c>
      <c r="J84" s="30">
        <f t="shared" si="6"/>
        <v>0</v>
      </c>
      <c r="K84" s="30">
        <f t="shared" si="6"/>
        <v>0</v>
      </c>
      <c r="L84" s="31">
        <f t="shared" ref="L84:AQ84" si="7">L$59*L28</f>
        <v>0</v>
      </c>
      <c r="M84" s="30">
        <f t="shared" si="7"/>
        <v>0</v>
      </c>
      <c r="N84" s="30">
        <f t="shared" si="7"/>
        <v>0</v>
      </c>
      <c r="O84" s="30">
        <f t="shared" si="7"/>
        <v>0</v>
      </c>
      <c r="P84" s="30">
        <f t="shared" si="7"/>
        <v>0</v>
      </c>
      <c r="Q84" s="31">
        <f t="shared" si="7"/>
        <v>0</v>
      </c>
      <c r="R84" s="30">
        <f t="shared" si="7"/>
        <v>0</v>
      </c>
      <c r="S84" s="30">
        <f t="shared" si="7"/>
        <v>0</v>
      </c>
      <c r="T84" s="30">
        <f t="shared" si="7"/>
        <v>0</v>
      </c>
      <c r="U84" s="30">
        <f t="shared" si="7"/>
        <v>0</v>
      </c>
      <c r="V84" s="31">
        <f t="shared" si="7"/>
        <v>0</v>
      </c>
      <c r="W84" s="30">
        <f t="shared" si="7"/>
        <v>0</v>
      </c>
      <c r="X84" s="30">
        <f t="shared" si="7"/>
        <v>0</v>
      </c>
      <c r="Y84" s="30">
        <f t="shared" si="7"/>
        <v>0</v>
      </c>
      <c r="Z84" s="30">
        <f t="shared" si="7"/>
        <v>0</v>
      </c>
      <c r="AA84" s="31">
        <f t="shared" si="7"/>
        <v>0</v>
      </c>
      <c r="AB84" s="30">
        <f t="shared" si="7"/>
        <v>0</v>
      </c>
      <c r="AC84" s="30">
        <f t="shared" si="7"/>
        <v>0</v>
      </c>
      <c r="AD84" s="30">
        <f t="shared" si="7"/>
        <v>0</v>
      </c>
      <c r="AE84" s="30">
        <f t="shared" si="7"/>
        <v>0</v>
      </c>
      <c r="AF84" s="31">
        <f t="shared" si="7"/>
        <v>0</v>
      </c>
      <c r="AG84" s="30">
        <f t="shared" si="7"/>
        <v>0</v>
      </c>
      <c r="AH84" s="30">
        <f t="shared" si="7"/>
        <v>0</v>
      </c>
      <c r="AI84" s="30">
        <f t="shared" si="7"/>
        <v>0</v>
      </c>
      <c r="AJ84" s="30">
        <f t="shared" si="7"/>
        <v>0</v>
      </c>
      <c r="AK84" s="31">
        <f t="shared" si="7"/>
        <v>0</v>
      </c>
      <c r="AL84" s="30">
        <f t="shared" si="7"/>
        <v>0</v>
      </c>
      <c r="AM84" s="30">
        <f t="shared" si="7"/>
        <v>0</v>
      </c>
      <c r="AN84" s="30">
        <f t="shared" si="7"/>
        <v>0</v>
      </c>
      <c r="AO84" s="30">
        <f t="shared" si="7"/>
        <v>0</v>
      </c>
      <c r="AP84" s="31">
        <f t="shared" si="7"/>
        <v>0</v>
      </c>
      <c r="AQ84" s="30">
        <f t="shared" si="7"/>
        <v>0</v>
      </c>
      <c r="AR84" s="32">
        <f t="shared" si="2"/>
        <v>0</v>
      </c>
    </row>
    <row r="85" spans="1:44" ht="15" customHeight="1">
      <c r="A85" s="21">
        <v>26</v>
      </c>
      <c r="B85" s="22" t="s">
        <v>25</v>
      </c>
      <c r="C85" s="23">
        <f t="shared" ref="C85:AQ91" si="8">C$59*C29</f>
        <v>0</v>
      </c>
      <c r="D85" s="24">
        <f t="shared" si="8"/>
        <v>0</v>
      </c>
      <c r="E85" s="24">
        <f t="shared" si="8"/>
        <v>0</v>
      </c>
      <c r="F85" s="24">
        <f t="shared" si="8"/>
        <v>0</v>
      </c>
      <c r="G85" s="25">
        <f t="shared" si="8"/>
        <v>0</v>
      </c>
      <c r="H85" s="24">
        <f t="shared" si="8"/>
        <v>0</v>
      </c>
      <c r="I85" s="24">
        <f t="shared" si="8"/>
        <v>0</v>
      </c>
      <c r="J85" s="24">
        <f t="shared" si="8"/>
        <v>0</v>
      </c>
      <c r="K85" s="24">
        <f t="shared" si="8"/>
        <v>0</v>
      </c>
      <c r="L85" s="25">
        <f t="shared" si="8"/>
        <v>0</v>
      </c>
      <c r="M85" s="24">
        <f t="shared" si="8"/>
        <v>0</v>
      </c>
      <c r="N85" s="24">
        <f t="shared" si="8"/>
        <v>0</v>
      </c>
      <c r="O85" s="24">
        <f t="shared" si="8"/>
        <v>0</v>
      </c>
      <c r="P85" s="24">
        <f t="shared" si="8"/>
        <v>0</v>
      </c>
      <c r="Q85" s="25">
        <f t="shared" si="8"/>
        <v>0</v>
      </c>
      <c r="R85" s="24">
        <f t="shared" si="8"/>
        <v>0</v>
      </c>
      <c r="S85" s="24">
        <f t="shared" si="8"/>
        <v>0</v>
      </c>
      <c r="T85" s="24">
        <f t="shared" si="8"/>
        <v>0</v>
      </c>
      <c r="U85" s="24">
        <f t="shared" si="8"/>
        <v>0</v>
      </c>
      <c r="V85" s="25">
        <f t="shared" si="8"/>
        <v>0</v>
      </c>
      <c r="W85" s="24">
        <f t="shared" si="8"/>
        <v>0</v>
      </c>
      <c r="X85" s="24">
        <f t="shared" si="8"/>
        <v>0</v>
      </c>
      <c r="Y85" s="24">
        <f t="shared" si="8"/>
        <v>0</v>
      </c>
      <c r="Z85" s="24">
        <f t="shared" si="8"/>
        <v>0</v>
      </c>
      <c r="AA85" s="25">
        <f t="shared" si="8"/>
        <v>0</v>
      </c>
      <c r="AB85" s="24">
        <f t="shared" si="8"/>
        <v>0</v>
      </c>
      <c r="AC85" s="24">
        <f t="shared" si="8"/>
        <v>0</v>
      </c>
      <c r="AD85" s="24">
        <f t="shared" si="8"/>
        <v>0</v>
      </c>
      <c r="AE85" s="24">
        <f t="shared" si="8"/>
        <v>0</v>
      </c>
      <c r="AF85" s="25">
        <f t="shared" si="8"/>
        <v>0</v>
      </c>
      <c r="AG85" s="24">
        <f t="shared" si="8"/>
        <v>0</v>
      </c>
      <c r="AH85" s="24">
        <f t="shared" si="8"/>
        <v>0</v>
      </c>
      <c r="AI85" s="24">
        <f t="shared" si="8"/>
        <v>0</v>
      </c>
      <c r="AJ85" s="24">
        <f t="shared" si="8"/>
        <v>0</v>
      </c>
      <c r="AK85" s="25">
        <f t="shared" si="8"/>
        <v>0</v>
      </c>
      <c r="AL85" s="24">
        <f t="shared" si="8"/>
        <v>0</v>
      </c>
      <c r="AM85" s="24">
        <f t="shared" si="8"/>
        <v>0</v>
      </c>
      <c r="AN85" s="24">
        <f t="shared" si="8"/>
        <v>0</v>
      </c>
      <c r="AO85" s="24">
        <f t="shared" si="8"/>
        <v>0</v>
      </c>
      <c r="AP85" s="25">
        <f t="shared" si="8"/>
        <v>0</v>
      </c>
      <c r="AQ85" s="24">
        <f t="shared" si="8"/>
        <v>0</v>
      </c>
      <c r="AR85" s="26">
        <f t="shared" si="2"/>
        <v>0</v>
      </c>
    </row>
    <row r="86" spans="1:44" ht="15" customHeight="1">
      <c r="A86" s="21">
        <v>27</v>
      </c>
      <c r="B86" s="22" t="s">
        <v>26</v>
      </c>
      <c r="C86" s="23">
        <f t="shared" si="8"/>
        <v>0</v>
      </c>
      <c r="D86" s="24">
        <f t="shared" si="8"/>
        <v>0</v>
      </c>
      <c r="E86" s="24">
        <f t="shared" si="8"/>
        <v>0</v>
      </c>
      <c r="F86" s="24">
        <f t="shared" si="8"/>
        <v>0</v>
      </c>
      <c r="G86" s="25">
        <f t="shared" si="8"/>
        <v>0</v>
      </c>
      <c r="H86" s="24">
        <f t="shared" si="8"/>
        <v>0</v>
      </c>
      <c r="I86" s="24">
        <f t="shared" si="8"/>
        <v>0</v>
      </c>
      <c r="J86" s="24">
        <f t="shared" si="8"/>
        <v>0</v>
      </c>
      <c r="K86" s="24">
        <f t="shared" si="8"/>
        <v>0</v>
      </c>
      <c r="L86" s="25">
        <f t="shared" si="8"/>
        <v>0</v>
      </c>
      <c r="M86" s="24">
        <f t="shared" si="8"/>
        <v>0</v>
      </c>
      <c r="N86" s="24">
        <f t="shared" si="8"/>
        <v>0</v>
      </c>
      <c r="O86" s="24">
        <f t="shared" si="8"/>
        <v>0</v>
      </c>
      <c r="P86" s="24">
        <f t="shared" si="8"/>
        <v>0</v>
      </c>
      <c r="Q86" s="25">
        <f t="shared" si="8"/>
        <v>0</v>
      </c>
      <c r="R86" s="24">
        <f t="shared" si="8"/>
        <v>0</v>
      </c>
      <c r="S86" s="24">
        <f t="shared" si="8"/>
        <v>0</v>
      </c>
      <c r="T86" s="24">
        <f t="shared" si="8"/>
        <v>0</v>
      </c>
      <c r="U86" s="24">
        <f t="shared" si="8"/>
        <v>0</v>
      </c>
      <c r="V86" s="25">
        <f t="shared" si="8"/>
        <v>0</v>
      </c>
      <c r="W86" s="24">
        <f t="shared" si="8"/>
        <v>0</v>
      </c>
      <c r="X86" s="24">
        <f t="shared" si="8"/>
        <v>0</v>
      </c>
      <c r="Y86" s="24">
        <f t="shared" si="8"/>
        <v>0</v>
      </c>
      <c r="Z86" s="24">
        <f t="shared" si="8"/>
        <v>0</v>
      </c>
      <c r="AA86" s="25">
        <f t="shared" si="8"/>
        <v>0</v>
      </c>
      <c r="AB86" s="24">
        <f t="shared" si="8"/>
        <v>0</v>
      </c>
      <c r="AC86" s="24">
        <f t="shared" si="8"/>
        <v>0</v>
      </c>
      <c r="AD86" s="24">
        <f t="shared" si="8"/>
        <v>0</v>
      </c>
      <c r="AE86" s="24">
        <f t="shared" si="8"/>
        <v>0</v>
      </c>
      <c r="AF86" s="25">
        <f t="shared" si="8"/>
        <v>0</v>
      </c>
      <c r="AG86" s="24">
        <f t="shared" si="8"/>
        <v>0</v>
      </c>
      <c r="AH86" s="24">
        <f t="shared" si="8"/>
        <v>0</v>
      </c>
      <c r="AI86" s="24">
        <f t="shared" si="8"/>
        <v>0</v>
      </c>
      <c r="AJ86" s="24">
        <f t="shared" si="8"/>
        <v>0</v>
      </c>
      <c r="AK86" s="25">
        <f t="shared" si="8"/>
        <v>0</v>
      </c>
      <c r="AL86" s="24">
        <f t="shared" si="8"/>
        <v>0</v>
      </c>
      <c r="AM86" s="24">
        <f t="shared" si="8"/>
        <v>0</v>
      </c>
      <c r="AN86" s="24">
        <f t="shared" si="8"/>
        <v>0</v>
      </c>
      <c r="AO86" s="24">
        <f t="shared" si="8"/>
        <v>0</v>
      </c>
      <c r="AP86" s="25">
        <f t="shared" si="8"/>
        <v>0</v>
      </c>
      <c r="AQ86" s="24">
        <f t="shared" si="8"/>
        <v>0</v>
      </c>
      <c r="AR86" s="26">
        <f t="shared" si="2"/>
        <v>0</v>
      </c>
    </row>
    <row r="87" spans="1:44" ht="15" customHeight="1">
      <c r="A87" s="21">
        <v>28</v>
      </c>
      <c r="B87" s="22" t="s">
        <v>27</v>
      </c>
      <c r="C87" s="23">
        <f t="shared" si="8"/>
        <v>0</v>
      </c>
      <c r="D87" s="24">
        <f t="shared" si="8"/>
        <v>0</v>
      </c>
      <c r="E87" s="24">
        <f t="shared" si="8"/>
        <v>0</v>
      </c>
      <c r="F87" s="24">
        <f t="shared" si="8"/>
        <v>0</v>
      </c>
      <c r="G87" s="25">
        <f t="shared" si="8"/>
        <v>0</v>
      </c>
      <c r="H87" s="24">
        <f t="shared" si="8"/>
        <v>0</v>
      </c>
      <c r="I87" s="24">
        <f t="shared" si="8"/>
        <v>0</v>
      </c>
      <c r="J87" s="24">
        <f t="shared" si="8"/>
        <v>0</v>
      </c>
      <c r="K87" s="24">
        <f t="shared" si="8"/>
        <v>0</v>
      </c>
      <c r="L87" s="25">
        <f t="shared" si="8"/>
        <v>0</v>
      </c>
      <c r="M87" s="24">
        <f t="shared" si="8"/>
        <v>0</v>
      </c>
      <c r="N87" s="24">
        <f t="shared" si="8"/>
        <v>0</v>
      </c>
      <c r="O87" s="24">
        <f t="shared" si="8"/>
        <v>0</v>
      </c>
      <c r="P87" s="24">
        <f t="shared" si="8"/>
        <v>0</v>
      </c>
      <c r="Q87" s="25">
        <f t="shared" si="8"/>
        <v>0</v>
      </c>
      <c r="R87" s="24">
        <f t="shared" si="8"/>
        <v>0</v>
      </c>
      <c r="S87" s="24">
        <f t="shared" si="8"/>
        <v>0</v>
      </c>
      <c r="T87" s="24">
        <f t="shared" si="8"/>
        <v>0</v>
      </c>
      <c r="U87" s="24">
        <f t="shared" si="8"/>
        <v>0</v>
      </c>
      <c r="V87" s="25">
        <f t="shared" si="8"/>
        <v>0</v>
      </c>
      <c r="W87" s="24">
        <f t="shared" si="8"/>
        <v>0</v>
      </c>
      <c r="X87" s="24">
        <f t="shared" si="8"/>
        <v>0</v>
      </c>
      <c r="Y87" s="24">
        <f t="shared" si="8"/>
        <v>0</v>
      </c>
      <c r="Z87" s="24">
        <f t="shared" si="8"/>
        <v>0</v>
      </c>
      <c r="AA87" s="25">
        <f t="shared" si="8"/>
        <v>0</v>
      </c>
      <c r="AB87" s="24">
        <f t="shared" si="8"/>
        <v>0</v>
      </c>
      <c r="AC87" s="24">
        <f t="shared" si="8"/>
        <v>0</v>
      </c>
      <c r="AD87" s="24">
        <f t="shared" si="8"/>
        <v>0</v>
      </c>
      <c r="AE87" s="24">
        <f t="shared" si="8"/>
        <v>0</v>
      </c>
      <c r="AF87" s="25">
        <f t="shared" si="8"/>
        <v>0</v>
      </c>
      <c r="AG87" s="24">
        <f t="shared" si="8"/>
        <v>0</v>
      </c>
      <c r="AH87" s="24">
        <f t="shared" si="8"/>
        <v>0</v>
      </c>
      <c r="AI87" s="24">
        <f t="shared" si="8"/>
        <v>0</v>
      </c>
      <c r="AJ87" s="24">
        <f t="shared" si="8"/>
        <v>0</v>
      </c>
      <c r="AK87" s="25">
        <f t="shared" si="8"/>
        <v>0</v>
      </c>
      <c r="AL87" s="24">
        <f t="shared" si="8"/>
        <v>0</v>
      </c>
      <c r="AM87" s="24">
        <f t="shared" si="8"/>
        <v>0</v>
      </c>
      <c r="AN87" s="24">
        <f t="shared" si="8"/>
        <v>0</v>
      </c>
      <c r="AO87" s="24">
        <f t="shared" si="8"/>
        <v>0</v>
      </c>
      <c r="AP87" s="25">
        <f t="shared" si="8"/>
        <v>0</v>
      </c>
      <c r="AQ87" s="24">
        <f t="shared" si="8"/>
        <v>0</v>
      </c>
      <c r="AR87" s="26">
        <f t="shared" si="2"/>
        <v>0</v>
      </c>
    </row>
    <row r="88" spans="1:44" ht="15" customHeight="1">
      <c r="A88" s="21">
        <v>29</v>
      </c>
      <c r="B88" s="22" t="s">
        <v>28</v>
      </c>
      <c r="C88" s="23">
        <f t="shared" si="8"/>
        <v>0</v>
      </c>
      <c r="D88" s="24">
        <f t="shared" si="8"/>
        <v>0</v>
      </c>
      <c r="E88" s="24">
        <f t="shared" si="8"/>
        <v>0</v>
      </c>
      <c r="F88" s="24">
        <f t="shared" si="8"/>
        <v>0</v>
      </c>
      <c r="G88" s="25">
        <f t="shared" si="8"/>
        <v>0</v>
      </c>
      <c r="H88" s="24">
        <f t="shared" si="8"/>
        <v>0</v>
      </c>
      <c r="I88" s="24">
        <f t="shared" si="8"/>
        <v>0</v>
      </c>
      <c r="J88" s="24">
        <f t="shared" si="8"/>
        <v>0</v>
      </c>
      <c r="K88" s="24">
        <f t="shared" si="8"/>
        <v>0</v>
      </c>
      <c r="L88" s="25">
        <f t="shared" si="8"/>
        <v>0</v>
      </c>
      <c r="M88" s="24">
        <f t="shared" si="8"/>
        <v>0</v>
      </c>
      <c r="N88" s="24">
        <f t="shared" si="8"/>
        <v>0</v>
      </c>
      <c r="O88" s="24">
        <f t="shared" si="8"/>
        <v>0</v>
      </c>
      <c r="P88" s="24">
        <f t="shared" si="8"/>
        <v>0</v>
      </c>
      <c r="Q88" s="25">
        <f t="shared" si="8"/>
        <v>0</v>
      </c>
      <c r="R88" s="24">
        <f t="shared" si="8"/>
        <v>0</v>
      </c>
      <c r="S88" s="24">
        <f t="shared" si="8"/>
        <v>0</v>
      </c>
      <c r="T88" s="24">
        <f t="shared" si="8"/>
        <v>0</v>
      </c>
      <c r="U88" s="24">
        <f t="shared" si="8"/>
        <v>0</v>
      </c>
      <c r="V88" s="25">
        <f t="shared" si="8"/>
        <v>0</v>
      </c>
      <c r="W88" s="24">
        <f t="shared" si="8"/>
        <v>0</v>
      </c>
      <c r="X88" s="24">
        <f t="shared" si="8"/>
        <v>0</v>
      </c>
      <c r="Y88" s="24">
        <f t="shared" si="8"/>
        <v>0</v>
      </c>
      <c r="Z88" s="24">
        <f t="shared" si="8"/>
        <v>0</v>
      </c>
      <c r="AA88" s="25">
        <f t="shared" si="8"/>
        <v>0</v>
      </c>
      <c r="AB88" s="24">
        <f t="shared" si="8"/>
        <v>0</v>
      </c>
      <c r="AC88" s="24">
        <f t="shared" si="8"/>
        <v>0</v>
      </c>
      <c r="AD88" s="24">
        <f t="shared" si="8"/>
        <v>0</v>
      </c>
      <c r="AE88" s="24">
        <f t="shared" si="8"/>
        <v>0</v>
      </c>
      <c r="AF88" s="25">
        <f t="shared" si="8"/>
        <v>0</v>
      </c>
      <c r="AG88" s="24">
        <f t="shared" si="8"/>
        <v>0</v>
      </c>
      <c r="AH88" s="24">
        <f t="shared" si="8"/>
        <v>0</v>
      </c>
      <c r="AI88" s="24">
        <f t="shared" si="8"/>
        <v>0</v>
      </c>
      <c r="AJ88" s="24">
        <f t="shared" si="8"/>
        <v>0</v>
      </c>
      <c r="AK88" s="25">
        <f t="shared" si="8"/>
        <v>0</v>
      </c>
      <c r="AL88" s="24">
        <f t="shared" si="8"/>
        <v>0</v>
      </c>
      <c r="AM88" s="24">
        <f t="shared" si="8"/>
        <v>0</v>
      </c>
      <c r="AN88" s="24">
        <f t="shared" si="8"/>
        <v>0</v>
      </c>
      <c r="AO88" s="24">
        <f t="shared" si="8"/>
        <v>0</v>
      </c>
      <c r="AP88" s="25">
        <f t="shared" si="8"/>
        <v>0</v>
      </c>
      <c r="AQ88" s="24">
        <f t="shared" si="8"/>
        <v>0</v>
      </c>
      <c r="AR88" s="26">
        <f t="shared" si="2"/>
        <v>0</v>
      </c>
    </row>
    <row r="89" spans="1:44" ht="15" customHeight="1">
      <c r="A89" s="27">
        <v>30</v>
      </c>
      <c r="B89" s="28" t="s">
        <v>29</v>
      </c>
      <c r="C89" s="29">
        <f t="shared" si="8"/>
        <v>0</v>
      </c>
      <c r="D89" s="30">
        <f t="shared" si="8"/>
        <v>0</v>
      </c>
      <c r="E89" s="30">
        <f t="shared" si="8"/>
        <v>0</v>
      </c>
      <c r="F89" s="30">
        <f t="shared" si="8"/>
        <v>0</v>
      </c>
      <c r="G89" s="31">
        <f t="shared" si="8"/>
        <v>0</v>
      </c>
      <c r="H89" s="30">
        <f t="shared" si="8"/>
        <v>0</v>
      </c>
      <c r="I89" s="30">
        <f t="shared" si="8"/>
        <v>0</v>
      </c>
      <c r="J89" s="30">
        <f t="shared" si="8"/>
        <v>0</v>
      </c>
      <c r="K89" s="30">
        <f t="shared" si="8"/>
        <v>0</v>
      </c>
      <c r="L89" s="31">
        <f t="shared" si="8"/>
        <v>0</v>
      </c>
      <c r="M89" s="30">
        <f t="shared" si="8"/>
        <v>0</v>
      </c>
      <c r="N89" s="30">
        <f t="shared" si="8"/>
        <v>0</v>
      </c>
      <c r="O89" s="30">
        <f t="shared" si="8"/>
        <v>0</v>
      </c>
      <c r="P89" s="30">
        <f t="shared" si="8"/>
        <v>0</v>
      </c>
      <c r="Q89" s="31">
        <f t="shared" si="8"/>
        <v>0</v>
      </c>
      <c r="R89" s="30">
        <f t="shared" si="8"/>
        <v>0</v>
      </c>
      <c r="S89" s="30">
        <f t="shared" si="8"/>
        <v>0</v>
      </c>
      <c r="T89" s="30">
        <f t="shared" si="8"/>
        <v>0</v>
      </c>
      <c r="U89" s="30">
        <f t="shared" si="8"/>
        <v>0</v>
      </c>
      <c r="V89" s="31">
        <f t="shared" si="8"/>
        <v>0</v>
      </c>
      <c r="W89" s="30">
        <f t="shared" si="8"/>
        <v>0</v>
      </c>
      <c r="X89" s="30">
        <f t="shared" si="8"/>
        <v>0</v>
      </c>
      <c r="Y89" s="30">
        <f t="shared" si="8"/>
        <v>0</v>
      </c>
      <c r="Z89" s="30">
        <f t="shared" si="8"/>
        <v>0</v>
      </c>
      <c r="AA89" s="31">
        <f t="shared" si="8"/>
        <v>0</v>
      </c>
      <c r="AB89" s="30">
        <f t="shared" si="8"/>
        <v>0</v>
      </c>
      <c r="AC89" s="30">
        <f t="shared" si="8"/>
        <v>0</v>
      </c>
      <c r="AD89" s="30">
        <f t="shared" si="8"/>
        <v>0</v>
      </c>
      <c r="AE89" s="30">
        <f t="shared" si="8"/>
        <v>0</v>
      </c>
      <c r="AF89" s="31">
        <f t="shared" si="8"/>
        <v>0</v>
      </c>
      <c r="AG89" s="30">
        <f t="shared" si="8"/>
        <v>0</v>
      </c>
      <c r="AH89" s="30">
        <f t="shared" si="8"/>
        <v>0</v>
      </c>
      <c r="AI89" s="30">
        <f t="shared" si="8"/>
        <v>0</v>
      </c>
      <c r="AJ89" s="30">
        <f t="shared" si="8"/>
        <v>0</v>
      </c>
      <c r="AK89" s="31">
        <f t="shared" si="8"/>
        <v>0</v>
      </c>
      <c r="AL89" s="30">
        <f t="shared" si="8"/>
        <v>0</v>
      </c>
      <c r="AM89" s="30">
        <f t="shared" si="8"/>
        <v>0</v>
      </c>
      <c r="AN89" s="30">
        <f t="shared" si="8"/>
        <v>0</v>
      </c>
      <c r="AO89" s="30">
        <f t="shared" si="8"/>
        <v>0</v>
      </c>
      <c r="AP89" s="31">
        <f t="shared" si="8"/>
        <v>0</v>
      </c>
      <c r="AQ89" s="30">
        <f t="shared" si="8"/>
        <v>0</v>
      </c>
      <c r="AR89" s="32">
        <f t="shared" si="2"/>
        <v>0</v>
      </c>
    </row>
    <row r="90" spans="1:44" ht="15" customHeight="1">
      <c r="A90" s="21">
        <v>31</v>
      </c>
      <c r="B90" s="22" t="s">
        <v>30</v>
      </c>
      <c r="C90" s="23">
        <f t="shared" si="8"/>
        <v>0</v>
      </c>
      <c r="D90" s="24">
        <f t="shared" si="8"/>
        <v>0</v>
      </c>
      <c r="E90" s="24">
        <f t="shared" si="8"/>
        <v>0</v>
      </c>
      <c r="F90" s="24">
        <f t="shared" si="8"/>
        <v>0</v>
      </c>
      <c r="G90" s="25">
        <f t="shared" si="8"/>
        <v>0</v>
      </c>
      <c r="H90" s="24">
        <f t="shared" si="8"/>
        <v>0</v>
      </c>
      <c r="I90" s="24">
        <f t="shared" si="8"/>
        <v>0</v>
      </c>
      <c r="J90" s="24">
        <f t="shared" si="8"/>
        <v>0</v>
      </c>
      <c r="K90" s="24">
        <f t="shared" si="8"/>
        <v>0</v>
      </c>
      <c r="L90" s="25">
        <f t="shared" si="8"/>
        <v>0</v>
      </c>
      <c r="M90" s="24">
        <f t="shared" si="8"/>
        <v>0</v>
      </c>
      <c r="N90" s="24">
        <f t="shared" si="8"/>
        <v>0</v>
      </c>
      <c r="O90" s="24">
        <f t="shared" si="8"/>
        <v>0</v>
      </c>
      <c r="P90" s="24">
        <f t="shared" si="8"/>
        <v>0</v>
      </c>
      <c r="Q90" s="25">
        <f t="shared" si="8"/>
        <v>0</v>
      </c>
      <c r="R90" s="24">
        <f t="shared" si="8"/>
        <v>0</v>
      </c>
      <c r="S90" s="24">
        <f t="shared" si="8"/>
        <v>0</v>
      </c>
      <c r="T90" s="24">
        <f t="shared" si="8"/>
        <v>0</v>
      </c>
      <c r="U90" s="24">
        <f t="shared" si="8"/>
        <v>0</v>
      </c>
      <c r="V90" s="25">
        <f t="shared" si="8"/>
        <v>0</v>
      </c>
      <c r="W90" s="24">
        <f t="shared" si="8"/>
        <v>0</v>
      </c>
      <c r="X90" s="24">
        <f t="shared" si="8"/>
        <v>0</v>
      </c>
      <c r="Y90" s="24">
        <f t="shared" si="8"/>
        <v>0</v>
      </c>
      <c r="Z90" s="24">
        <f t="shared" si="8"/>
        <v>0</v>
      </c>
      <c r="AA90" s="25">
        <f t="shared" si="8"/>
        <v>0</v>
      </c>
      <c r="AB90" s="24">
        <f t="shared" si="8"/>
        <v>0</v>
      </c>
      <c r="AC90" s="24">
        <f t="shared" si="8"/>
        <v>0</v>
      </c>
      <c r="AD90" s="24">
        <f t="shared" si="8"/>
        <v>0</v>
      </c>
      <c r="AE90" s="24">
        <f t="shared" si="8"/>
        <v>0</v>
      </c>
      <c r="AF90" s="25">
        <f t="shared" si="8"/>
        <v>0</v>
      </c>
      <c r="AG90" s="24">
        <f t="shared" si="8"/>
        <v>0</v>
      </c>
      <c r="AH90" s="24">
        <f t="shared" si="8"/>
        <v>0</v>
      </c>
      <c r="AI90" s="24">
        <f t="shared" si="8"/>
        <v>0</v>
      </c>
      <c r="AJ90" s="24">
        <f t="shared" si="8"/>
        <v>0</v>
      </c>
      <c r="AK90" s="25">
        <f t="shared" si="8"/>
        <v>0</v>
      </c>
      <c r="AL90" s="24">
        <f t="shared" si="8"/>
        <v>0</v>
      </c>
      <c r="AM90" s="24">
        <f t="shared" si="8"/>
        <v>0</v>
      </c>
      <c r="AN90" s="24">
        <f t="shared" si="8"/>
        <v>0</v>
      </c>
      <c r="AO90" s="24">
        <f t="shared" si="8"/>
        <v>0</v>
      </c>
      <c r="AP90" s="25">
        <f t="shared" si="8"/>
        <v>0</v>
      </c>
      <c r="AQ90" s="24">
        <f t="shared" si="8"/>
        <v>0</v>
      </c>
      <c r="AR90" s="26">
        <f t="shared" si="2"/>
        <v>0</v>
      </c>
    </row>
    <row r="91" spans="1:44" ht="15" customHeight="1">
      <c r="A91" s="21">
        <v>32</v>
      </c>
      <c r="B91" s="22" t="s">
        <v>31</v>
      </c>
      <c r="C91" s="23">
        <f t="shared" si="8"/>
        <v>0</v>
      </c>
      <c r="D91" s="24">
        <f t="shared" si="8"/>
        <v>0</v>
      </c>
      <c r="E91" s="24">
        <f t="shared" si="8"/>
        <v>0</v>
      </c>
      <c r="F91" s="24">
        <f t="shared" si="8"/>
        <v>0</v>
      </c>
      <c r="G91" s="25">
        <f t="shared" si="8"/>
        <v>0</v>
      </c>
      <c r="H91" s="24">
        <f t="shared" si="8"/>
        <v>0</v>
      </c>
      <c r="I91" s="24">
        <f t="shared" si="8"/>
        <v>0</v>
      </c>
      <c r="J91" s="24">
        <f t="shared" si="8"/>
        <v>0</v>
      </c>
      <c r="K91" s="24">
        <f t="shared" si="8"/>
        <v>0</v>
      </c>
      <c r="L91" s="25">
        <f t="shared" ref="L91:AQ91" si="9">L$59*L35</f>
        <v>0</v>
      </c>
      <c r="M91" s="24">
        <f t="shared" si="9"/>
        <v>0</v>
      </c>
      <c r="N91" s="24">
        <f t="shared" si="9"/>
        <v>0</v>
      </c>
      <c r="O91" s="24">
        <f t="shared" si="9"/>
        <v>0</v>
      </c>
      <c r="P91" s="24">
        <f t="shared" si="9"/>
        <v>0</v>
      </c>
      <c r="Q91" s="25">
        <f t="shared" si="9"/>
        <v>0</v>
      </c>
      <c r="R91" s="24">
        <f t="shared" si="9"/>
        <v>0</v>
      </c>
      <c r="S91" s="24">
        <f t="shared" si="9"/>
        <v>0</v>
      </c>
      <c r="T91" s="24">
        <f t="shared" si="9"/>
        <v>0</v>
      </c>
      <c r="U91" s="24">
        <f t="shared" si="9"/>
        <v>0</v>
      </c>
      <c r="V91" s="25">
        <f t="shared" si="9"/>
        <v>0</v>
      </c>
      <c r="W91" s="24">
        <f t="shared" si="9"/>
        <v>0</v>
      </c>
      <c r="X91" s="24">
        <f t="shared" si="9"/>
        <v>0</v>
      </c>
      <c r="Y91" s="24">
        <f t="shared" si="9"/>
        <v>0</v>
      </c>
      <c r="Z91" s="24">
        <f t="shared" si="9"/>
        <v>0</v>
      </c>
      <c r="AA91" s="25">
        <f t="shared" si="9"/>
        <v>0</v>
      </c>
      <c r="AB91" s="24">
        <f t="shared" si="9"/>
        <v>0</v>
      </c>
      <c r="AC91" s="24">
        <f t="shared" si="9"/>
        <v>0</v>
      </c>
      <c r="AD91" s="24">
        <f t="shared" si="9"/>
        <v>0</v>
      </c>
      <c r="AE91" s="24">
        <f t="shared" si="9"/>
        <v>0</v>
      </c>
      <c r="AF91" s="25">
        <f t="shared" si="9"/>
        <v>0</v>
      </c>
      <c r="AG91" s="24">
        <f t="shared" si="9"/>
        <v>0</v>
      </c>
      <c r="AH91" s="24">
        <f t="shared" si="9"/>
        <v>0</v>
      </c>
      <c r="AI91" s="24">
        <f t="shared" si="9"/>
        <v>0</v>
      </c>
      <c r="AJ91" s="24">
        <f t="shared" si="9"/>
        <v>0</v>
      </c>
      <c r="AK91" s="25">
        <f t="shared" si="9"/>
        <v>0</v>
      </c>
      <c r="AL91" s="24">
        <f t="shared" si="9"/>
        <v>0</v>
      </c>
      <c r="AM91" s="24">
        <f t="shared" si="9"/>
        <v>0</v>
      </c>
      <c r="AN91" s="24">
        <f t="shared" si="9"/>
        <v>0</v>
      </c>
      <c r="AO91" s="24">
        <f t="shared" si="9"/>
        <v>0</v>
      </c>
      <c r="AP91" s="25">
        <f t="shared" si="9"/>
        <v>0</v>
      </c>
      <c r="AQ91" s="24">
        <f t="shared" si="9"/>
        <v>0</v>
      </c>
      <c r="AR91" s="26">
        <f t="shared" si="2"/>
        <v>0</v>
      </c>
    </row>
    <row r="92" spans="1:44" ht="15" customHeight="1">
      <c r="A92" s="21">
        <v>33</v>
      </c>
      <c r="B92" s="22" t="s">
        <v>32</v>
      </c>
      <c r="C92" s="23">
        <f t="shared" ref="C92:AQ98" si="10">C$59*C36</f>
        <v>0</v>
      </c>
      <c r="D92" s="24">
        <f t="shared" si="10"/>
        <v>0</v>
      </c>
      <c r="E92" s="24">
        <f t="shared" si="10"/>
        <v>0</v>
      </c>
      <c r="F92" s="24">
        <f t="shared" si="10"/>
        <v>0</v>
      </c>
      <c r="G92" s="25">
        <f t="shared" si="10"/>
        <v>0</v>
      </c>
      <c r="H92" s="24">
        <f t="shared" si="10"/>
        <v>0</v>
      </c>
      <c r="I92" s="24">
        <f t="shared" si="10"/>
        <v>0</v>
      </c>
      <c r="J92" s="24">
        <f t="shared" si="10"/>
        <v>0</v>
      </c>
      <c r="K92" s="24">
        <f t="shared" si="10"/>
        <v>0</v>
      </c>
      <c r="L92" s="25">
        <f t="shared" si="10"/>
        <v>0</v>
      </c>
      <c r="M92" s="24">
        <f t="shared" si="10"/>
        <v>0</v>
      </c>
      <c r="N92" s="24">
        <f t="shared" si="10"/>
        <v>0</v>
      </c>
      <c r="O92" s="24">
        <f t="shared" si="10"/>
        <v>0</v>
      </c>
      <c r="P92" s="24">
        <f t="shared" si="10"/>
        <v>0</v>
      </c>
      <c r="Q92" s="25">
        <f t="shared" si="10"/>
        <v>0</v>
      </c>
      <c r="R92" s="24">
        <f t="shared" si="10"/>
        <v>0</v>
      </c>
      <c r="S92" s="24">
        <f t="shared" si="10"/>
        <v>0</v>
      </c>
      <c r="T92" s="24">
        <f t="shared" si="10"/>
        <v>0</v>
      </c>
      <c r="U92" s="24">
        <f t="shared" si="10"/>
        <v>0</v>
      </c>
      <c r="V92" s="25">
        <f t="shared" si="10"/>
        <v>0</v>
      </c>
      <c r="W92" s="24">
        <f t="shared" si="10"/>
        <v>0</v>
      </c>
      <c r="X92" s="24">
        <f t="shared" si="10"/>
        <v>0</v>
      </c>
      <c r="Y92" s="24">
        <f t="shared" si="10"/>
        <v>0</v>
      </c>
      <c r="Z92" s="24">
        <f t="shared" si="10"/>
        <v>0</v>
      </c>
      <c r="AA92" s="25">
        <f t="shared" si="10"/>
        <v>0</v>
      </c>
      <c r="AB92" s="24">
        <f t="shared" si="10"/>
        <v>0</v>
      </c>
      <c r="AC92" s="24">
        <f t="shared" si="10"/>
        <v>0</v>
      </c>
      <c r="AD92" s="24">
        <f t="shared" si="10"/>
        <v>0</v>
      </c>
      <c r="AE92" s="24">
        <f t="shared" si="10"/>
        <v>0</v>
      </c>
      <c r="AF92" s="25">
        <f t="shared" si="10"/>
        <v>0</v>
      </c>
      <c r="AG92" s="24">
        <f t="shared" si="10"/>
        <v>0</v>
      </c>
      <c r="AH92" s="24">
        <f t="shared" si="10"/>
        <v>0</v>
      </c>
      <c r="AI92" s="24">
        <f t="shared" si="10"/>
        <v>0</v>
      </c>
      <c r="AJ92" s="24">
        <f t="shared" si="10"/>
        <v>0</v>
      </c>
      <c r="AK92" s="25">
        <f t="shared" si="10"/>
        <v>0</v>
      </c>
      <c r="AL92" s="24">
        <f t="shared" si="10"/>
        <v>0</v>
      </c>
      <c r="AM92" s="24">
        <f t="shared" si="10"/>
        <v>0</v>
      </c>
      <c r="AN92" s="24">
        <f t="shared" si="10"/>
        <v>0</v>
      </c>
      <c r="AO92" s="24">
        <f t="shared" si="10"/>
        <v>0</v>
      </c>
      <c r="AP92" s="25">
        <f t="shared" si="10"/>
        <v>0</v>
      </c>
      <c r="AQ92" s="24">
        <f t="shared" si="10"/>
        <v>0</v>
      </c>
      <c r="AR92" s="26">
        <f t="shared" si="2"/>
        <v>0</v>
      </c>
    </row>
    <row r="93" spans="1:44" ht="15" customHeight="1">
      <c r="A93" s="21">
        <v>34</v>
      </c>
      <c r="B93" s="22" t="s">
        <v>33</v>
      </c>
      <c r="C93" s="23">
        <f t="shared" si="10"/>
        <v>0</v>
      </c>
      <c r="D93" s="24">
        <f t="shared" si="10"/>
        <v>0</v>
      </c>
      <c r="E93" s="24">
        <f t="shared" si="10"/>
        <v>0</v>
      </c>
      <c r="F93" s="24">
        <f t="shared" si="10"/>
        <v>0</v>
      </c>
      <c r="G93" s="25">
        <f t="shared" si="10"/>
        <v>0</v>
      </c>
      <c r="H93" s="24">
        <f t="shared" si="10"/>
        <v>0</v>
      </c>
      <c r="I93" s="24">
        <f t="shared" si="10"/>
        <v>0</v>
      </c>
      <c r="J93" s="24">
        <f t="shared" si="10"/>
        <v>0</v>
      </c>
      <c r="K93" s="24">
        <f t="shared" si="10"/>
        <v>0</v>
      </c>
      <c r="L93" s="25">
        <f t="shared" si="10"/>
        <v>0</v>
      </c>
      <c r="M93" s="24">
        <f t="shared" si="10"/>
        <v>0</v>
      </c>
      <c r="N93" s="24">
        <f t="shared" si="10"/>
        <v>0</v>
      </c>
      <c r="O93" s="24">
        <f t="shared" si="10"/>
        <v>0</v>
      </c>
      <c r="P93" s="24">
        <f t="shared" si="10"/>
        <v>0</v>
      </c>
      <c r="Q93" s="25">
        <f t="shared" si="10"/>
        <v>0</v>
      </c>
      <c r="R93" s="24">
        <f t="shared" si="10"/>
        <v>0</v>
      </c>
      <c r="S93" s="24">
        <f t="shared" si="10"/>
        <v>0</v>
      </c>
      <c r="T93" s="24">
        <f t="shared" si="10"/>
        <v>0</v>
      </c>
      <c r="U93" s="24">
        <f t="shared" si="10"/>
        <v>0</v>
      </c>
      <c r="V93" s="25">
        <f t="shared" si="10"/>
        <v>0</v>
      </c>
      <c r="W93" s="24">
        <f t="shared" si="10"/>
        <v>0</v>
      </c>
      <c r="X93" s="24">
        <f t="shared" si="10"/>
        <v>0</v>
      </c>
      <c r="Y93" s="24">
        <f t="shared" si="10"/>
        <v>0</v>
      </c>
      <c r="Z93" s="24">
        <f t="shared" si="10"/>
        <v>0</v>
      </c>
      <c r="AA93" s="25">
        <f t="shared" si="10"/>
        <v>0</v>
      </c>
      <c r="AB93" s="24">
        <f t="shared" si="10"/>
        <v>0</v>
      </c>
      <c r="AC93" s="24">
        <f t="shared" si="10"/>
        <v>0</v>
      </c>
      <c r="AD93" s="24">
        <f t="shared" si="10"/>
        <v>0</v>
      </c>
      <c r="AE93" s="24">
        <f t="shared" si="10"/>
        <v>0</v>
      </c>
      <c r="AF93" s="25">
        <f t="shared" si="10"/>
        <v>0</v>
      </c>
      <c r="AG93" s="24">
        <f t="shared" si="10"/>
        <v>0</v>
      </c>
      <c r="AH93" s="24">
        <f t="shared" si="10"/>
        <v>0</v>
      </c>
      <c r="AI93" s="24">
        <f t="shared" si="10"/>
        <v>0</v>
      </c>
      <c r="AJ93" s="24">
        <f t="shared" si="10"/>
        <v>0</v>
      </c>
      <c r="AK93" s="25">
        <f t="shared" si="10"/>
        <v>0</v>
      </c>
      <c r="AL93" s="24">
        <f t="shared" si="10"/>
        <v>0</v>
      </c>
      <c r="AM93" s="24">
        <f t="shared" si="10"/>
        <v>0</v>
      </c>
      <c r="AN93" s="24">
        <f t="shared" si="10"/>
        <v>0</v>
      </c>
      <c r="AO93" s="24">
        <f t="shared" si="10"/>
        <v>0</v>
      </c>
      <c r="AP93" s="25">
        <f t="shared" si="10"/>
        <v>0</v>
      </c>
      <c r="AQ93" s="24">
        <f t="shared" si="10"/>
        <v>0</v>
      </c>
      <c r="AR93" s="26">
        <f t="shared" si="2"/>
        <v>0</v>
      </c>
    </row>
    <row r="94" spans="1:44" ht="15" customHeight="1">
      <c r="A94" s="27">
        <v>35</v>
      </c>
      <c r="B94" s="28" t="s">
        <v>34</v>
      </c>
      <c r="C94" s="29">
        <f t="shared" si="10"/>
        <v>0</v>
      </c>
      <c r="D94" s="30">
        <f t="shared" si="10"/>
        <v>0</v>
      </c>
      <c r="E94" s="30">
        <f t="shared" si="10"/>
        <v>0</v>
      </c>
      <c r="F94" s="30">
        <f t="shared" si="10"/>
        <v>0</v>
      </c>
      <c r="G94" s="31">
        <f t="shared" si="10"/>
        <v>0</v>
      </c>
      <c r="H94" s="30">
        <f t="shared" si="10"/>
        <v>0</v>
      </c>
      <c r="I94" s="30">
        <f t="shared" si="10"/>
        <v>0</v>
      </c>
      <c r="J94" s="30">
        <f t="shared" si="10"/>
        <v>0</v>
      </c>
      <c r="K94" s="30">
        <f t="shared" si="10"/>
        <v>0</v>
      </c>
      <c r="L94" s="31">
        <f t="shared" si="10"/>
        <v>0</v>
      </c>
      <c r="M94" s="30">
        <f t="shared" si="10"/>
        <v>0</v>
      </c>
      <c r="N94" s="30">
        <f t="shared" si="10"/>
        <v>0</v>
      </c>
      <c r="O94" s="30">
        <f t="shared" si="10"/>
        <v>0</v>
      </c>
      <c r="P94" s="30">
        <f t="shared" si="10"/>
        <v>0</v>
      </c>
      <c r="Q94" s="31">
        <f t="shared" si="10"/>
        <v>0</v>
      </c>
      <c r="R94" s="30">
        <f t="shared" si="10"/>
        <v>0</v>
      </c>
      <c r="S94" s="30">
        <f t="shared" si="10"/>
        <v>0</v>
      </c>
      <c r="T94" s="30">
        <f t="shared" si="10"/>
        <v>0</v>
      </c>
      <c r="U94" s="30">
        <f t="shared" si="10"/>
        <v>0</v>
      </c>
      <c r="V94" s="31">
        <f t="shared" si="10"/>
        <v>0</v>
      </c>
      <c r="W94" s="30">
        <f t="shared" si="10"/>
        <v>0</v>
      </c>
      <c r="X94" s="30">
        <f t="shared" si="10"/>
        <v>0</v>
      </c>
      <c r="Y94" s="30">
        <f t="shared" si="10"/>
        <v>0</v>
      </c>
      <c r="Z94" s="30">
        <f t="shared" si="10"/>
        <v>0</v>
      </c>
      <c r="AA94" s="31">
        <f t="shared" si="10"/>
        <v>0</v>
      </c>
      <c r="AB94" s="30">
        <f t="shared" si="10"/>
        <v>0</v>
      </c>
      <c r="AC94" s="30">
        <f t="shared" si="10"/>
        <v>0</v>
      </c>
      <c r="AD94" s="30">
        <f t="shared" si="10"/>
        <v>0</v>
      </c>
      <c r="AE94" s="30">
        <f t="shared" si="10"/>
        <v>0</v>
      </c>
      <c r="AF94" s="31">
        <f t="shared" si="10"/>
        <v>0</v>
      </c>
      <c r="AG94" s="30">
        <f t="shared" si="10"/>
        <v>0</v>
      </c>
      <c r="AH94" s="30">
        <f t="shared" si="10"/>
        <v>0</v>
      </c>
      <c r="AI94" s="30">
        <f t="shared" si="10"/>
        <v>0</v>
      </c>
      <c r="AJ94" s="30">
        <f t="shared" si="10"/>
        <v>0</v>
      </c>
      <c r="AK94" s="31">
        <f t="shared" si="10"/>
        <v>0</v>
      </c>
      <c r="AL94" s="30">
        <f t="shared" si="10"/>
        <v>0</v>
      </c>
      <c r="AM94" s="30">
        <f t="shared" si="10"/>
        <v>0</v>
      </c>
      <c r="AN94" s="30">
        <f t="shared" si="10"/>
        <v>0</v>
      </c>
      <c r="AO94" s="30">
        <f t="shared" si="10"/>
        <v>0</v>
      </c>
      <c r="AP94" s="31">
        <f t="shared" si="10"/>
        <v>0</v>
      </c>
      <c r="AQ94" s="30">
        <f t="shared" si="10"/>
        <v>0</v>
      </c>
      <c r="AR94" s="32">
        <f t="shared" si="2"/>
        <v>0</v>
      </c>
    </row>
    <row r="95" spans="1:44" ht="15" customHeight="1">
      <c r="A95" s="21">
        <v>36</v>
      </c>
      <c r="B95" s="22" t="s">
        <v>35</v>
      </c>
      <c r="C95" s="23">
        <f t="shared" si="10"/>
        <v>0</v>
      </c>
      <c r="D95" s="24">
        <f t="shared" si="10"/>
        <v>0</v>
      </c>
      <c r="E95" s="24">
        <f t="shared" si="10"/>
        <v>0</v>
      </c>
      <c r="F95" s="24">
        <f t="shared" si="10"/>
        <v>0</v>
      </c>
      <c r="G95" s="25">
        <f t="shared" si="10"/>
        <v>0</v>
      </c>
      <c r="H95" s="24">
        <f t="shared" si="10"/>
        <v>0</v>
      </c>
      <c r="I95" s="24">
        <f t="shared" si="10"/>
        <v>0</v>
      </c>
      <c r="J95" s="24">
        <f t="shared" si="10"/>
        <v>0</v>
      </c>
      <c r="K95" s="24">
        <f t="shared" si="10"/>
        <v>0</v>
      </c>
      <c r="L95" s="25">
        <f t="shared" si="10"/>
        <v>0</v>
      </c>
      <c r="M95" s="24">
        <f t="shared" si="10"/>
        <v>0</v>
      </c>
      <c r="N95" s="24">
        <f t="shared" si="10"/>
        <v>0</v>
      </c>
      <c r="O95" s="24">
        <f t="shared" si="10"/>
        <v>0</v>
      </c>
      <c r="P95" s="24">
        <f t="shared" si="10"/>
        <v>0</v>
      </c>
      <c r="Q95" s="25">
        <f t="shared" si="10"/>
        <v>0</v>
      </c>
      <c r="R95" s="24">
        <f t="shared" si="10"/>
        <v>0</v>
      </c>
      <c r="S95" s="24">
        <f t="shared" si="10"/>
        <v>0</v>
      </c>
      <c r="T95" s="24">
        <f t="shared" si="10"/>
        <v>0</v>
      </c>
      <c r="U95" s="24">
        <f t="shared" si="10"/>
        <v>0</v>
      </c>
      <c r="V95" s="25">
        <f t="shared" si="10"/>
        <v>0</v>
      </c>
      <c r="W95" s="24">
        <f t="shared" si="10"/>
        <v>0</v>
      </c>
      <c r="X95" s="24">
        <f t="shared" si="10"/>
        <v>0</v>
      </c>
      <c r="Y95" s="24">
        <f t="shared" si="10"/>
        <v>0</v>
      </c>
      <c r="Z95" s="24">
        <f t="shared" si="10"/>
        <v>0</v>
      </c>
      <c r="AA95" s="25">
        <f t="shared" si="10"/>
        <v>0</v>
      </c>
      <c r="AB95" s="24">
        <f t="shared" si="10"/>
        <v>0</v>
      </c>
      <c r="AC95" s="24">
        <f t="shared" si="10"/>
        <v>0</v>
      </c>
      <c r="AD95" s="24">
        <f t="shared" si="10"/>
        <v>0</v>
      </c>
      <c r="AE95" s="24">
        <f t="shared" si="10"/>
        <v>0</v>
      </c>
      <c r="AF95" s="25">
        <f t="shared" si="10"/>
        <v>0</v>
      </c>
      <c r="AG95" s="24">
        <f t="shared" si="10"/>
        <v>0</v>
      </c>
      <c r="AH95" s="24">
        <f t="shared" si="10"/>
        <v>0</v>
      </c>
      <c r="AI95" s="24">
        <f t="shared" si="10"/>
        <v>0</v>
      </c>
      <c r="AJ95" s="24">
        <f t="shared" si="10"/>
        <v>0</v>
      </c>
      <c r="AK95" s="25">
        <f t="shared" si="10"/>
        <v>0</v>
      </c>
      <c r="AL95" s="24">
        <f t="shared" si="10"/>
        <v>0</v>
      </c>
      <c r="AM95" s="24">
        <f t="shared" si="10"/>
        <v>0</v>
      </c>
      <c r="AN95" s="24">
        <f t="shared" si="10"/>
        <v>0</v>
      </c>
      <c r="AO95" s="24">
        <f t="shared" si="10"/>
        <v>0</v>
      </c>
      <c r="AP95" s="25">
        <f t="shared" si="10"/>
        <v>0</v>
      </c>
      <c r="AQ95" s="24">
        <f t="shared" si="10"/>
        <v>0</v>
      </c>
      <c r="AR95" s="26">
        <f t="shared" si="2"/>
        <v>0</v>
      </c>
    </row>
    <row r="96" spans="1:44" ht="15" customHeight="1">
      <c r="A96" s="21">
        <v>37</v>
      </c>
      <c r="B96" s="22" t="s">
        <v>36</v>
      </c>
      <c r="C96" s="23">
        <f t="shared" si="10"/>
        <v>0</v>
      </c>
      <c r="D96" s="24">
        <f t="shared" si="10"/>
        <v>0</v>
      </c>
      <c r="E96" s="24">
        <f t="shared" si="10"/>
        <v>0</v>
      </c>
      <c r="F96" s="24">
        <f t="shared" si="10"/>
        <v>0</v>
      </c>
      <c r="G96" s="25">
        <f t="shared" si="10"/>
        <v>0</v>
      </c>
      <c r="H96" s="24">
        <f t="shared" si="10"/>
        <v>0</v>
      </c>
      <c r="I96" s="24">
        <f t="shared" si="10"/>
        <v>0</v>
      </c>
      <c r="J96" s="24">
        <f t="shared" si="10"/>
        <v>0</v>
      </c>
      <c r="K96" s="24">
        <f t="shared" si="10"/>
        <v>0</v>
      </c>
      <c r="L96" s="25">
        <f t="shared" si="10"/>
        <v>0</v>
      </c>
      <c r="M96" s="24">
        <f t="shared" si="10"/>
        <v>0</v>
      </c>
      <c r="N96" s="24">
        <f t="shared" si="10"/>
        <v>0</v>
      </c>
      <c r="O96" s="24">
        <f t="shared" si="10"/>
        <v>0</v>
      </c>
      <c r="P96" s="24">
        <f t="shared" si="10"/>
        <v>0</v>
      </c>
      <c r="Q96" s="25">
        <f t="shared" si="10"/>
        <v>0</v>
      </c>
      <c r="R96" s="24">
        <f t="shared" si="10"/>
        <v>0</v>
      </c>
      <c r="S96" s="24">
        <f t="shared" si="10"/>
        <v>0</v>
      </c>
      <c r="T96" s="24">
        <f t="shared" si="10"/>
        <v>0</v>
      </c>
      <c r="U96" s="24">
        <f t="shared" si="10"/>
        <v>0</v>
      </c>
      <c r="V96" s="25">
        <f t="shared" si="10"/>
        <v>0</v>
      </c>
      <c r="W96" s="24">
        <f t="shared" si="10"/>
        <v>0</v>
      </c>
      <c r="X96" s="24">
        <f t="shared" si="10"/>
        <v>0</v>
      </c>
      <c r="Y96" s="24">
        <f t="shared" si="10"/>
        <v>0</v>
      </c>
      <c r="Z96" s="24">
        <f t="shared" si="10"/>
        <v>0</v>
      </c>
      <c r="AA96" s="25">
        <f t="shared" si="10"/>
        <v>0</v>
      </c>
      <c r="AB96" s="24">
        <f t="shared" si="10"/>
        <v>0</v>
      </c>
      <c r="AC96" s="24">
        <f t="shared" si="10"/>
        <v>0</v>
      </c>
      <c r="AD96" s="24">
        <f t="shared" si="10"/>
        <v>0</v>
      </c>
      <c r="AE96" s="24">
        <f t="shared" si="10"/>
        <v>0</v>
      </c>
      <c r="AF96" s="25">
        <f t="shared" si="10"/>
        <v>0</v>
      </c>
      <c r="AG96" s="24">
        <f t="shared" si="10"/>
        <v>0</v>
      </c>
      <c r="AH96" s="24">
        <f t="shared" si="10"/>
        <v>0</v>
      </c>
      <c r="AI96" s="24">
        <f t="shared" si="10"/>
        <v>0</v>
      </c>
      <c r="AJ96" s="24">
        <f t="shared" si="10"/>
        <v>0</v>
      </c>
      <c r="AK96" s="25">
        <f t="shared" si="10"/>
        <v>0</v>
      </c>
      <c r="AL96" s="24">
        <f t="shared" si="10"/>
        <v>0</v>
      </c>
      <c r="AM96" s="24">
        <f t="shared" si="10"/>
        <v>0</v>
      </c>
      <c r="AN96" s="24">
        <f t="shared" si="10"/>
        <v>0</v>
      </c>
      <c r="AO96" s="24">
        <f t="shared" si="10"/>
        <v>0</v>
      </c>
      <c r="AP96" s="25">
        <f t="shared" si="10"/>
        <v>0</v>
      </c>
      <c r="AQ96" s="24">
        <f t="shared" si="10"/>
        <v>0</v>
      </c>
      <c r="AR96" s="26">
        <f t="shared" si="2"/>
        <v>0</v>
      </c>
    </row>
    <row r="97" spans="1:46" ht="15" customHeight="1">
      <c r="A97" s="21">
        <v>38</v>
      </c>
      <c r="B97" s="22" t="s">
        <v>37</v>
      </c>
      <c r="C97" s="23">
        <f t="shared" si="10"/>
        <v>0</v>
      </c>
      <c r="D97" s="24">
        <f t="shared" si="10"/>
        <v>0</v>
      </c>
      <c r="E97" s="24">
        <f t="shared" si="10"/>
        <v>0</v>
      </c>
      <c r="F97" s="24">
        <f t="shared" si="10"/>
        <v>0</v>
      </c>
      <c r="G97" s="25">
        <f t="shared" si="10"/>
        <v>0</v>
      </c>
      <c r="H97" s="24">
        <f t="shared" si="10"/>
        <v>0</v>
      </c>
      <c r="I97" s="24">
        <f t="shared" si="10"/>
        <v>0</v>
      </c>
      <c r="J97" s="24">
        <f t="shared" si="10"/>
        <v>0</v>
      </c>
      <c r="K97" s="24">
        <f t="shared" si="10"/>
        <v>0</v>
      </c>
      <c r="L97" s="25">
        <f t="shared" si="10"/>
        <v>0</v>
      </c>
      <c r="M97" s="24">
        <f t="shared" si="10"/>
        <v>0</v>
      </c>
      <c r="N97" s="24">
        <f t="shared" si="10"/>
        <v>0</v>
      </c>
      <c r="O97" s="24">
        <f t="shared" si="10"/>
        <v>0</v>
      </c>
      <c r="P97" s="24">
        <f t="shared" si="10"/>
        <v>0</v>
      </c>
      <c r="Q97" s="25">
        <f t="shared" si="10"/>
        <v>0</v>
      </c>
      <c r="R97" s="24">
        <f t="shared" si="10"/>
        <v>0</v>
      </c>
      <c r="S97" s="24">
        <f t="shared" si="10"/>
        <v>0</v>
      </c>
      <c r="T97" s="24">
        <f t="shared" si="10"/>
        <v>0</v>
      </c>
      <c r="U97" s="24">
        <f t="shared" si="10"/>
        <v>0</v>
      </c>
      <c r="V97" s="25">
        <f t="shared" si="10"/>
        <v>0</v>
      </c>
      <c r="W97" s="24">
        <f t="shared" si="10"/>
        <v>0</v>
      </c>
      <c r="X97" s="24">
        <f t="shared" si="10"/>
        <v>0</v>
      </c>
      <c r="Y97" s="24">
        <f t="shared" si="10"/>
        <v>0</v>
      </c>
      <c r="Z97" s="24">
        <f t="shared" si="10"/>
        <v>0</v>
      </c>
      <c r="AA97" s="25">
        <f t="shared" si="10"/>
        <v>0</v>
      </c>
      <c r="AB97" s="24">
        <f t="shared" si="10"/>
        <v>0</v>
      </c>
      <c r="AC97" s="24">
        <f t="shared" si="10"/>
        <v>0</v>
      </c>
      <c r="AD97" s="24">
        <f t="shared" si="10"/>
        <v>0</v>
      </c>
      <c r="AE97" s="24">
        <f t="shared" si="10"/>
        <v>0</v>
      </c>
      <c r="AF97" s="25">
        <f t="shared" si="10"/>
        <v>0</v>
      </c>
      <c r="AG97" s="24">
        <f t="shared" si="10"/>
        <v>0</v>
      </c>
      <c r="AH97" s="24">
        <f t="shared" si="10"/>
        <v>0</v>
      </c>
      <c r="AI97" s="24">
        <f t="shared" si="10"/>
        <v>0</v>
      </c>
      <c r="AJ97" s="24">
        <f t="shared" si="10"/>
        <v>0</v>
      </c>
      <c r="AK97" s="25">
        <f t="shared" si="10"/>
        <v>0</v>
      </c>
      <c r="AL97" s="24">
        <f t="shared" si="10"/>
        <v>0</v>
      </c>
      <c r="AM97" s="24">
        <f t="shared" si="10"/>
        <v>0</v>
      </c>
      <c r="AN97" s="24">
        <f t="shared" si="10"/>
        <v>0</v>
      </c>
      <c r="AO97" s="24">
        <f t="shared" si="10"/>
        <v>0</v>
      </c>
      <c r="AP97" s="25">
        <f t="shared" si="10"/>
        <v>0</v>
      </c>
      <c r="AQ97" s="24">
        <f t="shared" si="10"/>
        <v>0</v>
      </c>
      <c r="AR97" s="26">
        <f t="shared" si="2"/>
        <v>0</v>
      </c>
    </row>
    <row r="98" spans="1:46" ht="15" customHeight="1">
      <c r="A98" s="21">
        <v>39</v>
      </c>
      <c r="B98" s="22" t="s">
        <v>38</v>
      </c>
      <c r="C98" s="23">
        <f t="shared" si="10"/>
        <v>0</v>
      </c>
      <c r="D98" s="24">
        <f t="shared" si="10"/>
        <v>0</v>
      </c>
      <c r="E98" s="24">
        <f t="shared" si="10"/>
        <v>0</v>
      </c>
      <c r="F98" s="24">
        <f t="shared" si="10"/>
        <v>0</v>
      </c>
      <c r="G98" s="25">
        <f t="shared" si="10"/>
        <v>0</v>
      </c>
      <c r="H98" s="24">
        <f t="shared" si="10"/>
        <v>0</v>
      </c>
      <c r="I98" s="24">
        <f t="shared" si="10"/>
        <v>0</v>
      </c>
      <c r="J98" s="24">
        <f t="shared" si="10"/>
        <v>0</v>
      </c>
      <c r="K98" s="24">
        <f t="shared" si="10"/>
        <v>0</v>
      </c>
      <c r="L98" s="25">
        <f t="shared" ref="L98:AQ98" si="11">L$59*L42</f>
        <v>0</v>
      </c>
      <c r="M98" s="24">
        <f t="shared" si="11"/>
        <v>0</v>
      </c>
      <c r="N98" s="24">
        <f t="shared" si="11"/>
        <v>0</v>
      </c>
      <c r="O98" s="24">
        <f t="shared" si="11"/>
        <v>0</v>
      </c>
      <c r="P98" s="24">
        <f t="shared" si="11"/>
        <v>0</v>
      </c>
      <c r="Q98" s="25">
        <f t="shared" si="11"/>
        <v>0</v>
      </c>
      <c r="R98" s="24">
        <f t="shared" si="11"/>
        <v>0</v>
      </c>
      <c r="S98" s="24">
        <f t="shared" si="11"/>
        <v>0</v>
      </c>
      <c r="T98" s="24">
        <f t="shared" si="11"/>
        <v>0</v>
      </c>
      <c r="U98" s="24">
        <f t="shared" si="11"/>
        <v>0</v>
      </c>
      <c r="V98" s="25">
        <f t="shared" si="11"/>
        <v>0</v>
      </c>
      <c r="W98" s="24">
        <f t="shared" si="11"/>
        <v>0</v>
      </c>
      <c r="X98" s="24">
        <f t="shared" si="11"/>
        <v>0</v>
      </c>
      <c r="Y98" s="24">
        <f t="shared" si="11"/>
        <v>0</v>
      </c>
      <c r="Z98" s="24">
        <f t="shared" si="11"/>
        <v>0</v>
      </c>
      <c r="AA98" s="25">
        <f t="shared" si="11"/>
        <v>0</v>
      </c>
      <c r="AB98" s="24">
        <f t="shared" si="11"/>
        <v>0</v>
      </c>
      <c r="AC98" s="24">
        <f t="shared" si="11"/>
        <v>0</v>
      </c>
      <c r="AD98" s="24">
        <f t="shared" si="11"/>
        <v>0</v>
      </c>
      <c r="AE98" s="24">
        <f t="shared" si="11"/>
        <v>0</v>
      </c>
      <c r="AF98" s="25">
        <f t="shared" si="11"/>
        <v>0</v>
      </c>
      <c r="AG98" s="24">
        <f t="shared" si="11"/>
        <v>0</v>
      </c>
      <c r="AH98" s="24">
        <f t="shared" si="11"/>
        <v>0</v>
      </c>
      <c r="AI98" s="24">
        <f t="shared" si="11"/>
        <v>0</v>
      </c>
      <c r="AJ98" s="24">
        <f t="shared" si="11"/>
        <v>0</v>
      </c>
      <c r="AK98" s="25">
        <f t="shared" si="11"/>
        <v>0</v>
      </c>
      <c r="AL98" s="24">
        <f t="shared" si="11"/>
        <v>0</v>
      </c>
      <c r="AM98" s="24">
        <f t="shared" si="11"/>
        <v>0</v>
      </c>
      <c r="AN98" s="24">
        <f t="shared" si="11"/>
        <v>0</v>
      </c>
      <c r="AO98" s="24">
        <f t="shared" si="11"/>
        <v>0</v>
      </c>
      <c r="AP98" s="25">
        <f t="shared" si="11"/>
        <v>0</v>
      </c>
      <c r="AQ98" s="24">
        <f t="shared" si="11"/>
        <v>0</v>
      </c>
      <c r="AR98" s="26">
        <f t="shared" si="2"/>
        <v>0</v>
      </c>
    </row>
    <row r="99" spans="1:46" ht="15" customHeight="1">
      <c r="A99" s="27">
        <v>40</v>
      </c>
      <c r="B99" s="28" t="s">
        <v>39</v>
      </c>
      <c r="C99" s="29">
        <f t="shared" ref="C99:AQ105" si="12">C$59*C43</f>
        <v>0</v>
      </c>
      <c r="D99" s="30">
        <f t="shared" si="12"/>
        <v>0</v>
      </c>
      <c r="E99" s="30">
        <f t="shared" si="12"/>
        <v>0</v>
      </c>
      <c r="F99" s="30">
        <f t="shared" si="12"/>
        <v>0</v>
      </c>
      <c r="G99" s="31">
        <f t="shared" si="12"/>
        <v>0</v>
      </c>
      <c r="H99" s="30">
        <f t="shared" si="12"/>
        <v>0</v>
      </c>
      <c r="I99" s="30">
        <f t="shared" si="12"/>
        <v>0</v>
      </c>
      <c r="J99" s="30">
        <f t="shared" si="12"/>
        <v>0</v>
      </c>
      <c r="K99" s="30">
        <f t="shared" si="12"/>
        <v>0</v>
      </c>
      <c r="L99" s="31">
        <f t="shared" si="12"/>
        <v>0</v>
      </c>
      <c r="M99" s="30">
        <f t="shared" si="12"/>
        <v>0</v>
      </c>
      <c r="N99" s="30">
        <f t="shared" si="12"/>
        <v>0</v>
      </c>
      <c r="O99" s="30">
        <f t="shared" si="12"/>
        <v>0</v>
      </c>
      <c r="P99" s="30">
        <f t="shared" si="12"/>
        <v>0</v>
      </c>
      <c r="Q99" s="31">
        <f t="shared" si="12"/>
        <v>0</v>
      </c>
      <c r="R99" s="30">
        <f t="shared" si="12"/>
        <v>0</v>
      </c>
      <c r="S99" s="30">
        <f t="shared" si="12"/>
        <v>0</v>
      </c>
      <c r="T99" s="30">
        <f t="shared" si="12"/>
        <v>0</v>
      </c>
      <c r="U99" s="30">
        <f t="shared" si="12"/>
        <v>0</v>
      </c>
      <c r="V99" s="31">
        <f t="shared" si="12"/>
        <v>0</v>
      </c>
      <c r="W99" s="30">
        <f t="shared" si="12"/>
        <v>0</v>
      </c>
      <c r="X99" s="30">
        <f t="shared" si="12"/>
        <v>0</v>
      </c>
      <c r="Y99" s="30">
        <f t="shared" si="12"/>
        <v>0</v>
      </c>
      <c r="Z99" s="30">
        <f t="shared" si="12"/>
        <v>0</v>
      </c>
      <c r="AA99" s="31">
        <f t="shared" si="12"/>
        <v>0</v>
      </c>
      <c r="AB99" s="30">
        <f t="shared" si="12"/>
        <v>0</v>
      </c>
      <c r="AC99" s="30">
        <f t="shared" si="12"/>
        <v>0</v>
      </c>
      <c r="AD99" s="30">
        <f t="shared" si="12"/>
        <v>0</v>
      </c>
      <c r="AE99" s="30">
        <f t="shared" si="12"/>
        <v>0</v>
      </c>
      <c r="AF99" s="31">
        <f t="shared" si="12"/>
        <v>0</v>
      </c>
      <c r="AG99" s="30">
        <f t="shared" si="12"/>
        <v>0</v>
      </c>
      <c r="AH99" s="30">
        <f t="shared" si="12"/>
        <v>0</v>
      </c>
      <c r="AI99" s="30">
        <f t="shared" si="12"/>
        <v>0</v>
      </c>
      <c r="AJ99" s="30">
        <f t="shared" si="12"/>
        <v>0</v>
      </c>
      <c r="AK99" s="31">
        <f t="shared" si="12"/>
        <v>0</v>
      </c>
      <c r="AL99" s="30">
        <f t="shared" si="12"/>
        <v>0</v>
      </c>
      <c r="AM99" s="30">
        <f t="shared" si="12"/>
        <v>0</v>
      </c>
      <c r="AN99" s="30">
        <f t="shared" si="12"/>
        <v>0</v>
      </c>
      <c r="AO99" s="30">
        <f t="shared" si="12"/>
        <v>0</v>
      </c>
      <c r="AP99" s="31">
        <f t="shared" si="12"/>
        <v>0</v>
      </c>
      <c r="AQ99" s="30">
        <f t="shared" si="12"/>
        <v>0</v>
      </c>
      <c r="AR99" s="32">
        <f t="shared" si="2"/>
        <v>0</v>
      </c>
    </row>
    <row r="100" spans="1:46" ht="15" customHeight="1">
      <c r="A100" s="21">
        <v>41</v>
      </c>
      <c r="B100" s="22" t="s">
        <v>40</v>
      </c>
      <c r="C100" s="23">
        <f t="shared" si="12"/>
        <v>0</v>
      </c>
      <c r="D100" s="24">
        <f t="shared" si="12"/>
        <v>0</v>
      </c>
      <c r="E100" s="24">
        <f t="shared" si="12"/>
        <v>0</v>
      </c>
      <c r="F100" s="24">
        <f t="shared" si="12"/>
        <v>0</v>
      </c>
      <c r="G100" s="25">
        <f t="shared" si="12"/>
        <v>0</v>
      </c>
      <c r="H100" s="24">
        <f t="shared" si="12"/>
        <v>0</v>
      </c>
      <c r="I100" s="24">
        <f t="shared" si="12"/>
        <v>0</v>
      </c>
      <c r="J100" s="24">
        <f t="shared" si="12"/>
        <v>0</v>
      </c>
      <c r="K100" s="24">
        <f t="shared" si="12"/>
        <v>0</v>
      </c>
      <c r="L100" s="25">
        <f t="shared" si="12"/>
        <v>0</v>
      </c>
      <c r="M100" s="24">
        <f t="shared" si="12"/>
        <v>0</v>
      </c>
      <c r="N100" s="24">
        <f t="shared" si="12"/>
        <v>0</v>
      </c>
      <c r="O100" s="24">
        <f t="shared" si="12"/>
        <v>0</v>
      </c>
      <c r="P100" s="24">
        <f t="shared" si="12"/>
        <v>0</v>
      </c>
      <c r="Q100" s="25">
        <f t="shared" si="12"/>
        <v>0</v>
      </c>
      <c r="R100" s="24">
        <f t="shared" si="12"/>
        <v>0</v>
      </c>
      <c r="S100" s="24">
        <f t="shared" si="12"/>
        <v>0</v>
      </c>
      <c r="T100" s="24">
        <f t="shared" si="12"/>
        <v>0</v>
      </c>
      <c r="U100" s="24">
        <f t="shared" si="12"/>
        <v>0</v>
      </c>
      <c r="V100" s="25">
        <f t="shared" si="12"/>
        <v>0</v>
      </c>
      <c r="W100" s="24">
        <f t="shared" si="12"/>
        <v>0</v>
      </c>
      <c r="X100" s="24">
        <f t="shared" si="12"/>
        <v>0</v>
      </c>
      <c r="Y100" s="24">
        <f t="shared" si="12"/>
        <v>0</v>
      </c>
      <c r="Z100" s="24">
        <f t="shared" si="12"/>
        <v>0</v>
      </c>
      <c r="AA100" s="25">
        <f t="shared" si="12"/>
        <v>0</v>
      </c>
      <c r="AB100" s="24">
        <f t="shared" si="12"/>
        <v>0</v>
      </c>
      <c r="AC100" s="24">
        <f t="shared" si="12"/>
        <v>0</v>
      </c>
      <c r="AD100" s="24">
        <f t="shared" si="12"/>
        <v>0</v>
      </c>
      <c r="AE100" s="24">
        <f t="shared" si="12"/>
        <v>0</v>
      </c>
      <c r="AF100" s="25">
        <f t="shared" si="12"/>
        <v>0</v>
      </c>
      <c r="AG100" s="24">
        <f t="shared" si="12"/>
        <v>0</v>
      </c>
      <c r="AH100" s="24">
        <f t="shared" si="12"/>
        <v>0</v>
      </c>
      <c r="AI100" s="24">
        <f t="shared" si="12"/>
        <v>0</v>
      </c>
      <c r="AJ100" s="24">
        <f t="shared" si="12"/>
        <v>0</v>
      </c>
      <c r="AK100" s="25">
        <f t="shared" si="12"/>
        <v>0</v>
      </c>
      <c r="AL100" s="24">
        <f t="shared" si="12"/>
        <v>0</v>
      </c>
      <c r="AM100" s="24">
        <f t="shared" si="12"/>
        <v>0</v>
      </c>
      <c r="AN100" s="24">
        <f t="shared" si="12"/>
        <v>0</v>
      </c>
      <c r="AO100" s="24">
        <f t="shared" si="12"/>
        <v>0</v>
      </c>
      <c r="AP100" s="25">
        <f t="shared" si="12"/>
        <v>0</v>
      </c>
      <c r="AQ100" s="24">
        <f t="shared" si="12"/>
        <v>0</v>
      </c>
      <c r="AR100" s="26">
        <f t="shared" si="2"/>
        <v>0</v>
      </c>
    </row>
    <row r="101" spans="1:46" s="345" customFormat="1" ht="15" customHeight="1">
      <c r="A101" s="338">
        <v>42</v>
      </c>
      <c r="B101" s="339" t="s">
        <v>41</v>
      </c>
      <c r="C101" s="346">
        <f t="shared" si="12"/>
        <v>0</v>
      </c>
      <c r="D101" s="347">
        <f t="shared" si="12"/>
        <v>0</v>
      </c>
      <c r="E101" s="347">
        <f t="shared" si="12"/>
        <v>0</v>
      </c>
      <c r="F101" s="347">
        <f t="shared" si="12"/>
        <v>0</v>
      </c>
      <c r="G101" s="348">
        <f t="shared" si="12"/>
        <v>0</v>
      </c>
      <c r="H101" s="347">
        <f t="shared" si="12"/>
        <v>0</v>
      </c>
      <c r="I101" s="347">
        <f t="shared" si="12"/>
        <v>0</v>
      </c>
      <c r="J101" s="347">
        <f t="shared" si="12"/>
        <v>0</v>
      </c>
      <c r="K101" s="347">
        <f t="shared" si="12"/>
        <v>0</v>
      </c>
      <c r="L101" s="348">
        <f t="shared" si="12"/>
        <v>0</v>
      </c>
      <c r="M101" s="347">
        <f t="shared" si="12"/>
        <v>0</v>
      </c>
      <c r="N101" s="347">
        <f t="shared" si="12"/>
        <v>0</v>
      </c>
      <c r="O101" s="347">
        <f t="shared" si="12"/>
        <v>0</v>
      </c>
      <c r="P101" s="347">
        <f t="shared" si="12"/>
        <v>0</v>
      </c>
      <c r="Q101" s="348">
        <f t="shared" si="12"/>
        <v>0</v>
      </c>
      <c r="R101" s="347">
        <f t="shared" si="12"/>
        <v>0</v>
      </c>
      <c r="S101" s="347">
        <f t="shared" si="12"/>
        <v>0</v>
      </c>
      <c r="T101" s="347">
        <f t="shared" si="12"/>
        <v>0</v>
      </c>
      <c r="U101" s="347">
        <f t="shared" si="12"/>
        <v>0</v>
      </c>
      <c r="V101" s="348">
        <f t="shared" si="12"/>
        <v>0</v>
      </c>
      <c r="W101" s="347">
        <f t="shared" si="12"/>
        <v>0</v>
      </c>
      <c r="X101" s="347">
        <f t="shared" si="12"/>
        <v>0</v>
      </c>
      <c r="Y101" s="347">
        <f t="shared" si="12"/>
        <v>0</v>
      </c>
      <c r="Z101" s="347">
        <f t="shared" si="12"/>
        <v>0</v>
      </c>
      <c r="AA101" s="348">
        <f t="shared" si="12"/>
        <v>0</v>
      </c>
      <c r="AB101" s="347">
        <f t="shared" si="12"/>
        <v>0</v>
      </c>
      <c r="AC101" s="347">
        <f t="shared" si="12"/>
        <v>0</v>
      </c>
      <c r="AD101" s="347">
        <f t="shared" si="12"/>
        <v>0</v>
      </c>
      <c r="AE101" s="347">
        <f t="shared" si="12"/>
        <v>0</v>
      </c>
      <c r="AF101" s="348">
        <f t="shared" si="12"/>
        <v>0</v>
      </c>
      <c r="AG101" s="347">
        <f t="shared" si="12"/>
        <v>0</v>
      </c>
      <c r="AH101" s="347">
        <f t="shared" si="12"/>
        <v>0</v>
      </c>
      <c r="AI101" s="347">
        <f t="shared" si="12"/>
        <v>0</v>
      </c>
      <c r="AJ101" s="347">
        <f t="shared" si="12"/>
        <v>0</v>
      </c>
      <c r="AK101" s="348">
        <f t="shared" si="12"/>
        <v>0</v>
      </c>
      <c r="AL101" s="347">
        <f t="shared" si="12"/>
        <v>0</v>
      </c>
      <c r="AM101" s="347">
        <f t="shared" si="12"/>
        <v>0</v>
      </c>
      <c r="AN101" s="347">
        <f t="shared" si="12"/>
        <v>0</v>
      </c>
      <c r="AO101" s="347">
        <f t="shared" si="12"/>
        <v>0</v>
      </c>
      <c r="AP101" s="348">
        <f t="shared" si="12"/>
        <v>0</v>
      </c>
      <c r="AQ101" s="347">
        <f t="shared" si="12"/>
        <v>0</v>
      </c>
      <c r="AR101" s="349">
        <f t="shared" si="2"/>
        <v>0</v>
      </c>
      <c r="AS101" s="344"/>
      <c r="AT101" s="344"/>
    </row>
    <row r="102" spans="1:46" ht="15" customHeight="1">
      <c r="A102" s="21">
        <v>43</v>
      </c>
      <c r="B102" s="22" t="s">
        <v>47</v>
      </c>
      <c r="C102" s="23">
        <f t="shared" si="12"/>
        <v>0</v>
      </c>
      <c r="D102" s="24">
        <f t="shared" si="12"/>
        <v>0</v>
      </c>
      <c r="E102" s="24">
        <f t="shared" si="12"/>
        <v>0</v>
      </c>
      <c r="F102" s="24">
        <f t="shared" si="12"/>
        <v>0</v>
      </c>
      <c r="G102" s="25">
        <f t="shared" si="12"/>
        <v>0</v>
      </c>
      <c r="H102" s="24">
        <f t="shared" si="12"/>
        <v>0</v>
      </c>
      <c r="I102" s="24">
        <f t="shared" si="12"/>
        <v>0</v>
      </c>
      <c r="J102" s="24">
        <f t="shared" si="12"/>
        <v>0</v>
      </c>
      <c r="K102" s="24">
        <f t="shared" si="12"/>
        <v>0</v>
      </c>
      <c r="L102" s="25">
        <f t="shared" si="12"/>
        <v>0</v>
      </c>
      <c r="M102" s="24">
        <f t="shared" si="12"/>
        <v>0</v>
      </c>
      <c r="N102" s="24">
        <f t="shared" si="12"/>
        <v>0</v>
      </c>
      <c r="O102" s="24">
        <f t="shared" si="12"/>
        <v>0</v>
      </c>
      <c r="P102" s="24">
        <f t="shared" si="12"/>
        <v>0</v>
      </c>
      <c r="Q102" s="25">
        <f t="shared" si="12"/>
        <v>0</v>
      </c>
      <c r="R102" s="24">
        <f t="shared" si="12"/>
        <v>0</v>
      </c>
      <c r="S102" s="24">
        <f t="shared" si="12"/>
        <v>0</v>
      </c>
      <c r="T102" s="24">
        <f t="shared" si="12"/>
        <v>0</v>
      </c>
      <c r="U102" s="24">
        <f t="shared" si="12"/>
        <v>0</v>
      </c>
      <c r="V102" s="25">
        <f t="shared" si="12"/>
        <v>0</v>
      </c>
      <c r="W102" s="24">
        <f t="shared" si="12"/>
        <v>0</v>
      </c>
      <c r="X102" s="24">
        <f t="shared" si="12"/>
        <v>0</v>
      </c>
      <c r="Y102" s="24">
        <f t="shared" si="12"/>
        <v>0</v>
      </c>
      <c r="Z102" s="24">
        <f t="shared" si="12"/>
        <v>0</v>
      </c>
      <c r="AA102" s="25">
        <f t="shared" si="12"/>
        <v>0</v>
      </c>
      <c r="AB102" s="24">
        <f t="shared" si="12"/>
        <v>0</v>
      </c>
      <c r="AC102" s="24">
        <f t="shared" si="12"/>
        <v>0</v>
      </c>
      <c r="AD102" s="24">
        <f t="shared" si="12"/>
        <v>0</v>
      </c>
      <c r="AE102" s="24">
        <f t="shared" si="12"/>
        <v>0</v>
      </c>
      <c r="AF102" s="25">
        <f t="shared" si="12"/>
        <v>0</v>
      </c>
      <c r="AG102" s="24">
        <f t="shared" si="12"/>
        <v>0</v>
      </c>
      <c r="AH102" s="24">
        <f t="shared" si="12"/>
        <v>0</v>
      </c>
      <c r="AI102" s="24">
        <f t="shared" si="12"/>
        <v>0</v>
      </c>
      <c r="AJ102" s="24">
        <f t="shared" si="12"/>
        <v>0</v>
      </c>
      <c r="AK102" s="25">
        <f t="shared" si="12"/>
        <v>0</v>
      </c>
      <c r="AL102" s="24">
        <f t="shared" si="12"/>
        <v>0</v>
      </c>
      <c r="AM102" s="24">
        <f t="shared" si="12"/>
        <v>0</v>
      </c>
      <c r="AN102" s="24">
        <f t="shared" si="12"/>
        <v>0</v>
      </c>
      <c r="AO102" s="24">
        <f t="shared" si="12"/>
        <v>0</v>
      </c>
      <c r="AP102" s="25">
        <f t="shared" si="12"/>
        <v>0</v>
      </c>
      <c r="AQ102" s="24">
        <f t="shared" si="12"/>
        <v>0</v>
      </c>
      <c r="AR102" s="26">
        <f t="shared" si="2"/>
        <v>0</v>
      </c>
    </row>
    <row r="103" spans="1:46" ht="15" customHeight="1">
      <c r="A103" s="21">
        <v>44</v>
      </c>
      <c r="B103" s="22" t="s">
        <v>48</v>
      </c>
      <c r="C103" s="23">
        <f t="shared" si="12"/>
        <v>0</v>
      </c>
      <c r="D103" s="24">
        <f t="shared" si="12"/>
        <v>0</v>
      </c>
      <c r="E103" s="24">
        <f t="shared" si="12"/>
        <v>0</v>
      </c>
      <c r="F103" s="24">
        <f t="shared" si="12"/>
        <v>0</v>
      </c>
      <c r="G103" s="25">
        <f t="shared" si="12"/>
        <v>0</v>
      </c>
      <c r="H103" s="24">
        <f t="shared" si="12"/>
        <v>0</v>
      </c>
      <c r="I103" s="24">
        <f t="shared" si="12"/>
        <v>0</v>
      </c>
      <c r="J103" s="24">
        <f t="shared" si="12"/>
        <v>0</v>
      </c>
      <c r="K103" s="24">
        <f t="shared" si="12"/>
        <v>0</v>
      </c>
      <c r="L103" s="25">
        <f t="shared" si="12"/>
        <v>0</v>
      </c>
      <c r="M103" s="24">
        <f t="shared" si="12"/>
        <v>0</v>
      </c>
      <c r="N103" s="24">
        <f t="shared" si="12"/>
        <v>0</v>
      </c>
      <c r="O103" s="24">
        <f t="shared" si="12"/>
        <v>0</v>
      </c>
      <c r="P103" s="24">
        <f t="shared" si="12"/>
        <v>0</v>
      </c>
      <c r="Q103" s="25">
        <f t="shared" si="12"/>
        <v>0</v>
      </c>
      <c r="R103" s="24">
        <f t="shared" si="12"/>
        <v>0</v>
      </c>
      <c r="S103" s="24">
        <f t="shared" si="12"/>
        <v>0</v>
      </c>
      <c r="T103" s="24">
        <f t="shared" si="12"/>
        <v>0</v>
      </c>
      <c r="U103" s="24">
        <f t="shared" si="12"/>
        <v>0</v>
      </c>
      <c r="V103" s="25">
        <f t="shared" si="12"/>
        <v>0</v>
      </c>
      <c r="W103" s="24">
        <f t="shared" si="12"/>
        <v>0</v>
      </c>
      <c r="X103" s="24">
        <f t="shared" si="12"/>
        <v>0</v>
      </c>
      <c r="Y103" s="24">
        <f t="shared" si="12"/>
        <v>0</v>
      </c>
      <c r="Z103" s="24">
        <f t="shared" si="12"/>
        <v>0</v>
      </c>
      <c r="AA103" s="25">
        <f t="shared" si="12"/>
        <v>0</v>
      </c>
      <c r="AB103" s="24">
        <f t="shared" si="12"/>
        <v>0</v>
      </c>
      <c r="AC103" s="24">
        <f t="shared" si="12"/>
        <v>0</v>
      </c>
      <c r="AD103" s="24">
        <f t="shared" si="12"/>
        <v>0</v>
      </c>
      <c r="AE103" s="24">
        <f t="shared" si="12"/>
        <v>0</v>
      </c>
      <c r="AF103" s="25">
        <f t="shared" si="12"/>
        <v>0</v>
      </c>
      <c r="AG103" s="24">
        <f t="shared" si="12"/>
        <v>0</v>
      </c>
      <c r="AH103" s="24">
        <f t="shared" si="12"/>
        <v>0</v>
      </c>
      <c r="AI103" s="24">
        <f t="shared" si="12"/>
        <v>0</v>
      </c>
      <c r="AJ103" s="24">
        <f t="shared" si="12"/>
        <v>0</v>
      </c>
      <c r="AK103" s="25">
        <f t="shared" si="12"/>
        <v>0</v>
      </c>
      <c r="AL103" s="24">
        <f t="shared" si="12"/>
        <v>0</v>
      </c>
      <c r="AM103" s="24">
        <f t="shared" si="12"/>
        <v>0</v>
      </c>
      <c r="AN103" s="24">
        <f t="shared" si="12"/>
        <v>0</v>
      </c>
      <c r="AO103" s="24">
        <f t="shared" si="12"/>
        <v>0</v>
      </c>
      <c r="AP103" s="25">
        <f t="shared" si="12"/>
        <v>0</v>
      </c>
      <c r="AQ103" s="24">
        <f t="shared" si="12"/>
        <v>0</v>
      </c>
      <c r="AR103" s="26">
        <f t="shared" si="2"/>
        <v>0</v>
      </c>
    </row>
    <row r="104" spans="1:46" ht="15" customHeight="1">
      <c r="A104" s="21">
        <v>45</v>
      </c>
      <c r="B104" s="22" t="s">
        <v>49</v>
      </c>
      <c r="C104" s="23">
        <f t="shared" si="12"/>
        <v>0</v>
      </c>
      <c r="D104" s="24">
        <f t="shared" si="12"/>
        <v>0</v>
      </c>
      <c r="E104" s="24">
        <f t="shared" si="12"/>
        <v>0</v>
      </c>
      <c r="F104" s="24">
        <f t="shared" si="12"/>
        <v>0</v>
      </c>
      <c r="G104" s="25">
        <f t="shared" si="12"/>
        <v>0</v>
      </c>
      <c r="H104" s="24">
        <f t="shared" si="12"/>
        <v>0</v>
      </c>
      <c r="I104" s="24">
        <f t="shared" si="12"/>
        <v>0</v>
      </c>
      <c r="J104" s="24">
        <f t="shared" si="12"/>
        <v>0</v>
      </c>
      <c r="K104" s="24">
        <f t="shared" si="12"/>
        <v>0</v>
      </c>
      <c r="L104" s="25">
        <f t="shared" si="12"/>
        <v>0</v>
      </c>
      <c r="M104" s="24">
        <f t="shared" si="12"/>
        <v>0</v>
      </c>
      <c r="N104" s="24">
        <f t="shared" si="12"/>
        <v>0</v>
      </c>
      <c r="O104" s="24">
        <f t="shared" si="12"/>
        <v>0</v>
      </c>
      <c r="P104" s="24">
        <f t="shared" si="12"/>
        <v>0</v>
      </c>
      <c r="Q104" s="25">
        <f t="shared" si="12"/>
        <v>0</v>
      </c>
      <c r="R104" s="24">
        <f t="shared" si="12"/>
        <v>0</v>
      </c>
      <c r="S104" s="24">
        <f t="shared" si="12"/>
        <v>0</v>
      </c>
      <c r="T104" s="24">
        <f t="shared" si="12"/>
        <v>0</v>
      </c>
      <c r="U104" s="24">
        <f t="shared" si="12"/>
        <v>0</v>
      </c>
      <c r="V104" s="25">
        <f t="shared" si="12"/>
        <v>0</v>
      </c>
      <c r="W104" s="24">
        <f t="shared" si="12"/>
        <v>0</v>
      </c>
      <c r="X104" s="24">
        <f t="shared" si="12"/>
        <v>0</v>
      </c>
      <c r="Y104" s="24">
        <f t="shared" si="12"/>
        <v>0</v>
      </c>
      <c r="Z104" s="24">
        <f t="shared" si="12"/>
        <v>0</v>
      </c>
      <c r="AA104" s="25">
        <f t="shared" si="12"/>
        <v>0</v>
      </c>
      <c r="AB104" s="24">
        <f t="shared" si="12"/>
        <v>0</v>
      </c>
      <c r="AC104" s="24">
        <f t="shared" si="12"/>
        <v>0</v>
      </c>
      <c r="AD104" s="24">
        <f t="shared" si="12"/>
        <v>0</v>
      </c>
      <c r="AE104" s="24">
        <f t="shared" si="12"/>
        <v>0</v>
      </c>
      <c r="AF104" s="25">
        <f t="shared" si="12"/>
        <v>0</v>
      </c>
      <c r="AG104" s="24">
        <f t="shared" si="12"/>
        <v>0</v>
      </c>
      <c r="AH104" s="24">
        <f t="shared" si="12"/>
        <v>0</v>
      </c>
      <c r="AI104" s="24">
        <f t="shared" si="12"/>
        <v>0</v>
      </c>
      <c r="AJ104" s="24">
        <f t="shared" si="12"/>
        <v>0</v>
      </c>
      <c r="AK104" s="25">
        <f t="shared" si="12"/>
        <v>0</v>
      </c>
      <c r="AL104" s="24">
        <f t="shared" si="12"/>
        <v>0</v>
      </c>
      <c r="AM104" s="24">
        <f t="shared" si="12"/>
        <v>0</v>
      </c>
      <c r="AN104" s="24">
        <f t="shared" si="12"/>
        <v>0</v>
      </c>
      <c r="AO104" s="24">
        <f t="shared" si="12"/>
        <v>0</v>
      </c>
      <c r="AP104" s="25">
        <f t="shared" si="12"/>
        <v>0</v>
      </c>
      <c r="AQ104" s="24">
        <f t="shared" si="12"/>
        <v>0</v>
      </c>
      <c r="AR104" s="26">
        <f t="shared" si="2"/>
        <v>0</v>
      </c>
    </row>
    <row r="105" spans="1:46" ht="15" customHeight="1">
      <c r="A105" s="21">
        <v>46</v>
      </c>
      <c r="B105" s="22" t="s">
        <v>50</v>
      </c>
      <c r="C105" s="23">
        <f t="shared" si="12"/>
        <v>0</v>
      </c>
      <c r="D105" s="24">
        <f t="shared" si="12"/>
        <v>0</v>
      </c>
      <c r="E105" s="24">
        <f t="shared" si="12"/>
        <v>0</v>
      </c>
      <c r="F105" s="24">
        <f t="shared" si="12"/>
        <v>0</v>
      </c>
      <c r="G105" s="25">
        <f t="shared" si="12"/>
        <v>0</v>
      </c>
      <c r="H105" s="24">
        <f t="shared" si="12"/>
        <v>0</v>
      </c>
      <c r="I105" s="24">
        <f t="shared" si="12"/>
        <v>0</v>
      </c>
      <c r="J105" s="24">
        <f t="shared" si="12"/>
        <v>0</v>
      </c>
      <c r="K105" s="24">
        <f t="shared" si="12"/>
        <v>0</v>
      </c>
      <c r="L105" s="25">
        <f t="shared" ref="L105:AQ105" si="13">L$59*L49</f>
        <v>0</v>
      </c>
      <c r="M105" s="24">
        <f t="shared" si="13"/>
        <v>0</v>
      </c>
      <c r="N105" s="24">
        <f t="shared" si="13"/>
        <v>0</v>
      </c>
      <c r="O105" s="24">
        <f t="shared" si="13"/>
        <v>0</v>
      </c>
      <c r="P105" s="24">
        <f t="shared" si="13"/>
        <v>0</v>
      </c>
      <c r="Q105" s="25">
        <f t="shared" si="13"/>
        <v>0</v>
      </c>
      <c r="R105" s="24">
        <f t="shared" si="13"/>
        <v>0</v>
      </c>
      <c r="S105" s="24">
        <f t="shared" si="13"/>
        <v>0</v>
      </c>
      <c r="T105" s="24">
        <f t="shared" si="13"/>
        <v>0</v>
      </c>
      <c r="U105" s="24">
        <f t="shared" si="13"/>
        <v>0</v>
      </c>
      <c r="V105" s="25">
        <f t="shared" si="13"/>
        <v>0</v>
      </c>
      <c r="W105" s="24">
        <f t="shared" si="13"/>
        <v>0</v>
      </c>
      <c r="X105" s="24">
        <f t="shared" si="13"/>
        <v>0</v>
      </c>
      <c r="Y105" s="24">
        <f t="shared" si="13"/>
        <v>0</v>
      </c>
      <c r="Z105" s="24">
        <f t="shared" si="13"/>
        <v>0</v>
      </c>
      <c r="AA105" s="25">
        <f t="shared" si="13"/>
        <v>0</v>
      </c>
      <c r="AB105" s="24">
        <f t="shared" si="13"/>
        <v>0</v>
      </c>
      <c r="AC105" s="24">
        <f t="shared" si="13"/>
        <v>0</v>
      </c>
      <c r="AD105" s="24">
        <f t="shared" si="13"/>
        <v>0</v>
      </c>
      <c r="AE105" s="24">
        <f t="shared" si="13"/>
        <v>0</v>
      </c>
      <c r="AF105" s="25">
        <f t="shared" si="13"/>
        <v>0</v>
      </c>
      <c r="AG105" s="24">
        <f t="shared" si="13"/>
        <v>0</v>
      </c>
      <c r="AH105" s="24">
        <f t="shared" si="13"/>
        <v>0</v>
      </c>
      <c r="AI105" s="24">
        <f t="shared" si="13"/>
        <v>0</v>
      </c>
      <c r="AJ105" s="24">
        <f t="shared" si="13"/>
        <v>0</v>
      </c>
      <c r="AK105" s="25">
        <f t="shared" si="13"/>
        <v>0</v>
      </c>
      <c r="AL105" s="24">
        <f t="shared" si="13"/>
        <v>0</v>
      </c>
      <c r="AM105" s="24">
        <f t="shared" si="13"/>
        <v>0</v>
      </c>
      <c r="AN105" s="24">
        <f t="shared" si="13"/>
        <v>0</v>
      </c>
      <c r="AO105" s="24">
        <f t="shared" si="13"/>
        <v>0</v>
      </c>
      <c r="AP105" s="25">
        <f t="shared" si="13"/>
        <v>0</v>
      </c>
      <c r="AQ105" s="24">
        <f t="shared" si="13"/>
        <v>0</v>
      </c>
      <c r="AR105" s="26">
        <f t="shared" si="2"/>
        <v>0</v>
      </c>
    </row>
    <row r="106" spans="1:46" ht="15" customHeight="1">
      <c r="A106" s="21">
        <v>47</v>
      </c>
      <c r="B106" s="22" t="s">
        <v>51</v>
      </c>
      <c r="C106" s="23">
        <f t="shared" ref="C106:AQ109" si="14">C$59*C50</f>
        <v>0</v>
      </c>
      <c r="D106" s="24">
        <f t="shared" si="14"/>
        <v>0</v>
      </c>
      <c r="E106" s="24">
        <f t="shared" si="14"/>
        <v>0</v>
      </c>
      <c r="F106" s="24">
        <f t="shared" si="14"/>
        <v>0</v>
      </c>
      <c r="G106" s="25">
        <f t="shared" si="14"/>
        <v>0</v>
      </c>
      <c r="H106" s="24">
        <f t="shared" si="14"/>
        <v>0</v>
      </c>
      <c r="I106" s="24">
        <f t="shared" si="14"/>
        <v>0</v>
      </c>
      <c r="J106" s="24">
        <f t="shared" si="14"/>
        <v>0</v>
      </c>
      <c r="K106" s="24">
        <f t="shared" si="14"/>
        <v>0</v>
      </c>
      <c r="L106" s="25">
        <f t="shared" si="14"/>
        <v>0</v>
      </c>
      <c r="M106" s="24">
        <f t="shared" si="14"/>
        <v>0</v>
      </c>
      <c r="N106" s="24">
        <f t="shared" si="14"/>
        <v>0</v>
      </c>
      <c r="O106" s="24">
        <f t="shared" si="14"/>
        <v>0</v>
      </c>
      <c r="P106" s="24">
        <f t="shared" si="14"/>
        <v>0</v>
      </c>
      <c r="Q106" s="25">
        <f t="shared" si="14"/>
        <v>0</v>
      </c>
      <c r="R106" s="24">
        <f t="shared" si="14"/>
        <v>0</v>
      </c>
      <c r="S106" s="24">
        <f t="shared" si="14"/>
        <v>0</v>
      </c>
      <c r="T106" s="24">
        <f t="shared" si="14"/>
        <v>0</v>
      </c>
      <c r="U106" s="24">
        <f t="shared" si="14"/>
        <v>0</v>
      </c>
      <c r="V106" s="25">
        <f t="shared" si="14"/>
        <v>0</v>
      </c>
      <c r="W106" s="24">
        <f t="shared" si="14"/>
        <v>0</v>
      </c>
      <c r="X106" s="24">
        <f t="shared" si="14"/>
        <v>0</v>
      </c>
      <c r="Y106" s="24">
        <f t="shared" si="14"/>
        <v>0</v>
      </c>
      <c r="Z106" s="24">
        <f t="shared" si="14"/>
        <v>0</v>
      </c>
      <c r="AA106" s="25">
        <f t="shared" si="14"/>
        <v>0</v>
      </c>
      <c r="AB106" s="24">
        <f t="shared" si="14"/>
        <v>0</v>
      </c>
      <c r="AC106" s="24">
        <f t="shared" si="14"/>
        <v>0</v>
      </c>
      <c r="AD106" s="24">
        <f t="shared" si="14"/>
        <v>0</v>
      </c>
      <c r="AE106" s="24">
        <f t="shared" si="14"/>
        <v>0</v>
      </c>
      <c r="AF106" s="25">
        <f t="shared" si="14"/>
        <v>0</v>
      </c>
      <c r="AG106" s="24">
        <f t="shared" si="14"/>
        <v>0</v>
      </c>
      <c r="AH106" s="24">
        <f t="shared" si="14"/>
        <v>0</v>
      </c>
      <c r="AI106" s="24">
        <f t="shared" si="14"/>
        <v>0</v>
      </c>
      <c r="AJ106" s="24">
        <f t="shared" si="14"/>
        <v>0</v>
      </c>
      <c r="AK106" s="25">
        <f t="shared" si="14"/>
        <v>0</v>
      </c>
      <c r="AL106" s="24">
        <f t="shared" si="14"/>
        <v>0</v>
      </c>
      <c r="AM106" s="24">
        <f t="shared" si="14"/>
        <v>0</v>
      </c>
      <c r="AN106" s="24">
        <f t="shared" si="14"/>
        <v>0</v>
      </c>
      <c r="AO106" s="24">
        <f t="shared" si="14"/>
        <v>0</v>
      </c>
      <c r="AP106" s="25">
        <f t="shared" si="14"/>
        <v>0</v>
      </c>
      <c r="AQ106" s="24">
        <f t="shared" si="14"/>
        <v>0</v>
      </c>
      <c r="AR106" s="26">
        <f t="shared" si="2"/>
        <v>0</v>
      </c>
    </row>
    <row r="107" spans="1:46" ht="15" customHeight="1">
      <c r="A107" s="21">
        <v>48</v>
      </c>
      <c r="B107" s="22" t="s">
        <v>52</v>
      </c>
      <c r="C107" s="23">
        <f t="shared" si="14"/>
        <v>0</v>
      </c>
      <c r="D107" s="24">
        <f t="shared" si="14"/>
        <v>0</v>
      </c>
      <c r="E107" s="24">
        <f t="shared" si="14"/>
        <v>0</v>
      </c>
      <c r="F107" s="24">
        <f t="shared" si="14"/>
        <v>0</v>
      </c>
      <c r="G107" s="25">
        <f t="shared" si="14"/>
        <v>0</v>
      </c>
      <c r="H107" s="24">
        <f t="shared" si="14"/>
        <v>0</v>
      </c>
      <c r="I107" s="24">
        <f t="shared" si="14"/>
        <v>0</v>
      </c>
      <c r="J107" s="24">
        <f t="shared" si="14"/>
        <v>0</v>
      </c>
      <c r="K107" s="24">
        <f t="shared" si="14"/>
        <v>0</v>
      </c>
      <c r="L107" s="25">
        <f t="shared" si="14"/>
        <v>0</v>
      </c>
      <c r="M107" s="24">
        <f t="shared" si="14"/>
        <v>0</v>
      </c>
      <c r="N107" s="24">
        <f t="shared" si="14"/>
        <v>0</v>
      </c>
      <c r="O107" s="24">
        <f t="shared" si="14"/>
        <v>0</v>
      </c>
      <c r="P107" s="24">
        <f t="shared" si="14"/>
        <v>0</v>
      </c>
      <c r="Q107" s="25">
        <f t="shared" si="14"/>
        <v>0</v>
      </c>
      <c r="R107" s="24">
        <f t="shared" si="14"/>
        <v>0</v>
      </c>
      <c r="S107" s="24">
        <f t="shared" si="14"/>
        <v>0</v>
      </c>
      <c r="T107" s="24">
        <f t="shared" si="14"/>
        <v>0</v>
      </c>
      <c r="U107" s="24">
        <f t="shared" si="14"/>
        <v>0</v>
      </c>
      <c r="V107" s="25">
        <f t="shared" si="14"/>
        <v>0</v>
      </c>
      <c r="W107" s="24">
        <f t="shared" si="14"/>
        <v>0</v>
      </c>
      <c r="X107" s="24">
        <f t="shared" si="14"/>
        <v>0</v>
      </c>
      <c r="Y107" s="24">
        <f t="shared" si="14"/>
        <v>0</v>
      </c>
      <c r="Z107" s="24">
        <f t="shared" si="14"/>
        <v>0</v>
      </c>
      <c r="AA107" s="25">
        <f t="shared" si="14"/>
        <v>0</v>
      </c>
      <c r="AB107" s="24">
        <f t="shared" si="14"/>
        <v>0</v>
      </c>
      <c r="AC107" s="24">
        <f t="shared" si="14"/>
        <v>0</v>
      </c>
      <c r="AD107" s="24">
        <f t="shared" si="14"/>
        <v>0</v>
      </c>
      <c r="AE107" s="24">
        <f t="shared" si="14"/>
        <v>0</v>
      </c>
      <c r="AF107" s="25">
        <f t="shared" si="14"/>
        <v>0</v>
      </c>
      <c r="AG107" s="24">
        <f t="shared" si="14"/>
        <v>0</v>
      </c>
      <c r="AH107" s="24">
        <f t="shared" si="14"/>
        <v>0</v>
      </c>
      <c r="AI107" s="24">
        <f t="shared" si="14"/>
        <v>0</v>
      </c>
      <c r="AJ107" s="24">
        <f t="shared" si="14"/>
        <v>0</v>
      </c>
      <c r="AK107" s="25">
        <f t="shared" si="14"/>
        <v>0</v>
      </c>
      <c r="AL107" s="24">
        <f t="shared" si="14"/>
        <v>0</v>
      </c>
      <c r="AM107" s="24">
        <f t="shared" si="14"/>
        <v>0</v>
      </c>
      <c r="AN107" s="24">
        <f t="shared" si="14"/>
        <v>0</v>
      </c>
      <c r="AO107" s="24">
        <f t="shared" si="14"/>
        <v>0</v>
      </c>
      <c r="AP107" s="25">
        <f t="shared" si="14"/>
        <v>0</v>
      </c>
      <c r="AQ107" s="24">
        <f t="shared" si="14"/>
        <v>0</v>
      </c>
      <c r="AR107" s="26">
        <f t="shared" si="2"/>
        <v>0</v>
      </c>
    </row>
    <row r="108" spans="1:46" s="345" customFormat="1" ht="15" customHeight="1">
      <c r="A108" s="338">
        <v>49</v>
      </c>
      <c r="B108" s="339" t="s">
        <v>53</v>
      </c>
      <c r="C108" s="346">
        <f t="shared" si="14"/>
        <v>0</v>
      </c>
      <c r="D108" s="347">
        <f t="shared" si="14"/>
        <v>0</v>
      </c>
      <c r="E108" s="347">
        <f t="shared" si="14"/>
        <v>0</v>
      </c>
      <c r="F108" s="347">
        <f t="shared" si="14"/>
        <v>0</v>
      </c>
      <c r="G108" s="348">
        <f t="shared" si="14"/>
        <v>0</v>
      </c>
      <c r="H108" s="347">
        <f t="shared" si="14"/>
        <v>0</v>
      </c>
      <c r="I108" s="347">
        <f t="shared" si="14"/>
        <v>0</v>
      </c>
      <c r="J108" s="347">
        <f t="shared" si="14"/>
        <v>0</v>
      </c>
      <c r="K108" s="347">
        <f t="shared" si="14"/>
        <v>0</v>
      </c>
      <c r="L108" s="348">
        <f t="shared" si="14"/>
        <v>0</v>
      </c>
      <c r="M108" s="347">
        <f t="shared" si="14"/>
        <v>0</v>
      </c>
      <c r="N108" s="347">
        <f t="shared" si="14"/>
        <v>0</v>
      </c>
      <c r="O108" s="347">
        <f t="shared" si="14"/>
        <v>0</v>
      </c>
      <c r="P108" s="347">
        <f t="shared" si="14"/>
        <v>0</v>
      </c>
      <c r="Q108" s="348">
        <f t="shared" si="14"/>
        <v>0</v>
      </c>
      <c r="R108" s="347">
        <f t="shared" si="14"/>
        <v>0</v>
      </c>
      <c r="S108" s="347">
        <f t="shared" si="14"/>
        <v>0</v>
      </c>
      <c r="T108" s="347">
        <f t="shared" si="14"/>
        <v>0</v>
      </c>
      <c r="U108" s="347">
        <f t="shared" si="14"/>
        <v>0</v>
      </c>
      <c r="V108" s="348">
        <f t="shared" si="14"/>
        <v>0</v>
      </c>
      <c r="W108" s="347">
        <f t="shared" si="14"/>
        <v>0</v>
      </c>
      <c r="X108" s="347">
        <f t="shared" si="14"/>
        <v>0</v>
      </c>
      <c r="Y108" s="347">
        <f t="shared" si="14"/>
        <v>0</v>
      </c>
      <c r="Z108" s="347">
        <f t="shared" si="14"/>
        <v>0</v>
      </c>
      <c r="AA108" s="348">
        <f t="shared" si="14"/>
        <v>0</v>
      </c>
      <c r="AB108" s="347">
        <f t="shared" si="14"/>
        <v>0</v>
      </c>
      <c r="AC108" s="347">
        <f t="shared" si="14"/>
        <v>0</v>
      </c>
      <c r="AD108" s="347">
        <f t="shared" si="14"/>
        <v>0</v>
      </c>
      <c r="AE108" s="347">
        <f t="shared" si="14"/>
        <v>0</v>
      </c>
      <c r="AF108" s="348">
        <f t="shared" si="14"/>
        <v>0</v>
      </c>
      <c r="AG108" s="347">
        <f t="shared" si="14"/>
        <v>0</v>
      </c>
      <c r="AH108" s="347">
        <f t="shared" si="14"/>
        <v>0</v>
      </c>
      <c r="AI108" s="347">
        <f t="shared" si="14"/>
        <v>0</v>
      </c>
      <c r="AJ108" s="347">
        <f t="shared" si="14"/>
        <v>0</v>
      </c>
      <c r="AK108" s="348">
        <f t="shared" si="14"/>
        <v>0</v>
      </c>
      <c r="AL108" s="347">
        <f t="shared" si="14"/>
        <v>0</v>
      </c>
      <c r="AM108" s="347">
        <f t="shared" si="14"/>
        <v>0</v>
      </c>
      <c r="AN108" s="347">
        <f t="shared" si="14"/>
        <v>0</v>
      </c>
      <c r="AO108" s="347">
        <f t="shared" si="14"/>
        <v>0</v>
      </c>
      <c r="AP108" s="348">
        <f t="shared" si="14"/>
        <v>0</v>
      </c>
      <c r="AQ108" s="347">
        <f t="shared" si="14"/>
        <v>0</v>
      </c>
      <c r="AR108" s="349">
        <f t="shared" si="2"/>
        <v>0</v>
      </c>
    </row>
    <row r="109" spans="1:46" ht="15" customHeight="1">
      <c r="A109" s="33">
        <v>50</v>
      </c>
      <c r="B109" s="34" t="s">
        <v>46</v>
      </c>
      <c r="C109" s="35">
        <f t="shared" si="14"/>
        <v>0</v>
      </c>
      <c r="D109" s="36">
        <f t="shared" si="14"/>
        <v>0</v>
      </c>
      <c r="E109" s="36">
        <f t="shared" si="14"/>
        <v>0</v>
      </c>
      <c r="F109" s="36">
        <f t="shared" si="14"/>
        <v>0</v>
      </c>
      <c r="G109" s="37">
        <f t="shared" si="14"/>
        <v>0</v>
      </c>
      <c r="H109" s="36">
        <f t="shared" si="14"/>
        <v>0</v>
      </c>
      <c r="I109" s="36">
        <f t="shared" si="14"/>
        <v>0</v>
      </c>
      <c r="J109" s="36">
        <f t="shared" si="14"/>
        <v>0</v>
      </c>
      <c r="K109" s="36">
        <f t="shared" si="14"/>
        <v>0</v>
      </c>
      <c r="L109" s="37">
        <f t="shared" si="14"/>
        <v>0</v>
      </c>
      <c r="M109" s="36">
        <f t="shared" si="14"/>
        <v>0</v>
      </c>
      <c r="N109" s="36">
        <f t="shared" si="14"/>
        <v>0</v>
      </c>
      <c r="O109" s="36">
        <f t="shared" si="14"/>
        <v>0</v>
      </c>
      <c r="P109" s="36">
        <f t="shared" si="14"/>
        <v>0</v>
      </c>
      <c r="Q109" s="37">
        <f t="shared" si="14"/>
        <v>0</v>
      </c>
      <c r="R109" s="36">
        <f t="shared" si="14"/>
        <v>0</v>
      </c>
      <c r="S109" s="36">
        <f t="shared" si="14"/>
        <v>0</v>
      </c>
      <c r="T109" s="36">
        <f t="shared" si="14"/>
        <v>0</v>
      </c>
      <c r="U109" s="36">
        <f t="shared" si="14"/>
        <v>0</v>
      </c>
      <c r="V109" s="37">
        <f t="shared" si="14"/>
        <v>0</v>
      </c>
      <c r="W109" s="36">
        <f t="shared" si="14"/>
        <v>0</v>
      </c>
      <c r="X109" s="36">
        <f t="shared" si="14"/>
        <v>0</v>
      </c>
      <c r="Y109" s="36">
        <f t="shared" si="14"/>
        <v>0</v>
      </c>
      <c r="Z109" s="36">
        <f t="shared" si="14"/>
        <v>0</v>
      </c>
      <c r="AA109" s="37">
        <f t="shared" si="14"/>
        <v>0</v>
      </c>
      <c r="AB109" s="36">
        <f t="shared" si="14"/>
        <v>0</v>
      </c>
      <c r="AC109" s="36">
        <f t="shared" si="14"/>
        <v>0</v>
      </c>
      <c r="AD109" s="36">
        <f t="shared" si="14"/>
        <v>0</v>
      </c>
      <c r="AE109" s="36">
        <f t="shared" si="14"/>
        <v>0</v>
      </c>
      <c r="AF109" s="37">
        <f t="shared" si="14"/>
        <v>0</v>
      </c>
      <c r="AG109" s="36">
        <f t="shared" si="14"/>
        <v>0</v>
      </c>
      <c r="AH109" s="36">
        <f t="shared" si="14"/>
        <v>0</v>
      </c>
      <c r="AI109" s="36">
        <f t="shared" si="14"/>
        <v>0</v>
      </c>
      <c r="AJ109" s="36">
        <f t="shared" si="14"/>
        <v>0</v>
      </c>
      <c r="AK109" s="37">
        <f t="shared" si="14"/>
        <v>0</v>
      </c>
      <c r="AL109" s="36">
        <f t="shared" si="14"/>
        <v>0</v>
      </c>
      <c r="AM109" s="36">
        <f t="shared" si="14"/>
        <v>0</v>
      </c>
      <c r="AN109" s="36">
        <f t="shared" si="14"/>
        <v>0</v>
      </c>
      <c r="AO109" s="36">
        <f t="shared" si="14"/>
        <v>0</v>
      </c>
      <c r="AP109" s="37">
        <f t="shared" si="14"/>
        <v>0</v>
      </c>
      <c r="AQ109" s="36">
        <f t="shared" si="14"/>
        <v>0</v>
      </c>
      <c r="AR109" s="38">
        <f t="shared" si="2"/>
        <v>0</v>
      </c>
    </row>
  </sheetData>
  <phoneticPr fontId="4"/>
  <pageMargins left="0.39370078740157483" right="0.39370078740157483" top="0.70866141732283472" bottom="0.39370078740157483" header="0.31496062992125984" footer="0.31496062992125984"/>
  <pageSetup paperSize="8" scale="4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499984740745262"/>
  </sheetPr>
  <dimension ref="A1:BH54"/>
  <sheetViews>
    <sheetView zoomScale="85" zoomScaleNormal="85" zoomScaleSheetLayoutView="100" workbookViewId="0"/>
  </sheetViews>
  <sheetFormatPr defaultColWidth="8.85546875" defaultRowHeight="15"/>
  <cols>
    <col min="1" max="1" width="4" style="1016" bestFit="1" customWidth="1"/>
    <col min="2" max="2" width="30" style="1016" customWidth="1"/>
    <col min="3" max="58" width="13.7109375" style="1016" customWidth="1"/>
    <col min="59" max="59" width="8.85546875" style="1016"/>
    <col min="60" max="60" width="12.28515625" style="1016" bestFit="1" customWidth="1"/>
    <col min="61" max="16384" width="8.85546875" style="1016"/>
  </cols>
  <sheetData>
    <row r="1" spans="1:60" ht="21" customHeight="1">
      <c r="A1" s="1015" t="s">
        <v>676</v>
      </c>
      <c r="V1" s="1017"/>
      <c r="AR1" s="1017"/>
      <c r="BF1" s="1017" t="s">
        <v>677</v>
      </c>
    </row>
    <row r="2" spans="1:60">
      <c r="A2" s="1018"/>
      <c r="B2" s="1019"/>
      <c r="C2" s="1020">
        <v>1</v>
      </c>
      <c r="D2" s="1021">
        <v>2</v>
      </c>
      <c r="E2" s="1021">
        <v>3</v>
      </c>
      <c r="F2" s="1021">
        <v>4</v>
      </c>
      <c r="G2" s="1021">
        <v>5</v>
      </c>
      <c r="H2" s="1021">
        <v>6</v>
      </c>
      <c r="I2" s="1021">
        <v>7</v>
      </c>
      <c r="J2" s="1021">
        <v>8</v>
      </c>
      <c r="K2" s="1021">
        <v>9</v>
      </c>
      <c r="L2" s="1021">
        <v>10</v>
      </c>
      <c r="M2" s="1021">
        <v>11</v>
      </c>
      <c r="N2" s="1021">
        <v>12</v>
      </c>
      <c r="O2" s="1021">
        <v>13</v>
      </c>
      <c r="P2" s="1021">
        <v>14</v>
      </c>
      <c r="Q2" s="1021">
        <v>15</v>
      </c>
      <c r="R2" s="1021">
        <v>16</v>
      </c>
      <c r="S2" s="1021">
        <v>17</v>
      </c>
      <c r="T2" s="1021">
        <v>18</v>
      </c>
      <c r="U2" s="1021">
        <v>19</v>
      </c>
      <c r="V2" s="1021">
        <v>20</v>
      </c>
      <c r="W2" s="1021">
        <v>21</v>
      </c>
      <c r="X2" s="1021">
        <v>22</v>
      </c>
      <c r="Y2" s="1021">
        <v>23</v>
      </c>
      <c r="Z2" s="1021">
        <v>24</v>
      </c>
      <c r="AA2" s="1021">
        <v>25</v>
      </c>
      <c r="AB2" s="1021">
        <v>26</v>
      </c>
      <c r="AC2" s="1021">
        <v>27</v>
      </c>
      <c r="AD2" s="1021">
        <v>28</v>
      </c>
      <c r="AE2" s="1021">
        <v>29</v>
      </c>
      <c r="AF2" s="1021">
        <v>30</v>
      </c>
      <c r="AG2" s="1021">
        <v>31</v>
      </c>
      <c r="AH2" s="1021">
        <v>32</v>
      </c>
      <c r="AI2" s="1021">
        <v>33</v>
      </c>
      <c r="AJ2" s="1021">
        <v>34</v>
      </c>
      <c r="AK2" s="1021">
        <v>35</v>
      </c>
      <c r="AL2" s="1021">
        <v>36</v>
      </c>
      <c r="AM2" s="1021">
        <v>37</v>
      </c>
      <c r="AN2" s="1021">
        <v>38</v>
      </c>
      <c r="AO2" s="1021">
        <v>39</v>
      </c>
      <c r="AP2" s="1021">
        <v>40</v>
      </c>
      <c r="AQ2" s="1021">
        <v>41</v>
      </c>
      <c r="AR2" s="1022">
        <v>42</v>
      </c>
      <c r="AS2" s="1021">
        <v>43</v>
      </c>
      <c r="AT2" s="1021">
        <v>44</v>
      </c>
      <c r="AU2" s="1021">
        <v>45</v>
      </c>
      <c r="AV2" s="1021">
        <v>46</v>
      </c>
      <c r="AW2" s="1021">
        <v>47</v>
      </c>
      <c r="AX2" s="1021">
        <v>48</v>
      </c>
      <c r="AY2" s="1022">
        <v>49</v>
      </c>
      <c r="AZ2" s="1021">
        <v>50</v>
      </c>
      <c r="BA2" s="1022">
        <v>51</v>
      </c>
      <c r="BB2" s="1021">
        <v>52</v>
      </c>
      <c r="BC2" s="1022">
        <v>53</v>
      </c>
      <c r="BD2" s="1021">
        <v>54</v>
      </c>
      <c r="BE2" s="1022">
        <v>55</v>
      </c>
      <c r="BF2" s="1023">
        <v>56</v>
      </c>
      <c r="BH2" s="1016" t="s">
        <v>678</v>
      </c>
    </row>
    <row r="3" spans="1:60" ht="45">
      <c r="A3" s="1024"/>
      <c r="B3" s="1025"/>
      <c r="C3" s="1026" t="s">
        <v>165</v>
      </c>
      <c r="D3" s="1027" t="s">
        <v>1</v>
      </c>
      <c r="E3" s="1027" t="s">
        <v>2</v>
      </c>
      <c r="F3" s="1027" t="s">
        <v>166</v>
      </c>
      <c r="G3" s="1027" t="s">
        <v>167</v>
      </c>
      <c r="H3" s="1027" t="s">
        <v>168</v>
      </c>
      <c r="I3" s="1027" t="s">
        <v>6</v>
      </c>
      <c r="J3" s="1027" t="s">
        <v>589</v>
      </c>
      <c r="K3" s="1027" t="s">
        <v>169</v>
      </c>
      <c r="L3" s="1027" t="s">
        <v>590</v>
      </c>
      <c r="M3" s="1027" t="s">
        <v>591</v>
      </c>
      <c r="N3" s="1027" t="s">
        <v>172</v>
      </c>
      <c r="O3" s="1027" t="s">
        <v>173</v>
      </c>
      <c r="P3" s="1027" t="s">
        <v>174</v>
      </c>
      <c r="Q3" s="1027" t="s">
        <v>175</v>
      </c>
      <c r="R3" s="1027" t="s">
        <v>177</v>
      </c>
      <c r="S3" s="1027" t="s">
        <v>299</v>
      </c>
      <c r="T3" s="1027" t="s">
        <v>327</v>
      </c>
      <c r="U3" s="1027" t="s">
        <v>178</v>
      </c>
      <c r="V3" s="1027" t="s">
        <v>179</v>
      </c>
      <c r="W3" s="1027" t="s">
        <v>180</v>
      </c>
      <c r="X3" s="1027" t="s">
        <v>592</v>
      </c>
      <c r="Y3" s="1027" t="s">
        <v>290</v>
      </c>
      <c r="Z3" s="1027" t="s">
        <v>291</v>
      </c>
      <c r="AA3" s="1027" t="s">
        <v>182</v>
      </c>
      <c r="AB3" s="1027" t="s">
        <v>183</v>
      </c>
      <c r="AC3" s="1027" t="s">
        <v>184</v>
      </c>
      <c r="AD3" s="1027" t="s">
        <v>300</v>
      </c>
      <c r="AE3" s="1027" t="s">
        <v>185</v>
      </c>
      <c r="AF3" s="1027" t="s">
        <v>186</v>
      </c>
      <c r="AG3" s="1027" t="s">
        <v>187</v>
      </c>
      <c r="AH3" s="1027" t="s">
        <v>301</v>
      </c>
      <c r="AI3" s="1027" t="s">
        <v>302</v>
      </c>
      <c r="AJ3" s="1027" t="s">
        <v>303</v>
      </c>
      <c r="AK3" s="1027" t="s">
        <v>328</v>
      </c>
      <c r="AL3" s="1027" t="s">
        <v>62</v>
      </c>
      <c r="AM3" s="1027" t="s">
        <v>304</v>
      </c>
      <c r="AN3" s="1027" t="s">
        <v>329</v>
      </c>
      <c r="AO3" s="1027" t="s">
        <v>330</v>
      </c>
      <c r="AP3" s="1027" t="s">
        <v>193</v>
      </c>
      <c r="AQ3" s="1027" t="s">
        <v>194</v>
      </c>
      <c r="AR3" s="1028" t="s">
        <v>41</v>
      </c>
      <c r="AS3" s="1027" t="s">
        <v>593</v>
      </c>
      <c r="AT3" s="1027" t="s">
        <v>594</v>
      </c>
      <c r="AU3" s="1027" t="s">
        <v>595</v>
      </c>
      <c r="AV3" s="1027" t="s">
        <v>596</v>
      </c>
      <c r="AW3" s="1027" t="s">
        <v>331</v>
      </c>
      <c r="AX3" s="1027" t="s">
        <v>42</v>
      </c>
      <c r="AY3" s="1028" t="s">
        <v>332</v>
      </c>
      <c r="AZ3" s="1027" t="s">
        <v>333</v>
      </c>
      <c r="BA3" s="1028" t="s">
        <v>43</v>
      </c>
      <c r="BB3" s="1027" t="s">
        <v>44</v>
      </c>
      <c r="BC3" s="1028" t="s">
        <v>45</v>
      </c>
      <c r="BD3" s="1027" t="s">
        <v>597</v>
      </c>
      <c r="BE3" s="1028" t="s">
        <v>334</v>
      </c>
      <c r="BF3" s="1029" t="s">
        <v>46</v>
      </c>
      <c r="BH3" s="1016" t="s">
        <v>679</v>
      </c>
    </row>
    <row r="4" spans="1:60" ht="15" customHeight="1">
      <c r="A4" s="1030">
        <v>1</v>
      </c>
      <c r="B4" s="1019" t="s">
        <v>165</v>
      </c>
      <c r="C4" s="1031">
        <v>18842</v>
      </c>
      <c r="D4" s="1031">
        <v>61</v>
      </c>
      <c r="E4" s="1031">
        <v>0</v>
      </c>
      <c r="F4" s="1031">
        <v>0</v>
      </c>
      <c r="G4" s="1031">
        <v>46098</v>
      </c>
      <c r="H4" s="1031">
        <v>165</v>
      </c>
      <c r="I4" s="1031">
        <v>0</v>
      </c>
      <c r="J4" s="1031">
        <v>0</v>
      </c>
      <c r="K4" s="1031">
        <v>195</v>
      </c>
      <c r="L4" s="1031">
        <v>0</v>
      </c>
      <c r="M4" s="1031">
        <v>1</v>
      </c>
      <c r="N4" s="1031">
        <v>0</v>
      </c>
      <c r="O4" s="1031">
        <v>2</v>
      </c>
      <c r="P4" s="1031">
        <v>0</v>
      </c>
      <c r="Q4" s="1031">
        <v>0</v>
      </c>
      <c r="R4" s="1031">
        <v>0</v>
      </c>
      <c r="S4" s="1031">
        <v>0</v>
      </c>
      <c r="T4" s="1031">
        <v>0</v>
      </c>
      <c r="U4" s="1031">
        <v>0</v>
      </c>
      <c r="V4" s="1031">
        <v>260</v>
      </c>
      <c r="W4" s="1031">
        <v>557</v>
      </c>
      <c r="X4" s="1031">
        <v>0</v>
      </c>
      <c r="Y4" s="1031">
        <v>0</v>
      </c>
      <c r="Z4" s="1031">
        <v>0</v>
      </c>
      <c r="AA4" s="1031">
        <v>75</v>
      </c>
      <c r="AB4" s="1031">
        <v>0</v>
      </c>
      <c r="AC4" s="1031">
        <v>1</v>
      </c>
      <c r="AD4" s="1031">
        <v>9</v>
      </c>
      <c r="AE4" s="1031">
        <v>0</v>
      </c>
      <c r="AF4" s="1031">
        <v>11</v>
      </c>
      <c r="AG4" s="1031">
        <v>646</v>
      </c>
      <c r="AH4" s="1031">
        <v>1765</v>
      </c>
      <c r="AI4" s="1031">
        <v>94</v>
      </c>
      <c r="AJ4" s="1031">
        <v>4</v>
      </c>
      <c r="AK4" s="1031">
        <v>0</v>
      </c>
      <c r="AL4" s="1031">
        <v>1030</v>
      </c>
      <c r="AM4" s="1031">
        <v>4450</v>
      </c>
      <c r="AN4" s="1031">
        <v>67</v>
      </c>
      <c r="AO4" s="1031">
        <v>292</v>
      </c>
      <c r="AP4" s="1031">
        <v>0</v>
      </c>
      <c r="AQ4" s="1031">
        <v>0</v>
      </c>
      <c r="AR4" s="1032">
        <v>74625</v>
      </c>
      <c r="AS4" s="1031">
        <v>462</v>
      </c>
      <c r="AT4" s="1031">
        <v>26810</v>
      </c>
      <c r="AU4" s="1031">
        <v>0</v>
      </c>
      <c r="AV4" s="1031">
        <v>0</v>
      </c>
      <c r="AW4" s="1031">
        <v>2134</v>
      </c>
      <c r="AX4" s="1031">
        <v>-214</v>
      </c>
      <c r="AY4" s="1032">
        <v>29192</v>
      </c>
      <c r="AZ4" s="1031">
        <v>103817</v>
      </c>
      <c r="BA4" s="1032">
        <v>68785</v>
      </c>
      <c r="BB4" s="1031">
        <v>97977</v>
      </c>
      <c r="BC4" s="1032">
        <v>172602</v>
      </c>
      <c r="BD4" s="1031">
        <v>-31560</v>
      </c>
      <c r="BE4" s="1032">
        <v>66417</v>
      </c>
      <c r="BF4" s="1019">
        <v>141042</v>
      </c>
      <c r="BH4" s="1016">
        <v>26810</v>
      </c>
    </row>
    <row r="5" spans="1:60" ht="15" customHeight="1">
      <c r="A5" s="1033">
        <v>2</v>
      </c>
      <c r="B5" s="1034" t="s">
        <v>1</v>
      </c>
      <c r="C5" s="1035">
        <v>23</v>
      </c>
      <c r="D5" s="1035">
        <v>5692</v>
      </c>
      <c r="E5" s="1035">
        <v>13</v>
      </c>
      <c r="F5" s="1035">
        <v>2</v>
      </c>
      <c r="G5" s="1035">
        <v>40</v>
      </c>
      <c r="H5" s="1035">
        <v>0</v>
      </c>
      <c r="I5" s="1035">
        <v>8444</v>
      </c>
      <c r="J5" s="1035">
        <v>0</v>
      </c>
      <c r="K5" s="1035">
        <v>14</v>
      </c>
      <c r="L5" s="1035">
        <v>0</v>
      </c>
      <c r="M5" s="1035">
        <v>0</v>
      </c>
      <c r="N5" s="1035">
        <v>0</v>
      </c>
      <c r="O5" s="1035">
        <v>0</v>
      </c>
      <c r="P5" s="1035">
        <v>0</v>
      </c>
      <c r="Q5" s="1035">
        <v>0</v>
      </c>
      <c r="R5" s="1035">
        <v>0</v>
      </c>
      <c r="S5" s="1035">
        <v>0</v>
      </c>
      <c r="T5" s="1035">
        <v>0</v>
      </c>
      <c r="U5" s="1035">
        <v>1</v>
      </c>
      <c r="V5" s="1035">
        <v>8</v>
      </c>
      <c r="W5" s="1035">
        <v>17</v>
      </c>
      <c r="X5" s="1035">
        <v>0</v>
      </c>
      <c r="Y5" s="1035">
        <v>0</v>
      </c>
      <c r="Z5" s="1035">
        <v>0</v>
      </c>
      <c r="AA5" s="1035">
        <v>0</v>
      </c>
      <c r="AB5" s="1035">
        <v>0</v>
      </c>
      <c r="AC5" s="1035">
        <v>0</v>
      </c>
      <c r="AD5" s="1035">
        <v>0</v>
      </c>
      <c r="AE5" s="1035">
        <v>0</v>
      </c>
      <c r="AF5" s="1035">
        <v>1</v>
      </c>
      <c r="AG5" s="1035">
        <v>18</v>
      </c>
      <c r="AH5" s="1035">
        <v>46</v>
      </c>
      <c r="AI5" s="1035">
        <v>0</v>
      </c>
      <c r="AJ5" s="1035">
        <v>0</v>
      </c>
      <c r="AK5" s="1035">
        <v>0</v>
      </c>
      <c r="AL5" s="1035">
        <v>83</v>
      </c>
      <c r="AM5" s="1035">
        <v>279</v>
      </c>
      <c r="AN5" s="1035">
        <v>0</v>
      </c>
      <c r="AO5" s="1035">
        <v>6</v>
      </c>
      <c r="AP5" s="1035">
        <v>0</v>
      </c>
      <c r="AQ5" s="1035">
        <v>0</v>
      </c>
      <c r="AR5" s="1036">
        <v>14687</v>
      </c>
      <c r="AS5" s="1035">
        <v>29</v>
      </c>
      <c r="AT5" s="1035">
        <v>1300</v>
      </c>
      <c r="AU5" s="1035">
        <v>0</v>
      </c>
      <c r="AV5" s="1035">
        <v>0</v>
      </c>
      <c r="AW5" s="1035">
        <v>0</v>
      </c>
      <c r="AX5" s="1035">
        <v>2601</v>
      </c>
      <c r="AY5" s="1036">
        <v>3930</v>
      </c>
      <c r="AZ5" s="1035">
        <v>18617</v>
      </c>
      <c r="BA5" s="1036">
        <v>16757</v>
      </c>
      <c r="BB5" s="1035">
        <v>20687</v>
      </c>
      <c r="BC5" s="1036">
        <v>35374</v>
      </c>
      <c r="BD5" s="1035">
        <v>-6844</v>
      </c>
      <c r="BE5" s="1036">
        <v>13843</v>
      </c>
      <c r="BF5" s="1034">
        <v>28530</v>
      </c>
      <c r="BH5" s="1016">
        <v>1300</v>
      </c>
    </row>
    <row r="6" spans="1:60" ht="15" customHeight="1">
      <c r="A6" s="1033">
        <v>3</v>
      </c>
      <c r="B6" s="1034" t="s">
        <v>2</v>
      </c>
      <c r="C6" s="1035">
        <v>0</v>
      </c>
      <c r="D6" s="1035">
        <v>0</v>
      </c>
      <c r="E6" s="1035">
        <v>2368</v>
      </c>
      <c r="F6" s="1035">
        <v>0</v>
      </c>
      <c r="G6" s="1035">
        <v>16348</v>
      </c>
      <c r="H6" s="1035">
        <v>0</v>
      </c>
      <c r="I6" s="1035">
        <v>0</v>
      </c>
      <c r="J6" s="1035">
        <v>0</v>
      </c>
      <c r="K6" s="1035">
        <v>5</v>
      </c>
      <c r="L6" s="1035">
        <v>0</v>
      </c>
      <c r="M6" s="1035">
        <v>0</v>
      </c>
      <c r="N6" s="1035">
        <v>0</v>
      </c>
      <c r="O6" s="1035">
        <v>0</v>
      </c>
      <c r="P6" s="1035">
        <v>0</v>
      </c>
      <c r="Q6" s="1035">
        <v>0</v>
      </c>
      <c r="R6" s="1035">
        <v>0</v>
      </c>
      <c r="S6" s="1035">
        <v>0</v>
      </c>
      <c r="T6" s="1035">
        <v>0</v>
      </c>
      <c r="U6" s="1035">
        <v>0</v>
      </c>
      <c r="V6" s="1035">
        <v>33</v>
      </c>
      <c r="W6" s="1035">
        <v>0</v>
      </c>
      <c r="X6" s="1035">
        <v>0</v>
      </c>
      <c r="Y6" s="1035">
        <v>0</v>
      </c>
      <c r="Z6" s="1035">
        <v>0</v>
      </c>
      <c r="AA6" s="1035">
        <v>0</v>
      </c>
      <c r="AB6" s="1035">
        <v>0</v>
      </c>
      <c r="AC6" s="1035">
        <v>0</v>
      </c>
      <c r="AD6" s="1035">
        <v>1</v>
      </c>
      <c r="AE6" s="1035">
        <v>0</v>
      </c>
      <c r="AF6" s="1035">
        <v>2</v>
      </c>
      <c r="AG6" s="1035">
        <v>20</v>
      </c>
      <c r="AH6" s="1035">
        <v>425</v>
      </c>
      <c r="AI6" s="1035">
        <v>0</v>
      </c>
      <c r="AJ6" s="1035">
        <v>0</v>
      </c>
      <c r="AK6" s="1035">
        <v>0</v>
      </c>
      <c r="AL6" s="1035">
        <v>310</v>
      </c>
      <c r="AM6" s="1035">
        <v>985</v>
      </c>
      <c r="AN6" s="1035">
        <v>3</v>
      </c>
      <c r="AO6" s="1035">
        <v>23</v>
      </c>
      <c r="AP6" s="1035">
        <v>0</v>
      </c>
      <c r="AQ6" s="1035">
        <v>0</v>
      </c>
      <c r="AR6" s="1036">
        <v>20523</v>
      </c>
      <c r="AS6" s="1035">
        <v>133</v>
      </c>
      <c r="AT6" s="1035">
        <v>2647</v>
      </c>
      <c r="AU6" s="1035">
        <v>0</v>
      </c>
      <c r="AV6" s="1035">
        <v>0</v>
      </c>
      <c r="AW6" s="1035">
        <v>0</v>
      </c>
      <c r="AX6" s="1035">
        <v>111</v>
      </c>
      <c r="AY6" s="1036">
        <v>2891</v>
      </c>
      <c r="AZ6" s="1035">
        <v>23414</v>
      </c>
      <c r="BA6" s="1036">
        <v>31519</v>
      </c>
      <c r="BB6" s="1035">
        <v>34410</v>
      </c>
      <c r="BC6" s="1036">
        <v>54933</v>
      </c>
      <c r="BD6" s="1035">
        <v>-13545</v>
      </c>
      <c r="BE6" s="1036">
        <v>20865</v>
      </c>
      <c r="BF6" s="1034">
        <v>41388</v>
      </c>
      <c r="BH6" s="1016">
        <v>2647</v>
      </c>
    </row>
    <row r="7" spans="1:60" ht="15" customHeight="1">
      <c r="A7" s="1033">
        <v>4</v>
      </c>
      <c r="B7" s="1034" t="s">
        <v>166</v>
      </c>
      <c r="C7" s="1035">
        <v>0</v>
      </c>
      <c r="D7" s="1035">
        <v>5</v>
      </c>
      <c r="E7" s="1035">
        <v>0</v>
      </c>
      <c r="F7" s="1035">
        <v>146</v>
      </c>
      <c r="G7" s="1035">
        <v>69</v>
      </c>
      <c r="H7" s="1035">
        <v>2</v>
      </c>
      <c r="I7" s="1035">
        <v>257</v>
      </c>
      <c r="J7" s="1035">
        <v>0</v>
      </c>
      <c r="K7" s="1035">
        <v>2857</v>
      </c>
      <c r="L7" s="1035">
        <v>339211</v>
      </c>
      <c r="M7" s="1035">
        <v>11656</v>
      </c>
      <c r="N7" s="1035">
        <v>148443</v>
      </c>
      <c r="O7" s="1035">
        <v>261144</v>
      </c>
      <c r="P7" s="1035">
        <v>11</v>
      </c>
      <c r="Q7" s="1035">
        <v>7</v>
      </c>
      <c r="R7" s="1035">
        <v>20</v>
      </c>
      <c r="S7" s="1035">
        <v>1</v>
      </c>
      <c r="T7" s="1035">
        <v>2</v>
      </c>
      <c r="U7" s="1035">
        <v>36</v>
      </c>
      <c r="V7" s="1035">
        <v>18</v>
      </c>
      <c r="W7" s="1035">
        <v>3330</v>
      </c>
      <c r="X7" s="1035">
        <v>109820</v>
      </c>
      <c r="Y7" s="1035">
        <v>0</v>
      </c>
      <c r="Z7" s="1035">
        <v>0</v>
      </c>
      <c r="AA7" s="1035">
        <v>1</v>
      </c>
      <c r="AB7" s="1035">
        <v>0</v>
      </c>
      <c r="AC7" s="1035">
        <v>0</v>
      </c>
      <c r="AD7" s="1035">
        <v>0</v>
      </c>
      <c r="AE7" s="1035">
        <v>0</v>
      </c>
      <c r="AF7" s="1035">
        <v>3</v>
      </c>
      <c r="AG7" s="1035">
        <v>4</v>
      </c>
      <c r="AH7" s="1035">
        <v>8</v>
      </c>
      <c r="AI7" s="1035">
        <v>3</v>
      </c>
      <c r="AJ7" s="1035">
        <v>3</v>
      </c>
      <c r="AK7" s="1035">
        <v>0</v>
      </c>
      <c r="AL7" s="1035">
        <v>3</v>
      </c>
      <c r="AM7" s="1035">
        <v>-4</v>
      </c>
      <c r="AN7" s="1035">
        <v>4</v>
      </c>
      <c r="AO7" s="1035">
        <v>6</v>
      </c>
      <c r="AP7" s="1035">
        <v>0</v>
      </c>
      <c r="AQ7" s="1035">
        <v>8</v>
      </c>
      <c r="AR7" s="1036">
        <v>877074</v>
      </c>
      <c r="AS7" s="1035">
        <v>-49</v>
      </c>
      <c r="AT7" s="1035">
        <v>-56</v>
      </c>
      <c r="AU7" s="1035">
        <v>0</v>
      </c>
      <c r="AV7" s="1035">
        <v>0</v>
      </c>
      <c r="AW7" s="1035">
        <v>0</v>
      </c>
      <c r="AX7" s="1035">
        <v>-666</v>
      </c>
      <c r="AY7" s="1036">
        <v>-771</v>
      </c>
      <c r="AZ7" s="1035">
        <v>876303</v>
      </c>
      <c r="BA7" s="1036">
        <v>25663</v>
      </c>
      <c r="BB7" s="1035">
        <v>24892</v>
      </c>
      <c r="BC7" s="1036">
        <v>901966</v>
      </c>
      <c r="BD7" s="1035">
        <v>-871927</v>
      </c>
      <c r="BE7" s="1036">
        <v>-847035</v>
      </c>
      <c r="BF7" s="1034">
        <v>30039</v>
      </c>
      <c r="BH7" s="1016">
        <v>-56</v>
      </c>
    </row>
    <row r="8" spans="1:60" ht="15" customHeight="1">
      <c r="A8" s="1037">
        <v>5</v>
      </c>
      <c r="B8" s="1038" t="s">
        <v>167</v>
      </c>
      <c r="C8" s="1039">
        <v>17250</v>
      </c>
      <c r="D8" s="1039">
        <v>773</v>
      </c>
      <c r="E8" s="1039">
        <v>6061</v>
      </c>
      <c r="F8" s="1039">
        <v>0</v>
      </c>
      <c r="G8" s="1039">
        <v>33206</v>
      </c>
      <c r="H8" s="1039">
        <v>12</v>
      </c>
      <c r="I8" s="1039">
        <v>81</v>
      </c>
      <c r="J8" s="1039">
        <v>0</v>
      </c>
      <c r="K8" s="1039">
        <v>723</v>
      </c>
      <c r="L8" s="1039">
        <v>2</v>
      </c>
      <c r="M8" s="1039">
        <v>49</v>
      </c>
      <c r="N8" s="1039">
        <v>0</v>
      </c>
      <c r="O8" s="1039">
        <v>0</v>
      </c>
      <c r="P8" s="1039">
        <v>0</v>
      </c>
      <c r="Q8" s="1039">
        <v>0</v>
      </c>
      <c r="R8" s="1039">
        <v>0</v>
      </c>
      <c r="S8" s="1039">
        <v>0</v>
      </c>
      <c r="T8" s="1039">
        <v>0</v>
      </c>
      <c r="U8" s="1039">
        <v>0</v>
      </c>
      <c r="V8" s="1039">
        <v>114</v>
      </c>
      <c r="W8" s="1039">
        <v>12</v>
      </c>
      <c r="X8" s="1039">
        <v>0</v>
      </c>
      <c r="Y8" s="1039">
        <v>0</v>
      </c>
      <c r="Z8" s="1039">
        <v>0</v>
      </c>
      <c r="AA8" s="1039">
        <v>82</v>
      </c>
      <c r="AB8" s="1039">
        <v>0</v>
      </c>
      <c r="AC8" s="1039">
        <v>0</v>
      </c>
      <c r="AD8" s="1039">
        <v>43</v>
      </c>
      <c r="AE8" s="1039">
        <v>0</v>
      </c>
      <c r="AF8" s="1039">
        <v>120</v>
      </c>
      <c r="AG8" s="1039">
        <v>1778</v>
      </c>
      <c r="AH8" s="1039">
        <v>6624</v>
      </c>
      <c r="AI8" s="1039">
        <v>65</v>
      </c>
      <c r="AJ8" s="1039">
        <v>0</v>
      </c>
      <c r="AK8" s="1039">
        <v>2</v>
      </c>
      <c r="AL8" s="1039">
        <v>5778</v>
      </c>
      <c r="AM8" s="1039">
        <v>36724</v>
      </c>
      <c r="AN8" s="1039">
        <v>40</v>
      </c>
      <c r="AO8" s="1039">
        <v>387</v>
      </c>
      <c r="AP8" s="1039">
        <v>0</v>
      </c>
      <c r="AQ8" s="1039">
        <v>110</v>
      </c>
      <c r="AR8" s="1040">
        <v>110036</v>
      </c>
      <c r="AS8" s="1039">
        <v>8003</v>
      </c>
      <c r="AT8" s="1039">
        <v>234705</v>
      </c>
      <c r="AU8" s="1039">
        <v>0</v>
      </c>
      <c r="AV8" s="1039">
        <v>0</v>
      </c>
      <c r="AW8" s="1039">
        <v>0</v>
      </c>
      <c r="AX8" s="1039">
        <v>-1304</v>
      </c>
      <c r="AY8" s="1040">
        <v>241404</v>
      </c>
      <c r="AZ8" s="1039">
        <v>351440</v>
      </c>
      <c r="BA8" s="1040">
        <v>202356</v>
      </c>
      <c r="BB8" s="1039">
        <v>443760</v>
      </c>
      <c r="BC8" s="1040">
        <v>553796</v>
      </c>
      <c r="BD8" s="1039">
        <v>-261378</v>
      </c>
      <c r="BE8" s="1040">
        <v>182382</v>
      </c>
      <c r="BF8" s="1038">
        <v>292418</v>
      </c>
      <c r="BH8" s="1016">
        <v>234705</v>
      </c>
    </row>
    <row r="9" spans="1:60" ht="15" customHeight="1">
      <c r="A9" s="1033">
        <v>6</v>
      </c>
      <c r="B9" s="1034" t="s">
        <v>168</v>
      </c>
      <c r="C9" s="1035">
        <v>572</v>
      </c>
      <c r="D9" s="1035">
        <v>55</v>
      </c>
      <c r="E9" s="1035">
        <v>629</v>
      </c>
      <c r="F9" s="1035">
        <v>99</v>
      </c>
      <c r="G9" s="1035">
        <v>159</v>
      </c>
      <c r="H9" s="1035">
        <v>4718</v>
      </c>
      <c r="I9" s="1035">
        <v>351</v>
      </c>
      <c r="J9" s="1035">
        <v>10</v>
      </c>
      <c r="K9" s="1035">
        <v>266</v>
      </c>
      <c r="L9" s="1035">
        <v>20</v>
      </c>
      <c r="M9" s="1035">
        <v>166</v>
      </c>
      <c r="N9" s="1035">
        <v>283</v>
      </c>
      <c r="O9" s="1035">
        <v>99</v>
      </c>
      <c r="P9" s="1035">
        <v>59</v>
      </c>
      <c r="Q9" s="1035">
        <v>265</v>
      </c>
      <c r="R9" s="1035">
        <v>1176</v>
      </c>
      <c r="S9" s="1035">
        <v>63</v>
      </c>
      <c r="T9" s="1035">
        <v>210</v>
      </c>
      <c r="U9" s="1035">
        <v>1512</v>
      </c>
      <c r="V9" s="1035">
        <v>561</v>
      </c>
      <c r="W9" s="1035">
        <v>1378</v>
      </c>
      <c r="X9" s="1035">
        <v>36</v>
      </c>
      <c r="Y9" s="1035">
        <v>37</v>
      </c>
      <c r="Z9" s="1035">
        <v>85</v>
      </c>
      <c r="AA9" s="1035">
        <v>2455</v>
      </c>
      <c r="AB9" s="1035">
        <v>327</v>
      </c>
      <c r="AC9" s="1035">
        <v>10</v>
      </c>
      <c r="AD9" s="1035">
        <v>1405</v>
      </c>
      <c r="AE9" s="1035">
        <v>156</v>
      </c>
      <c r="AF9" s="1035">
        <v>1206</v>
      </c>
      <c r="AG9" s="1035">
        <v>78</v>
      </c>
      <c r="AH9" s="1035">
        <v>2356</v>
      </c>
      <c r="AI9" s="1035">
        <v>1188</v>
      </c>
      <c r="AJ9" s="1035">
        <v>178</v>
      </c>
      <c r="AK9" s="1035">
        <v>451</v>
      </c>
      <c r="AL9" s="1035">
        <v>796</v>
      </c>
      <c r="AM9" s="1035">
        <v>103</v>
      </c>
      <c r="AN9" s="1035">
        <v>422</v>
      </c>
      <c r="AO9" s="1035">
        <v>480</v>
      </c>
      <c r="AP9" s="1035">
        <v>221</v>
      </c>
      <c r="AQ9" s="1035">
        <v>18</v>
      </c>
      <c r="AR9" s="1036">
        <v>24659</v>
      </c>
      <c r="AS9" s="1035">
        <v>1014</v>
      </c>
      <c r="AT9" s="1035">
        <v>43607</v>
      </c>
      <c r="AU9" s="1035">
        <v>0</v>
      </c>
      <c r="AV9" s="1035">
        <v>8</v>
      </c>
      <c r="AW9" s="1035">
        <v>3025</v>
      </c>
      <c r="AX9" s="1035">
        <v>4402</v>
      </c>
      <c r="AY9" s="1036">
        <v>52056</v>
      </c>
      <c r="AZ9" s="1035">
        <v>76715</v>
      </c>
      <c r="BA9" s="1036">
        <v>12155</v>
      </c>
      <c r="BB9" s="1035">
        <v>64211</v>
      </c>
      <c r="BC9" s="1036">
        <v>88870</v>
      </c>
      <c r="BD9" s="1035">
        <v>-69890</v>
      </c>
      <c r="BE9" s="1036">
        <v>-5679</v>
      </c>
      <c r="BF9" s="1034">
        <v>18980</v>
      </c>
      <c r="BH9" s="1016">
        <v>43607</v>
      </c>
    </row>
    <row r="10" spans="1:60" ht="15" customHeight="1">
      <c r="A10" s="1033">
        <v>7</v>
      </c>
      <c r="B10" s="1034" t="s">
        <v>6</v>
      </c>
      <c r="C10" s="1035">
        <v>3688</v>
      </c>
      <c r="D10" s="1035">
        <v>246</v>
      </c>
      <c r="E10" s="1035">
        <v>188</v>
      </c>
      <c r="F10" s="1035">
        <v>52</v>
      </c>
      <c r="G10" s="1035">
        <v>5493</v>
      </c>
      <c r="H10" s="1035">
        <v>136</v>
      </c>
      <c r="I10" s="1035">
        <v>14778</v>
      </c>
      <c r="J10" s="1035">
        <v>1690</v>
      </c>
      <c r="K10" s="1035">
        <v>2581</v>
      </c>
      <c r="L10" s="1035">
        <v>13</v>
      </c>
      <c r="M10" s="1035">
        <v>1802</v>
      </c>
      <c r="N10" s="1035">
        <v>194</v>
      </c>
      <c r="O10" s="1035">
        <v>249</v>
      </c>
      <c r="P10" s="1035">
        <v>113</v>
      </c>
      <c r="Q10" s="1035">
        <v>762</v>
      </c>
      <c r="R10" s="1035">
        <v>741</v>
      </c>
      <c r="S10" s="1035">
        <v>204</v>
      </c>
      <c r="T10" s="1035">
        <v>1019</v>
      </c>
      <c r="U10" s="1035">
        <v>2230</v>
      </c>
      <c r="V10" s="1035">
        <v>959</v>
      </c>
      <c r="W10" s="1035">
        <v>20597</v>
      </c>
      <c r="X10" s="1035">
        <v>1158</v>
      </c>
      <c r="Y10" s="1035">
        <v>119</v>
      </c>
      <c r="Z10" s="1035">
        <v>152</v>
      </c>
      <c r="AA10" s="1035">
        <v>4594</v>
      </c>
      <c r="AB10" s="1035">
        <v>1043</v>
      </c>
      <c r="AC10" s="1035">
        <v>244</v>
      </c>
      <c r="AD10" s="1035">
        <v>1149</v>
      </c>
      <c r="AE10" s="1035">
        <v>3166</v>
      </c>
      <c r="AF10" s="1035">
        <v>459</v>
      </c>
      <c r="AG10" s="1035">
        <v>1324</v>
      </c>
      <c r="AH10" s="1035">
        <v>4375</v>
      </c>
      <c r="AI10" s="1035">
        <v>838</v>
      </c>
      <c r="AJ10" s="1035">
        <v>78</v>
      </c>
      <c r="AK10" s="1035">
        <v>1375</v>
      </c>
      <c r="AL10" s="1035">
        <v>392</v>
      </c>
      <c r="AM10" s="1035">
        <v>969</v>
      </c>
      <c r="AN10" s="1035">
        <v>526</v>
      </c>
      <c r="AO10" s="1035">
        <v>278</v>
      </c>
      <c r="AP10" s="1035">
        <v>4894</v>
      </c>
      <c r="AQ10" s="1035">
        <v>42</v>
      </c>
      <c r="AR10" s="1036">
        <v>84910</v>
      </c>
      <c r="AS10" s="1035">
        <v>661</v>
      </c>
      <c r="AT10" s="1035">
        <v>3341</v>
      </c>
      <c r="AU10" s="1035">
        <v>10</v>
      </c>
      <c r="AV10" s="1035">
        <v>149</v>
      </c>
      <c r="AW10" s="1035">
        <v>3830</v>
      </c>
      <c r="AX10" s="1035">
        <v>322</v>
      </c>
      <c r="AY10" s="1036">
        <v>8313</v>
      </c>
      <c r="AZ10" s="1035">
        <v>93223</v>
      </c>
      <c r="BA10" s="1036">
        <v>54908</v>
      </c>
      <c r="BB10" s="1035">
        <v>63221</v>
      </c>
      <c r="BC10" s="1036">
        <v>148131</v>
      </c>
      <c r="BD10" s="1035">
        <v>-81790</v>
      </c>
      <c r="BE10" s="1036">
        <v>-18569</v>
      </c>
      <c r="BF10" s="1034">
        <v>66341</v>
      </c>
      <c r="BH10" s="1016">
        <v>3341</v>
      </c>
    </row>
    <row r="11" spans="1:60" ht="15" customHeight="1">
      <c r="A11" s="1033">
        <v>8</v>
      </c>
      <c r="B11" s="1034" t="s">
        <v>589</v>
      </c>
      <c r="C11" s="1035">
        <v>13</v>
      </c>
      <c r="D11" s="1035">
        <v>1</v>
      </c>
      <c r="E11" s="1035">
        <v>24</v>
      </c>
      <c r="F11" s="1035">
        <v>12</v>
      </c>
      <c r="G11" s="1035">
        <v>1434</v>
      </c>
      <c r="H11" s="1035">
        <v>34</v>
      </c>
      <c r="I11" s="1035">
        <v>79</v>
      </c>
      <c r="J11" s="1035">
        <v>630</v>
      </c>
      <c r="K11" s="1035">
        <v>563</v>
      </c>
      <c r="L11" s="1035">
        <v>10</v>
      </c>
      <c r="M11" s="1035">
        <v>34</v>
      </c>
      <c r="N11" s="1035">
        <v>32</v>
      </c>
      <c r="O11" s="1035">
        <v>39</v>
      </c>
      <c r="P11" s="1035">
        <v>77</v>
      </c>
      <c r="Q11" s="1035">
        <v>1753</v>
      </c>
      <c r="R11" s="1035">
        <v>1011</v>
      </c>
      <c r="S11" s="1035">
        <v>60</v>
      </c>
      <c r="T11" s="1035">
        <v>3426</v>
      </c>
      <c r="U11" s="1035">
        <v>491</v>
      </c>
      <c r="V11" s="1035">
        <v>153</v>
      </c>
      <c r="W11" s="1035">
        <v>274</v>
      </c>
      <c r="X11" s="1035">
        <v>465</v>
      </c>
      <c r="Y11" s="1035">
        <v>118</v>
      </c>
      <c r="Z11" s="1035">
        <v>142</v>
      </c>
      <c r="AA11" s="1035">
        <v>3397</v>
      </c>
      <c r="AB11" s="1035">
        <v>3730</v>
      </c>
      <c r="AC11" s="1035">
        <v>25</v>
      </c>
      <c r="AD11" s="1035">
        <v>776</v>
      </c>
      <c r="AE11" s="1035">
        <v>3227</v>
      </c>
      <c r="AF11" s="1035">
        <v>2645</v>
      </c>
      <c r="AG11" s="1035">
        <v>2139</v>
      </c>
      <c r="AH11" s="1035">
        <v>2592</v>
      </c>
      <c r="AI11" s="1035">
        <v>1858</v>
      </c>
      <c r="AJ11" s="1035">
        <v>57</v>
      </c>
      <c r="AK11" s="1035">
        <v>1403</v>
      </c>
      <c r="AL11" s="1035">
        <v>39</v>
      </c>
      <c r="AM11" s="1035">
        <v>75</v>
      </c>
      <c r="AN11" s="1035">
        <v>489</v>
      </c>
      <c r="AO11" s="1035">
        <v>195</v>
      </c>
      <c r="AP11" s="1035">
        <v>0</v>
      </c>
      <c r="AQ11" s="1035">
        <v>2</v>
      </c>
      <c r="AR11" s="1036">
        <v>33524</v>
      </c>
      <c r="AS11" s="1035">
        <v>155</v>
      </c>
      <c r="AT11" s="1035">
        <v>0</v>
      </c>
      <c r="AU11" s="1035">
        <v>0</v>
      </c>
      <c r="AV11" s="1035">
        <v>0</v>
      </c>
      <c r="AW11" s="1035">
        <v>0</v>
      </c>
      <c r="AX11" s="1035">
        <v>-12</v>
      </c>
      <c r="AY11" s="1036">
        <v>143</v>
      </c>
      <c r="AZ11" s="1035">
        <v>33667</v>
      </c>
      <c r="BA11" s="1036">
        <v>2800</v>
      </c>
      <c r="BB11" s="1035">
        <v>2943</v>
      </c>
      <c r="BC11" s="1036">
        <v>36467</v>
      </c>
      <c r="BD11" s="1035">
        <v>-23768</v>
      </c>
      <c r="BE11" s="1036">
        <v>-20825</v>
      </c>
      <c r="BF11" s="1034">
        <v>12699</v>
      </c>
      <c r="BH11" s="1016">
        <v>0</v>
      </c>
    </row>
    <row r="12" spans="1:60" ht="15" customHeight="1">
      <c r="A12" s="1033">
        <v>9</v>
      </c>
      <c r="B12" s="1034" t="s">
        <v>169</v>
      </c>
      <c r="C12" s="1035">
        <v>8469</v>
      </c>
      <c r="D12" s="1035">
        <v>11</v>
      </c>
      <c r="E12" s="1035">
        <v>739</v>
      </c>
      <c r="F12" s="1035">
        <v>711</v>
      </c>
      <c r="G12" s="1035">
        <v>1679</v>
      </c>
      <c r="H12" s="1035">
        <v>1820</v>
      </c>
      <c r="I12" s="1035">
        <v>1462</v>
      </c>
      <c r="J12" s="1035">
        <v>397</v>
      </c>
      <c r="K12" s="1035">
        <v>306217</v>
      </c>
      <c r="L12" s="1035">
        <v>377</v>
      </c>
      <c r="M12" s="1035">
        <v>1274</v>
      </c>
      <c r="N12" s="1035">
        <v>3673</v>
      </c>
      <c r="O12" s="1035">
        <v>1407</v>
      </c>
      <c r="P12" s="1035">
        <v>496</v>
      </c>
      <c r="Q12" s="1035">
        <v>2714</v>
      </c>
      <c r="R12" s="1035">
        <v>3394</v>
      </c>
      <c r="S12" s="1035">
        <v>283</v>
      </c>
      <c r="T12" s="1035">
        <v>3178</v>
      </c>
      <c r="U12" s="1035">
        <v>7435</v>
      </c>
      <c r="V12" s="1035">
        <v>15689</v>
      </c>
      <c r="W12" s="1035">
        <v>2370</v>
      </c>
      <c r="X12" s="1035">
        <v>160</v>
      </c>
      <c r="Y12" s="1035">
        <v>354</v>
      </c>
      <c r="Z12" s="1035">
        <v>628</v>
      </c>
      <c r="AA12" s="1035">
        <v>6</v>
      </c>
      <c r="AB12" s="1035">
        <v>4</v>
      </c>
      <c r="AC12" s="1035">
        <v>18</v>
      </c>
      <c r="AD12" s="1035">
        <v>170</v>
      </c>
      <c r="AE12" s="1035">
        <v>287</v>
      </c>
      <c r="AF12" s="1035">
        <v>332</v>
      </c>
      <c r="AG12" s="1035">
        <v>707</v>
      </c>
      <c r="AH12" s="1035">
        <v>92564</v>
      </c>
      <c r="AI12" s="1035">
        <v>110</v>
      </c>
      <c r="AJ12" s="1035">
        <v>150</v>
      </c>
      <c r="AK12" s="1035">
        <v>1010</v>
      </c>
      <c r="AL12" s="1035">
        <v>250</v>
      </c>
      <c r="AM12" s="1035">
        <v>381</v>
      </c>
      <c r="AN12" s="1035">
        <v>166</v>
      </c>
      <c r="AO12" s="1035">
        <v>1306</v>
      </c>
      <c r="AP12" s="1035">
        <v>106</v>
      </c>
      <c r="AQ12" s="1035">
        <v>262</v>
      </c>
      <c r="AR12" s="1036">
        <v>462766</v>
      </c>
      <c r="AS12" s="1035">
        <v>1588</v>
      </c>
      <c r="AT12" s="1035">
        <v>21495</v>
      </c>
      <c r="AU12" s="1035">
        <v>0</v>
      </c>
      <c r="AV12" s="1035">
        <v>0</v>
      </c>
      <c r="AW12" s="1035">
        <v>0</v>
      </c>
      <c r="AX12" s="1035">
        <v>-2876</v>
      </c>
      <c r="AY12" s="1036">
        <v>20207</v>
      </c>
      <c r="AZ12" s="1035">
        <v>482973</v>
      </c>
      <c r="BA12" s="1036">
        <v>581469</v>
      </c>
      <c r="BB12" s="1035">
        <v>601676</v>
      </c>
      <c r="BC12" s="1036">
        <v>1064442</v>
      </c>
      <c r="BD12" s="1035">
        <v>-323387</v>
      </c>
      <c r="BE12" s="1036">
        <v>278289</v>
      </c>
      <c r="BF12" s="1034">
        <v>741055</v>
      </c>
      <c r="BH12" s="1016">
        <v>21495</v>
      </c>
    </row>
    <row r="13" spans="1:60" ht="15" customHeight="1">
      <c r="A13" s="1037">
        <v>10</v>
      </c>
      <c r="B13" s="1038" t="s">
        <v>170</v>
      </c>
      <c r="C13" s="1039">
        <v>1059</v>
      </c>
      <c r="D13" s="1039">
        <v>378</v>
      </c>
      <c r="E13" s="1039">
        <v>1421</v>
      </c>
      <c r="F13" s="1039">
        <v>642</v>
      </c>
      <c r="G13" s="1039">
        <v>671</v>
      </c>
      <c r="H13" s="1039">
        <v>62</v>
      </c>
      <c r="I13" s="1039">
        <v>246</v>
      </c>
      <c r="J13" s="1039">
        <v>22</v>
      </c>
      <c r="K13" s="1039">
        <v>180097</v>
      </c>
      <c r="L13" s="1039">
        <v>31345</v>
      </c>
      <c r="M13" s="1039">
        <v>2018</v>
      </c>
      <c r="N13" s="1039">
        <v>57567</v>
      </c>
      <c r="O13" s="1039">
        <v>1335</v>
      </c>
      <c r="P13" s="1039">
        <v>130</v>
      </c>
      <c r="Q13" s="1039">
        <v>153</v>
      </c>
      <c r="R13" s="1039">
        <v>366</v>
      </c>
      <c r="S13" s="1039">
        <v>24</v>
      </c>
      <c r="T13" s="1039">
        <v>32</v>
      </c>
      <c r="U13" s="1039">
        <v>687</v>
      </c>
      <c r="V13" s="1039">
        <v>355</v>
      </c>
      <c r="W13" s="1039">
        <v>7275</v>
      </c>
      <c r="X13" s="1039">
        <v>21251</v>
      </c>
      <c r="Y13" s="1039">
        <v>490</v>
      </c>
      <c r="Z13" s="1039">
        <v>511</v>
      </c>
      <c r="AA13" s="1039">
        <v>939</v>
      </c>
      <c r="AB13" s="1039">
        <v>110</v>
      </c>
      <c r="AC13" s="1039">
        <v>189</v>
      </c>
      <c r="AD13" s="1039">
        <v>52003</v>
      </c>
      <c r="AE13" s="1039">
        <v>186</v>
      </c>
      <c r="AF13" s="1039">
        <v>3921</v>
      </c>
      <c r="AG13" s="1039">
        <v>602</v>
      </c>
      <c r="AH13" s="1039">
        <v>1685</v>
      </c>
      <c r="AI13" s="1039">
        <v>161</v>
      </c>
      <c r="AJ13" s="1039">
        <v>120</v>
      </c>
      <c r="AK13" s="1039">
        <v>558</v>
      </c>
      <c r="AL13" s="1039">
        <v>196</v>
      </c>
      <c r="AM13" s="1039">
        <v>641</v>
      </c>
      <c r="AN13" s="1039">
        <v>623</v>
      </c>
      <c r="AO13" s="1039">
        <v>447</v>
      </c>
      <c r="AP13" s="1039">
        <v>0</v>
      </c>
      <c r="AQ13" s="1039">
        <v>701</v>
      </c>
      <c r="AR13" s="1040">
        <v>371219</v>
      </c>
      <c r="AS13" s="1039">
        <v>145</v>
      </c>
      <c r="AT13" s="1039">
        <v>53433</v>
      </c>
      <c r="AU13" s="1039">
        <v>0</v>
      </c>
      <c r="AV13" s="1039">
        <v>0</v>
      </c>
      <c r="AW13" s="1039">
        <v>0</v>
      </c>
      <c r="AX13" s="1039">
        <v>-4395</v>
      </c>
      <c r="AY13" s="1040">
        <v>49183</v>
      </c>
      <c r="AZ13" s="1039">
        <v>420402</v>
      </c>
      <c r="BA13" s="1040">
        <v>416406</v>
      </c>
      <c r="BB13" s="1039">
        <v>465589</v>
      </c>
      <c r="BC13" s="1040">
        <v>836808</v>
      </c>
      <c r="BD13" s="1039">
        <v>-281191</v>
      </c>
      <c r="BE13" s="1040">
        <v>184398</v>
      </c>
      <c r="BF13" s="1038">
        <v>555617</v>
      </c>
      <c r="BH13" s="1016">
        <v>53433</v>
      </c>
    </row>
    <row r="14" spans="1:60" ht="15" customHeight="1">
      <c r="A14" s="1033">
        <v>11</v>
      </c>
      <c r="B14" s="1034" t="s">
        <v>171</v>
      </c>
      <c r="C14" s="1035">
        <v>347</v>
      </c>
      <c r="D14" s="1035">
        <v>21</v>
      </c>
      <c r="E14" s="1035">
        <v>1</v>
      </c>
      <c r="F14" s="1035">
        <v>5</v>
      </c>
      <c r="G14" s="1035">
        <v>1974</v>
      </c>
      <c r="H14" s="1035">
        <v>20</v>
      </c>
      <c r="I14" s="1035">
        <v>203</v>
      </c>
      <c r="J14" s="1035">
        <v>0</v>
      </c>
      <c r="K14" s="1035">
        <v>1747</v>
      </c>
      <c r="L14" s="1035">
        <v>50</v>
      </c>
      <c r="M14" s="1035">
        <v>5526</v>
      </c>
      <c r="N14" s="1035">
        <v>4888</v>
      </c>
      <c r="O14" s="1035">
        <v>443</v>
      </c>
      <c r="P14" s="1035">
        <v>180</v>
      </c>
      <c r="Q14" s="1035">
        <v>2718</v>
      </c>
      <c r="R14" s="1035">
        <v>5099</v>
      </c>
      <c r="S14" s="1035">
        <v>191</v>
      </c>
      <c r="T14" s="1035">
        <v>1134</v>
      </c>
      <c r="U14" s="1035">
        <v>3413</v>
      </c>
      <c r="V14" s="1035">
        <v>336</v>
      </c>
      <c r="W14" s="1035">
        <v>25085</v>
      </c>
      <c r="X14" s="1035">
        <v>13</v>
      </c>
      <c r="Y14" s="1035">
        <v>183</v>
      </c>
      <c r="Z14" s="1035">
        <v>22</v>
      </c>
      <c r="AA14" s="1035">
        <v>121</v>
      </c>
      <c r="AB14" s="1035">
        <v>2</v>
      </c>
      <c r="AC14" s="1035">
        <v>38</v>
      </c>
      <c r="AD14" s="1035">
        <v>37</v>
      </c>
      <c r="AE14" s="1035">
        <v>1</v>
      </c>
      <c r="AF14" s="1035">
        <v>62</v>
      </c>
      <c r="AG14" s="1035">
        <v>506</v>
      </c>
      <c r="AH14" s="1035">
        <v>594</v>
      </c>
      <c r="AI14" s="1035">
        <v>22</v>
      </c>
      <c r="AJ14" s="1035">
        <v>0</v>
      </c>
      <c r="AK14" s="1035">
        <v>197</v>
      </c>
      <c r="AL14" s="1035">
        <v>148</v>
      </c>
      <c r="AM14" s="1035">
        <v>255</v>
      </c>
      <c r="AN14" s="1035">
        <v>90</v>
      </c>
      <c r="AO14" s="1035">
        <v>30</v>
      </c>
      <c r="AP14" s="1035">
        <v>57</v>
      </c>
      <c r="AQ14" s="1035">
        <v>171</v>
      </c>
      <c r="AR14" s="1036">
        <v>55930</v>
      </c>
      <c r="AS14" s="1035">
        <v>109</v>
      </c>
      <c r="AT14" s="1035">
        <v>1012</v>
      </c>
      <c r="AU14" s="1035">
        <v>0</v>
      </c>
      <c r="AV14" s="1035">
        <v>0</v>
      </c>
      <c r="AW14" s="1035">
        <v>0</v>
      </c>
      <c r="AX14" s="1035">
        <v>27</v>
      </c>
      <c r="AY14" s="1036">
        <v>1148</v>
      </c>
      <c r="AZ14" s="1035">
        <v>57078</v>
      </c>
      <c r="BA14" s="1036">
        <v>66406</v>
      </c>
      <c r="BB14" s="1035">
        <v>67554</v>
      </c>
      <c r="BC14" s="1036">
        <v>123484</v>
      </c>
      <c r="BD14" s="1035">
        <v>-30705</v>
      </c>
      <c r="BE14" s="1036">
        <v>36849</v>
      </c>
      <c r="BF14" s="1034">
        <v>92779</v>
      </c>
      <c r="BH14" s="1016">
        <v>1012</v>
      </c>
    </row>
    <row r="15" spans="1:60" ht="15" customHeight="1">
      <c r="A15" s="1033">
        <v>12</v>
      </c>
      <c r="B15" s="1034" t="s">
        <v>172</v>
      </c>
      <c r="C15" s="1035">
        <v>5</v>
      </c>
      <c r="D15" s="1035">
        <v>1</v>
      </c>
      <c r="E15" s="1035">
        <v>17</v>
      </c>
      <c r="F15" s="1035">
        <v>35</v>
      </c>
      <c r="G15" s="1035">
        <v>0</v>
      </c>
      <c r="H15" s="1035">
        <v>7</v>
      </c>
      <c r="I15" s="1035">
        <v>365</v>
      </c>
      <c r="J15" s="1035">
        <v>0</v>
      </c>
      <c r="K15" s="1035">
        <v>1</v>
      </c>
      <c r="L15" s="1035">
        <v>0</v>
      </c>
      <c r="M15" s="1035">
        <v>614</v>
      </c>
      <c r="N15" s="1035">
        <v>708294</v>
      </c>
      <c r="O15" s="1035">
        <v>138</v>
      </c>
      <c r="P15" s="1035">
        <v>13179</v>
      </c>
      <c r="Q15" s="1035">
        <v>11518</v>
      </c>
      <c r="R15" s="1035">
        <v>178</v>
      </c>
      <c r="S15" s="1035">
        <v>1348</v>
      </c>
      <c r="T15" s="1035">
        <v>4097</v>
      </c>
      <c r="U15" s="1035">
        <v>55592</v>
      </c>
      <c r="V15" s="1035">
        <v>276</v>
      </c>
      <c r="W15" s="1035">
        <v>10859</v>
      </c>
      <c r="X15" s="1035">
        <v>0</v>
      </c>
      <c r="Y15" s="1035">
        <v>1</v>
      </c>
      <c r="Z15" s="1035">
        <v>0</v>
      </c>
      <c r="AA15" s="1035">
        <v>0</v>
      </c>
      <c r="AB15" s="1035">
        <v>0</v>
      </c>
      <c r="AC15" s="1035">
        <v>0</v>
      </c>
      <c r="AD15" s="1035">
        <v>5</v>
      </c>
      <c r="AE15" s="1035">
        <v>0</v>
      </c>
      <c r="AF15" s="1035">
        <v>11</v>
      </c>
      <c r="AG15" s="1035">
        <v>0</v>
      </c>
      <c r="AH15" s="1035">
        <v>2</v>
      </c>
      <c r="AI15" s="1035">
        <v>0</v>
      </c>
      <c r="AJ15" s="1035">
        <v>0</v>
      </c>
      <c r="AK15" s="1035">
        <v>35</v>
      </c>
      <c r="AL15" s="1035">
        <v>2</v>
      </c>
      <c r="AM15" s="1035">
        <v>4</v>
      </c>
      <c r="AN15" s="1035">
        <v>0</v>
      </c>
      <c r="AO15" s="1035">
        <v>1</v>
      </c>
      <c r="AP15" s="1035">
        <v>0</v>
      </c>
      <c r="AQ15" s="1035">
        <v>176</v>
      </c>
      <c r="AR15" s="1036">
        <v>806761</v>
      </c>
      <c r="AS15" s="1035">
        <v>0</v>
      </c>
      <c r="AT15" s="1035">
        <v>-315</v>
      </c>
      <c r="AU15" s="1035">
        <v>0</v>
      </c>
      <c r="AV15" s="1035">
        <v>-244</v>
      </c>
      <c r="AW15" s="1035">
        <v>-1364</v>
      </c>
      <c r="AX15" s="1035">
        <v>9974</v>
      </c>
      <c r="AY15" s="1036">
        <v>8051</v>
      </c>
      <c r="AZ15" s="1035">
        <v>814812</v>
      </c>
      <c r="BA15" s="1036">
        <v>765447</v>
      </c>
      <c r="BB15" s="1035">
        <v>773498</v>
      </c>
      <c r="BC15" s="1036">
        <v>1580259</v>
      </c>
      <c r="BD15" s="1035">
        <v>-186432</v>
      </c>
      <c r="BE15" s="1036">
        <v>587066</v>
      </c>
      <c r="BF15" s="1034">
        <v>1393827</v>
      </c>
      <c r="BH15" s="1016">
        <v>-315</v>
      </c>
    </row>
    <row r="16" spans="1:60" ht="15" customHeight="1">
      <c r="A16" s="1033">
        <v>13</v>
      </c>
      <c r="B16" s="1034" t="s">
        <v>173</v>
      </c>
      <c r="C16" s="1035">
        <v>0</v>
      </c>
      <c r="D16" s="1035">
        <v>0</v>
      </c>
      <c r="E16" s="1035">
        <v>0</v>
      </c>
      <c r="F16" s="1035">
        <v>21</v>
      </c>
      <c r="G16" s="1035">
        <v>299</v>
      </c>
      <c r="H16" s="1035">
        <v>0</v>
      </c>
      <c r="I16" s="1035">
        <v>109</v>
      </c>
      <c r="J16" s="1035">
        <v>24</v>
      </c>
      <c r="K16" s="1035">
        <v>1372</v>
      </c>
      <c r="L16" s="1035">
        <v>6</v>
      </c>
      <c r="M16" s="1035">
        <v>929</v>
      </c>
      <c r="N16" s="1035">
        <v>2411</v>
      </c>
      <c r="O16" s="1035">
        <v>42110</v>
      </c>
      <c r="P16" s="1035">
        <v>2733</v>
      </c>
      <c r="Q16" s="1035">
        <v>5460</v>
      </c>
      <c r="R16" s="1035">
        <v>8379</v>
      </c>
      <c r="S16" s="1035">
        <v>1495</v>
      </c>
      <c r="T16" s="1035">
        <v>9519</v>
      </c>
      <c r="U16" s="1035">
        <v>10871</v>
      </c>
      <c r="V16" s="1035">
        <v>321</v>
      </c>
      <c r="W16" s="1035">
        <v>4454</v>
      </c>
      <c r="X16" s="1035">
        <v>80</v>
      </c>
      <c r="Y16" s="1035">
        <v>10</v>
      </c>
      <c r="Z16" s="1035">
        <v>0</v>
      </c>
      <c r="AA16" s="1035">
        <v>7</v>
      </c>
      <c r="AB16" s="1035">
        <v>0</v>
      </c>
      <c r="AC16" s="1035">
        <v>0</v>
      </c>
      <c r="AD16" s="1035">
        <v>20</v>
      </c>
      <c r="AE16" s="1035">
        <v>21</v>
      </c>
      <c r="AF16" s="1035">
        <v>74</v>
      </c>
      <c r="AG16" s="1035">
        <v>5</v>
      </c>
      <c r="AH16" s="1035">
        <v>899</v>
      </c>
      <c r="AI16" s="1035">
        <v>10</v>
      </c>
      <c r="AJ16" s="1035">
        <v>0</v>
      </c>
      <c r="AK16" s="1035">
        <v>109</v>
      </c>
      <c r="AL16" s="1035">
        <v>52</v>
      </c>
      <c r="AM16" s="1035">
        <v>50</v>
      </c>
      <c r="AN16" s="1035">
        <v>0</v>
      </c>
      <c r="AO16" s="1035">
        <v>34</v>
      </c>
      <c r="AP16" s="1035">
        <v>11</v>
      </c>
      <c r="AQ16" s="1035">
        <v>138</v>
      </c>
      <c r="AR16" s="1036">
        <v>92033</v>
      </c>
      <c r="AS16" s="1035">
        <v>12</v>
      </c>
      <c r="AT16" s="1035">
        <v>-1</v>
      </c>
      <c r="AU16" s="1035">
        <v>0</v>
      </c>
      <c r="AV16" s="1035">
        <v>0</v>
      </c>
      <c r="AW16" s="1035">
        <v>-1663</v>
      </c>
      <c r="AX16" s="1035">
        <v>-2011</v>
      </c>
      <c r="AY16" s="1036">
        <v>-3663</v>
      </c>
      <c r="AZ16" s="1035">
        <v>88370</v>
      </c>
      <c r="BA16" s="1036">
        <v>490930</v>
      </c>
      <c r="BB16" s="1035">
        <v>487267</v>
      </c>
      <c r="BC16" s="1036">
        <v>579300</v>
      </c>
      <c r="BD16" s="1035">
        <v>-70020</v>
      </c>
      <c r="BE16" s="1036">
        <v>417247</v>
      </c>
      <c r="BF16" s="1034">
        <v>509280</v>
      </c>
      <c r="BH16" s="1016">
        <v>-1</v>
      </c>
    </row>
    <row r="17" spans="1:60" ht="15" customHeight="1">
      <c r="A17" s="1033">
        <v>14</v>
      </c>
      <c r="B17" s="1034" t="s">
        <v>174</v>
      </c>
      <c r="C17" s="1035">
        <v>187</v>
      </c>
      <c r="D17" s="1035">
        <v>16</v>
      </c>
      <c r="E17" s="1035">
        <v>82</v>
      </c>
      <c r="F17" s="1035">
        <v>391</v>
      </c>
      <c r="G17" s="1035">
        <v>6022</v>
      </c>
      <c r="H17" s="1035">
        <v>36</v>
      </c>
      <c r="I17" s="1035">
        <v>752</v>
      </c>
      <c r="J17" s="1035">
        <v>7</v>
      </c>
      <c r="K17" s="1035">
        <v>1904</v>
      </c>
      <c r="L17" s="1035">
        <v>328</v>
      </c>
      <c r="M17" s="1035">
        <v>731</v>
      </c>
      <c r="N17" s="1035">
        <v>121</v>
      </c>
      <c r="O17" s="1035">
        <v>157</v>
      </c>
      <c r="P17" s="1035">
        <v>3037</v>
      </c>
      <c r="Q17" s="1035">
        <v>5014</v>
      </c>
      <c r="R17" s="1035">
        <v>2922</v>
      </c>
      <c r="S17" s="1035">
        <v>995</v>
      </c>
      <c r="T17" s="1035">
        <v>5422</v>
      </c>
      <c r="U17" s="1035">
        <v>10528</v>
      </c>
      <c r="V17" s="1035">
        <v>862</v>
      </c>
      <c r="W17" s="1035">
        <v>42066</v>
      </c>
      <c r="X17" s="1035">
        <v>116</v>
      </c>
      <c r="Y17" s="1035">
        <v>30</v>
      </c>
      <c r="Z17" s="1035">
        <v>7</v>
      </c>
      <c r="AA17" s="1035">
        <v>1622</v>
      </c>
      <c r="AB17" s="1035">
        <v>27</v>
      </c>
      <c r="AC17" s="1035">
        <v>174</v>
      </c>
      <c r="AD17" s="1035">
        <v>828</v>
      </c>
      <c r="AE17" s="1035">
        <v>111</v>
      </c>
      <c r="AF17" s="1035">
        <v>1613</v>
      </c>
      <c r="AG17" s="1035">
        <v>41</v>
      </c>
      <c r="AH17" s="1035">
        <v>252</v>
      </c>
      <c r="AI17" s="1035">
        <v>113</v>
      </c>
      <c r="AJ17" s="1035">
        <v>51</v>
      </c>
      <c r="AK17" s="1035">
        <v>282</v>
      </c>
      <c r="AL17" s="1035">
        <v>75</v>
      </c>
      <c r="AM17" s="1035">
        <v>392</v>
      </c>
      <c r="AN17" s="1035">
        <v>13</v>
      </c>
      <c r="AO17" s="1035">
        <v>293</v>
      </c>
      <c r="AP17" s="1035">
        <v>4</v>
      </c>
      <c r="AQ17" s="1035">
        <v>210</v>
      </c>
      <c r="AR17" s="1036">
        <v>87834</v>
      </c>
      <c r="AS17" s="1035">
        <v>276</v>
      </c>
      <c r="AT17" s="1035">
        <v>1999</v>
      </c>
      <c r="AU17" s="1035">
        <v>2</v>
      </c>
      <c r="AV17" s="1035">
        <v>149</v>
      </c>
      <c r="AW17" s="1035">
        <v>4488</v>
      </c>
      <c r="AX17" s="1035">
        <v>-1139</v>
      </c>
      <c r="AY17" s="1036">
        <v>5775</v>
      </c>
      <c r="AZ17" s="1035">
        <v>93609</v>
      </c>
      <c r="BA17" s="1036">
        <v>26710</v>
      </c>
      <c r="BB17" s="1035">
        <v>32485</v>
      </c>
      <c r="BC17" s="1036">
        <v>120319</v>
      </c>
      <c r="BD17" s="1035">
        <v>-68793</v>
      </c>
      <c r="BE17" s="1036">
        <v>-36308</v>
      </c>
      <c r="BF17" s="1034">
        <v>51526</v>
      </c>
      <c r="BH17" s="1016">
        <v>1999</v>
      </c>
    </row>
    <row r="18" spans="1:60" ht="15" customHeight="1">
      <c r="A18" s="1037">
        <v>15</v>
      </c>
      <c r="B18" s="1038" t="s">
        <v>175</v>
      </c>
      <c r="C18" s="1039">
        <v>40</v>
      </c>
      <c r="D18" s="1039">
        <v>10</v>
      </c>
      <c r="E18" s="1039">
        <v>1</v>
      </c>
      <c r="F18" s="1039">
        <v>80</v>
      </c>
      <c r="G18" s="1039">
        <v>0</v>
      </c>
      <c r="H18" s="1039">
        <v>0</v>
      </c>
      <c r="I18" s="1039">
        <v>132</v>
      </c>
      <c r="J18" s="1039">
        <v>0</v>
      </c>
      <c r="K18" s="1039">
        <v>4</v>
      </c>
      <c r="L18" s="1039">
        <v>6</v>
      </c>
      <c r="M18" s="1039">
        <v>412</v>
      </c>
      <c r="N18" s="1039">
        <v>24</v>
      </c>
      <c r="O18" s="1039">
        <v>3</v>
      </c>
      <c r="P18" s="1039">
        <v>126</v>
      </c>
      <c r="Q18" s="1039">
        <v>44338</v>
      </c>
      <c r="R18" s="1039">
        <v>1263</v>
      </c>
      <c r="S18" s="1039">
        <v>371</v>
      </c>
      <c r="T18" s="1039">
        <v>2131</v>
      </c>
      <c r="U18" s="1039">
        <v>8858</v>
      </c>
      <c r="V18" s="1039">
        <v>250</v>
      </c>
      <c r="W18" s="1039">
        <v>3151</v>
      </c>
      <c r="X18" s="1039">
        <v>0</v>
      </c>
      <c r="Y18" s="1039">
        <v>451</v>
      </c>
      <c r="Z18" s="1039">
        <v>1</v>
      </c>
      <c r="AA18" s="1039">
        <v>594</v>
      </c>
      <c r="AB18" s="1039">
        <v>2</v>
      </c>
      <c r="AC18" s="1039">
        <v>0</v>
      </c>
      <c r="AD18" s="1039">
        <v>73</v>
      </c>
      <c r="AE18" s="1039">
        <v>18</v>
      </c>
      <c r="AF18" s="1039">
        <v>1296</v>
      </c>
      <c r="AG18" s="1039">
        <v>0</v>
      </c>
      <c r="AH18" s="1039">
        <v>7644</v>
      </c>
      <c r="AI18" s="1039">
        <v>0</v>
      </c>
      <c r="AJ18" s="1039">
        <v>94</v>
      </c>
      <c r="AK18" s="1039">
        <v>6335</v>
      </c>
      <c r="AL18" s="1039">
        <v>3</v>
      </c>
      <c r="AM18" s="1039">
        <v>0</v>
      </c>
      <c r="AN18" s="1039">
        <v>339</v>
      </c>
      <c r="AO18" s="1039">
        <v>15</v>
      </c>
      <c r="AP18" s="1039">
        <v>280</v>
      </c>
      <c r="AQ18" s="1039">
        <v>0</v>
      </c>
      <c r="AR18" s="1040">
        <v>78345</v>
      </c>
      <c r="AS18" s="1039">
        <v>22</v>
      </c>
      <c r="AT18" s="1039">
        <v>739</v>
      </c>
      <c r="AU18" s="1039">
        <v>1</v>
      </c>
      <c r="AV18" s="1039">
        <v>6495</v>
      </c>
      <c r="AW18" s="1039">
        <v>209747</v>
      </c>
      <c r="AX18" s="1039">
        <v>2647</v>
      </c>
      <c r="AY18" s="1040">
        <v>219651</v>
      </c>
      <c r="AZ18" s="1039">
        <v>297996</v>
      </c>
      <c r="BA18" s="1040">
        <v>204624</v>
      </c>
      <c r="BB18" s="1039">
        <v>424275</v>
      </c>
      <c r="BC18" s="1040">
        <v>502620</v>
      </c>
      <c r="BD18" s="1039">
        <v>-263317</v>
      </c>
      <c r="BE18" s="1040">
        <v>160958</v>
      </c>
      <c r="BF18" s="1038">
        <v>239303</v>
      </c>
      <c r="BH18" s="1016">
        <v>739</v>
      </c>
    </row>
    <row r="19" spans="1:60" ht="15" customHeight="1">
      <c r="A19" s="1033">
        <v>16</v>
      </c>
      <c r="B19" s="1034" t="s">
        <v>177</v>
      </c>
      <c r="C19" s="1035">
        <v>0</v>
      </c>
      <c r="D19" s="1035">
        <v>0</v>
      </c>
      <c r="E19" s="1035">
        <v>0</v>
      </c>
      <c r="F19" s="1035">
        <v>2</v>
      </c>
      <c r="G19" s="1035">
        <v>0</v>
      </c>
      <c r="H19" s="1035">
        <v>0</v>
      </c>
      <c r="I19" s="1035">
        <v>0</v>
      </c>
      <c r="J19" s="1035">
        <v>11</v>
      </c>
      <c r="K19" s="1035">
        <v>1</v>
      </c>
      <c r="L19" s="1035">
        <v>0</v>
      </c>
      <c r="M19" s="1035">
        <v>0</v>
      </c>
      <c r="N19" s="1035">
        <v>1</v>
      </c>
      <c r="O19" s="1035">
        <v>22</v>
      </c>
      <c r="P19" s="1035">
        <v>57</v>
      </c>
      <c r="Q19" s="1035">
        <v>19111</v>
      </c>
      <c r="R19" s="1035">
        <v>51800</v>
      </c>
      <c r="S19" s="1035">
        <v>4324</v>
      </c>
      <c r="T19" s="1035">
        <v>57194</v>
      </c>
      <c r="U19" s="1035">
        <v>4305</v>
      </c>
      <c r="V19" s="1035">
        <v>6</v>
      </c>
      <c r="W19" s="1035">
        <v>137</v>
      </c>
      <c r="X19" s="1035">
        <v>2</v>
      </c>
      <c r="Y19" s="1035">
        <v>1</v>
      </c>
      <c r="Z19" s="1035">
        <v>0</v>
      </c>
      <c r="AA19" s="1035">
        <v>15</v>
      </c>
      <c r="AB19" s="1035">
        <v>10</v>
      </c>
      <c r="AC19" s="1035">
        <v>0</v>
      </c>
      <c r="AD19" s="1035">
        <v>1</v>
      </c>
      <c r="AE19" s="1035">
        <v>194</v>
      </c>
      <c r="AF19" s="1035">
        <v>809</v>
      </c>
      <c r="AG19" s="1035">
        <v>121</v>
      </c>
      <c r="AH19" s="1035">
        <v>4</v>
      </c>
      <c r="AI19" s="1035">
        <v>0</v>
      </c>
      <c r="AJ19" s="1035">
        <v>0</v>
      </c>
      <c r="AK19" s="1035">
        <v>3175</v>
      </c>
      <c r="AL19" s="1035">
        <v>0</v>
      </c>
      <c r="AM19" s="1035">
        <v>0</v>
      </c>
      <c r="AN19" s="1035">
        <v>0</v>
      </c>
      <c r="AO19" s="1035">
        <v>2</v>
      </c>
      <c r="AP19" s="1035">
        <v>408</v>
      </c>
      <c r="AQ19" s="1035">
        <v>0</v>
      </c>
      <c r="AR19" s="1036">
        <v>141713</v>
      </c>
      <c r="AS19" s="1035">
        <v>5</v>
      </c>
      <c r="AT19" s="1035">
        <v>747</v>
      </c>
      <c r="AU19" s="1035">
        <v>0</v>
      </c>
      <c r="AV19" s="1035">
        <v>0</v>
      </c>
      <c r="AW19" s="1035">
        <v>0</v>
      </c>
      <c r="AX19" s="1035">
        <v>-5456</v>
      </c>
      <c r="AY19" s="1036">
        <v>-4704</v>
      </c>
      <c r="AZ19" s="1035">
        <v>137009</v>
      </c>
      <c r="BA19" s="1036">
        <v>198209</v>
      </c>
      <c r="BB19" s="1035">
        <v>193505</v>
      </c>
      <c r="BC19" s="1036">
        <v>335218</v>
      </c>
      <c r="BD19" s="1035">
        <v>-122015</v>
      </c>
      <c r="BE19" s="1036">
        <v>71490</v>
      </c>
      <c r="BF19" s="1034">
        <v>213203</v>
      </c>
      <c r="BH19" s="1016">
        <v>747</v>
      </c>
    </row>
    <row r="20" spans="1:60" ht="15" customHeight="1">
      <c r="A20" s="1033">
        <v>17</v>
      </c>
      <c r="B20" s="1034" t="s">
        <v>299</v>
      </c>
      <c r="C20" s="1035">
        <v>5</v>
      </c>
      <c r="D20" s="1035">
        <v>0</v>
      </c>
      <c r="E20" s="1035">
        <v>34</v>
      </c>
      <c r="F20" s="1035">
        <v>32</v>
      </c>
      <c r="G20" s="1035">
        <v>0</v>
      </c>
      <c r="H20" s="1035">
        <v>0</v>
      </c>
      <c r="I20" s="1035">
        <v>12</v>
      </c>
      <c r="J20" s="1035">
        <v>0</v>
      </c>
      <c r="K20" s="1035">
        <v>0</v>
      </c>
      <c r="L20" s="1035">
        <v>0</v>
      </c>
      <c r="M20" s="1035">
        <v>5</v>
      </c>
      <c r="N20" s="1035">
        <v>0</v>
      </c>
      <c r="O20" s="1035">
        <v>2</v>
      </c>
      <c r="P20" s="1035">
        <v>26</v>
      </c>
      <c r="Q20" s="1035">
        <v>4777</v>
      </c>
      <c r="R20" s="1035">
        <v>4341</v>
      </c>
      <c r="S20" s="1035">
        <v>4215</v>
      </c>
      <c r="T20" s="1035">
        <v>4125</v>
      </c>
      <c r="U20" s="1035">
        <v>15840</v>
      </c>
      <c r="V20" s="1035">
        <v>10</v>
      </c>
      <c r="W20" s="1035">
        <v>3717</v>
      </c>
      <c r="X20" s="1035">
        <v>1</v>
      </c>
      <c r="Y20" s="1035">
        <v>8</v>
      </c>
      <c r="Z20" s="1035">
        <v>0</v>
      </c>
      <c r="AA20" s="1035">
        <v>123</v>
      </c>
      <c r="AB20" s="1035">
        <v>1</v>
      </c>
      <c r="AC20" s="1035">
        <v>6</v>
      </c>
      <c r="AD20" s="1035">
        <v>97</v>
      </c>
      <c r="AE20" s="1035">
        <v>29</v>
      </c>
      <c r="AF20" s="1035">
        <v>673</v>
      </c>
      <c r="AG20" s="1035">
        <v>175</v>
      </c>
      <c r="AH20" s="1035">
        <v>52</v>
      </c>
      <c r="AI20" s="1035">
        <v>0</v>
      </c>
      <c r="AJ20" s="1035">
        <v>7</v>
      </c>
      <c r="AK20" s="1035">
        <v>1810</v>
      </c>
      <c r="AL20" s="1035">
        <v>8</v>
      </c>
      <c r="AM20" s="1035">
        <v>6</v>
      </c>
      <c r="AN20" s="1035">
        <v>49</v>
      </c>
      <c r="AO20" s="1035">
        <v>4</v>
      </c>
      <c r="AP20" s="1035">
        <v>0</v>
      </c>
      <c r="AQ20" s="1035">
        <v>42</v>
      </c>
      <c r="AR20" s="1036">
        <v>40232</v>
      </c>
      <c r="AS20" s="1035">
        <v>608</v>
      </c>
      <c r="AT20" s="1035">
        <v>22390</v>
      </c>
      <c r="AU20" s="1035">
        <v>0</v>
      </c>
      <c r="AV20" s="1035">
        <v>2951</v>
      </c>
      <c r="AW20" s="1035">
        <v>58518</v>
      </c>
      <c r="AX20" s="1035">
        <v>2067</v>
      </c>
      <c r="AY20" s="1036">
        <v>86534</v>
      </c>
      <c r="AZ20" s="1035">
        <v>126766</v>
      </c>
      <c r="BA20" s="1036">
        <v>24406</v>
      </c>
      <c r="BB20" s="1035">
        <v>110940</v>
      </c>
      <c r="BC20" s="1036">
        <v>151172</v>
      </c>
      <c r="BD20" s="1035">
        <v>-118439</v>
      </c>
      <c r="BE20" s="1036">
        <v>-7499</v>
      </c>
      <c r="BF20" s="1034">
        <v>32733</v>
      </c>
      <c r="BH20" s="1016">
        <v>22390</v>
      </c>
    </row>
    <row r="21" spans="1:60" ht="15" customHeight="1">
      <c r="A21" s="1033">
        <v>18</v>
      </c>
      <c r="B21" s="1034" t="s">
        <v>289</v>
      </c>
      <c r="C21" s="1035">
        <v>0</v>
      </c>
      <c r="D21" s="1035">
        <v>5</v>
      </c>
      <c r="E21" s="1035">
        <v>1</v>
      </c>
      <c r="F21" s="1035">
        <v>0</v>
      </c>
      <c r="G21" s="1035">
        <v>12</v>
      </c>
      <c r="H21" s="1035">
        <v>0</v>
      </c>
      <c r="I21" s="1035">
        <v>0</v>
      </c>
      <c r="J21" s="1035">
        <v>0</v>
      </c>
      <c r="K21" s="1035">
        <v>9</v>
      </c>
      <c r="L21" s="1035">
        <v>1</v>
      </c>
      <c r="M21" s="1035">
        <v>1</v>
      </c>
      <c r="N21" s="1035">
        <v>0</v>
      </c>
      <c r="O21" s="1035">
        <v>0</v>
      </c>
      <c r="P21" s="1035">
        <v>3</v>
      </c>
      <c r="Q21" s="1035">
        <v>178</v>
      </c>
      <c r="R21" s="1035">
        <v>26</v>
      </c>
      <c r="S21" s="1035">
        <v>1</v>
      </c>
      <c r="T21" s="1035">
        <v>6697</v>
      </c>
      <c r="U21" s="1035">
        <v>5620</v>
      </c>
      <c r="V21" s="1035">
        <v>2</v>
      </c>
      <c r="W21" s="1035">
        <v>772</v>
      </c>
      <c r="X21" s="1035">
        <v>5</v>
      </c>
      <c r="Y21" s="1035">
        <v>0</v>
      </c>
      <c r="Z21" s="1035">
        <v>1</v>
      </c>
      <c r="AA21" s="1035">
        <v>177</v>
      </c>
      <c r="AB21" s="1035">
        <v>32</v>
      </c>
      <c r="AC21" s="1035">
        <v>30</v>
      </c>
      <c r="AD21" s="1035">
        <v>50</v>
      </c>
      <c r="AE21" s="1035">
        <v>39</v>
      </c>
      <c r="AF21" s="1035">
        <v>614</v>
      </c>
      <c r="AG21" s="1035">
        <v>13</v>
      </c>
      <c r="AH21" s="1035">
        <v>22</v>
      </c>
      <c r="AI21" s="1035">
        <v>4</v>
      </c>
      <c r="AJ21" s="1035">
        <v>173</v>
      </c>
      <c r="AK21" s="1035">
        <v>258</v>
      </c>
      <c r="AL21" s="1035">
        <v>1</v>
      </c>
      <c r="AM21" s="1035">
        <v>26</v>
      </c>
      <c r="AN21" s="1035">
        <v>25</v>
      </c>
      <c r="AO21" s="1035">
        <v>1</v>
      </c>
      <c r="AP21" s="1035">
        <v>0</v>
      </c>
      <c r="AQ21" s="1035">
        <v>0</v>
      </c>
      <c r="AR21" s="1036">
        <v>14799</v>
      </c>
      <c r="AS21" s="1035">
        <v>343</v>
      </c>
      <c r="AT21" s="1035">
        <v>20668</v>
      </c>
      <c r="AU21" s="1035">
        <v>0</v>
      </c>
      <c r="AV21" s="1035">
        <v>8341</v>
      </c>
      <c r="AW21" s="1035">
        <v>20938</v>
      </c>
      <c r="AX21" s="1035">
        <v>-289</v>
      </c>
      <c r="AY21" s="1036">
        <v>50001</v>
      </c>
      <c r="AZ21" s="1035">
        <v>64800</v>
      </c>
      <c r="BA21" s="1036">
        <v>203591</v>
      </c>
      <c r="BB21" s="1035">
        <v>253592</v>
      </c>
      <c r="BC21" s="1036">
        <v>268391</v>
      </c>
      <c r="BD21" s="1035">
        <v>-60820</v>
      </c>
      <c r="BE21" s="1036">
        <v>192772</v>
      </c>
      <c r="BF21" s="1034">
        <v>207571</v>
      </c>
      <c r="BH21" s="1016">
        <v>20668</v>
      </c>
    </row>
    <row r="22" spans="1:60" ht="15" customHeight="1">
      <c r="A22" s="1033">
        <v>19</v>
      </c>
      <c r="B22" s="1034" t="s">
        <v>178</v>
      </c>
      <c r="C22" s="1035">
        <v>0</v>
      </c>
      <c r="D22" s="1035">
        <v>0</v>
      </c>
      <c r="E22" s="1035">
        <v>1478</v>
      </c>
      <c r="F22" s="1035">
        <v>0</v>
      </c>
      <c r="G22" s="1035">
        <v>0</v>
      </c>
      <c r="H22" s="1035">
        <v>0</v>
      </c>
      <c r="I22" s="1035">
        <v>0</v>
      </c>
      <c r="J22" s="1035">
        <v>0</v>
      </c>
      <c r="K22" s="1035">
        <v>0</v>
      </c>
      <c r="L22" s="1035">
        <v>0</v>
      </c>
      <c r="M22" s="1035">
        <v>0</v>
      </c>
      <c r="N22" s="1035">
        <v>0</v>
      </c>
      <c r="O22" s="1035">
        <v>0</v>
      </c>
      <c r="P22" s="1035">
        <v>0</v>
      </c>
      <c r="Q22" s="1035">
        <v>2</v>
      </c>
      <c r="R22" s="1035">
        <v>0</v>
      </c>
      <c r="S22" s="1035">
        <v>0</v>
      </c>
      <c r="T22" s="1035">
        <v>0</v>
      </c>
      <c r="U22" s="1035">
        <v>256250</v>
      </c>
      <c r="V22" s="1035">
        <v>0</v>
      </c>
      <c r="W22" s="1035">
        <v>0</v>
      </c>
      <c r="X22" s="1035">
        <v>0</v>
      </c>
      <c r="Y22" s="1035">
        <v>0</v>
      </c>
      <c r="Z22" s="1035">
        <v>0</v>
      </c>
      <c r="AA22" s="1035">
        <v>0</v>
      </c>
      <c r="AB22" s="1035">
        <v>0</v>
      </c>
      <c r="AC22" s="1035">
        <v>0</v>
      </c>
      <c r="AD22" s="1035">
        <v>6484</v>
      </c>
      <c r="AE22" s="1035">
        <v>0</v>
      </c>
      <c r="AF22" s="1035">
        <v>1985</v>
      </c>
      <c r="AG22" s="1035">
        <v>22</v>
      </c>
      <c r="AH22" s="1035">
        <v>0</v>
      </c>
      <c r="AI22" s="1035">
        <v>0</v>
      </c>
      <c r="AJ22" s="1035">
        <v>0</v>
      </c>
      <c r="AK22" s="1035">
        <v>7562</v>
      </c>
      <c r="AL22" s="1035">
        <v>0</v>
      </c>
      <c r="AM22" s="1035">
        <v>0</v>
      </c>
      <c r="AN22" s="1035">
        <v>1</v>
      </c>
      <c r="AO22" s="1035">
        <v>4</v>
      </c>
      <c r="AP22" s="1035">
        <v>0</v>
      </c>
      <c r="AQ22" s="1035">
        <v>0</v>
      </c>
      <c r="AR22" s="1036">
        <v>273788</v>
      </c>
      <c r="AS22" s="1035">
        <v>0</v>
      </c>
      <c r="AT22" s="1035">
        <v>48962</v>
      </c>
      <c r="AU22" s="1035">
        <v>0</v>
      </c>
      <c r="AV22" s="1035">
        <v>7941</v>
      </c>
      <c r="AW22" s="1035">
        <v>45616</v>
      </c>
      <c r="AX22" s="1035">
        <v>16396</v>
      </c>
      <c r="AY22" s="1036">
        <v>118915</v>
      </c>
      <c r="AZ22" s="1035">
        <v>392703</v>
      </c>
      <c r="BA22" s="1036">
        <v>503769</v>
      </c>
      <c r="BB22" s="1035">
        <v>622684</v>
      </c>
      <c r="BC22" s="1036">
        <v>896472</v>
      </c>
      <c r="BD22" s="1035">
        <v>-280874</v>
      </c>
      <c r="BE22" s="1036">
        <v>341810</v>
      </c>
      <c r="BF22" s="1034">
        <v>615598</v>
      </c>
      <c r="BH22" s="1016">
        <v>48962</v>
      </c>
    </row>
    <row r="23" spans="1:60" ht="15" customHeight="1">
      <c r="A23" s="1037">
        <v>20</v>
      </c>
      <c r="B23" s="1038" t="s">
        <v>179</v>
      </c>
      <c r="C23" s="1039">
        <v>1298</v>
      </c>
      <c r="D23" s="1039">
        <v>572</v>
      </c>
      <c r="E23" s="1039">
        <v>729</v>
      </c>
      <c r="F23" s="1039">
        <v>248</v>
      </c>
      <c r="G23" s="1039">
        <v>6226</v>
      </c>
      <c r="H23" s="1039">
        <v>515</v>
      </c>
      <c r="I23" s="1039">
        <v>2428</v>
      </c>
      <c r="J23" s="1039">
        <v>617</v>
      </c>
      <c r="K23" s="1039">
        <v>4298</v>
      </c>
      <c r="L23" s="1039">
        <v>1700</v>
      </c>
      <c r="M23" s="1039">
        <v>1500</v>
      </c>
      <c r="N23" s="1039">
        <v>14684</v>
      </c>
      <c r="O23" s="1039">
        <v>9959</v>
      </c>
      <c r="P23" s="1039">
        <v>216</v>
      </c>
      <c r="Q23" s="1039">
        <v>8908</v>
      </c>
      <c r="R23" s="1039">
        <v>6582</v>
      </c>
      <c r="S23" s="1039">
        <v>1807</v>
      </c>
      <c r="T23" s="1039">
        <v>6223</v>
      </c>
      <c r="U23" s="1039">
        <v>19957</v>
      </c>
      <c r="V23" s="1039">
        <v>19906</v>
      </c>
      <c r="W23" s="1039">
        <v>7472</v>
      </c>
      <c r="X23" s="1039">
        <v>2837</v>
      </c>
      <c r="Y23" s="1039">
        <v>1564</v>
      </c>
      <c r="Z23" s="1039">
        <v>635</v>
      </c>
      <c r="AA23" s="1039">
        <v>3394</v>
      </c>
      <c r="AB23" s="1039">
        <v>737</v>
      </c>
      <c r="AC23" s="1039">
        <v>331</v>
      </c>
      <c r="AD23" s="1039">
        <v>1814</v>
      </c>
      <c r="AE23" s="1039">
        <v>1583</v>
      </c>
      <c r="AF23" s="1039">
        <v>1282</v>
      </c>
      <c r="AG23" s="1039">
        <v>1416</v>
      </c>
      <c r="AH23" s="1039">
        <v>2466</v>
      </c>
      <c r="AI23" s="1039">
        <v>670</v>
      </c>
      <c r="AJ23" s="1039">
        <v>441</v>
      </c>
      <c r="AK23" s="1039">
        <v>3577</v>
      </c>
      <c r="AL23" s="1039">
        <v>457</v>
      </c>
      <c r="AM23" s="1039">
        <v>528</v>
      </c>
      <c r="AN23" s="1039">
        <v>1031</v>
      </c>
      <c r="AO23" s="1039">
        <v>717</v>
      </c>
      <c r="AP23" s="1039">
        <v>2199</v>
      </c>
      <c r="AQ23" s="1039">
        <v>202</v>
      </c>
      <c r="AR23" s="1040">
        <v>143726</v>
      </c>
      <c r="AS23" s="1039">
        <v>2094</v>
      </c>
      <c r="AT23" s="1039">
        <v>35174</v>
      </c>
      <c r="AU23" s="1039">
        <v>12</v>
      </c>
      <c r="AV23" s="1039">
        <v>1040</v>
      </c>
      <c r="AW23" s="1039">
        <v>9134</v>
      </c>
      <c r="AX23" s="1039">
        <v>-345</v>
      </c>
      <c r="AY23" s="1040">
        <v>47109</v>
      </c>
      <c r="AZ23" s="1039">
        <v>190835</v>
      </c>
      <c r="BA23" s="1040">
        <v>76581</v>
      </c>
      <c r="BB23" s="1039">
        <v>123690</v>
      </c>
      <c r="BC23" s="1040">
        <v>267416</v>
      </c>
      <c r="BD23" s="1039">
        <v>-146233</v>
      </c>
      <c r="BE23" s="1040">
        <v>-22543</v>
      </c>
      <c r="BF23" s="1038">
        <v>121183</v>
      </c>
      <c r="BH23" s="1016">
        <v>35174</v>
      </c>
    </row>
    <row r="24" spans="1:60" ht="15" customHeight="1">
      <c r="A24" s="1033">
        <v>21</v>
      </c>
      <c r="B24" s="1034" t="s">
        <v>180</v>
      </c>
      <c r="C24" s="1035">
        <v>402</v>
      </c>
      <c r="D24" s="1035">
        <v>42</v>
      </c>
      <c r="E24" s="1035">
        <v>57</v>
      </c>
      <c r="F24" s="1035">
        <v>71</v>
      </c>
      <c r="G24" s="1035">
        <v>150</v>
      </c>
      <c r="H24" s="1035">
        <v>37</v>
      </c>
      <c r="I24" s="1035">
        <v>247</v>
      </c>
      <c r="J24" s="1035">
        <v>20</v>
      </c>
      <c r="K24" s="1035">
        <v>1924</v>
      </c>
      <c r="L24" s="1035">
        <v>203</v>
      </c>
      <c r="M24" s="1035">
        <v>552</v>
      </c>
      <c r="N24" s="1035">
        <v>4670</v>
      </c>
      <c r="O24" s="1035">
        <v>1459</v>
      </c>
      <c r="P24" s="1035">
        <v>177</v>
      </c>
      <c r="Q24" s="1035">
        <v>260</v>
      </c>
      <c r="R24" s="1035">
        <v>307</v>
      </c>
      <c r="S24" s="1035">
        <v>52</v>
      </c>
      <c r="T24" s="1035">
        <v>67</v>
      </c>
      <c r="U24" s="1035">
        <v>340</v>
      </c>
      <c r="V24" s="1035">
        <v>275</v>
      </c>
      <c r="W24" s="1035">
        <v>275</v>
      </c>
      <c r="X24" s="1035">
        <v>4555</v>
      </c>
      <c r="Y24" s="1035">
        <v>1165</v>
      </c>
      <c r="Z24" s="1035">
        <v>126</v>
      </c>
      <c r="AA24" s="1035">
        <v>1702</v>
      </c>
      <c r="AB24" s="1035">
        <v>628</v>
      </c>
      <c r="AC24" s="1035">
        <v>4919</v>
      </c>
      <c r="AD24" s="1035">
        <v>2599</v>
      </c>
      <c r="AE24" s="1035">
        <v>1009</v>
      </c>
      <c r="AF24" s="1035">
        <v>2982</v>
      </c>
      <c r="AG24" s="1035">
        <v>1395</v>
      </c>
      <c r="AH24" s="1035">
        <v>1747</v>
      </c>
      <c r="AI24" s="1035">
        <v>79</v>
      </c>
      <c r="AJ24" s="1035">
        <v>83</v>
      </c>
      <c r="AK24" s="1035">
        <v>293</v>
      </c>
      <c r="AL24" s="1035">
        <v>140</v>
      </c>
      <c r="AM24" s="1035">
        <v>187</v>
      </c>
      <c r="AN24" s="1035">
        <v>260</v>
      </c>
      <c r="AO24" s="1035">
        <v>203</v>
      </c>
      <c r="AP24" s="1035">
        <v>0</v>
      </c>
      <c r="AQ24" s="1035">
        <v>0</v>
      </c>
      <c r="AR24" s="1036">
        <v>35659</v>
      </c>
      <c r="AS24" s="1035">
        <v>0</v>
      </c>
      <c r="AT24" s="1035">
        <v>0</v>
      </c>
      <c r="AU24" s="1035">
        <v>0</v>
      </c>
      <c r="AV24" s="1035">
        <v>196632</v>
      </c>
      <c r="AW24" s="1035">
        <v>262719</v>
      </c>
      <c r="AX24" s="1035">
        <v>0</v>
      </c>
      <c r="AY24" s="1036">
        <v>459351</v>
      </c>
      <c r="AZ24" s="1035">
        <v>495010</v>
      </c>
      <c r="BA24" s="1036">
        <v>220</v>
      </c>
      <c r="BB24" s="1035">
        <v>459571</v>
      </c>
      <c r="BC24" s="1036">
        <v>495230</v>
      </c>
      <c r="BD24" s="1035">
        <v>-23470</v>
      </c>
      <c r="BE24" s="1036">
        <v>436101</v>
      </c>
      <c r="BF24" s="1034">
        <v>471760</v>
      </c>
      <c r="BH24" s="1016">
        <v>0</v>
      </c>
    </row>
    <row r="25" spans="1:60" ht="15" customHeight="1">
      <c r="A25" s="1033">
        <v>22</v>
      </c>
      <c r="B25" s="1034" t="s">
        <v>181</v>
      </c>
      <c r="C25" s="1035">
        <v>1390</v>
      </c>
      <c r="D25" s="1035">
        <v>213</v>
      </c>
      <c r="E25" s="1035">
        <v>337</v>
      </c>
      <c r="F25" s="1035">
        <v>1309</v>
      </c>
      <c r="G25" s="1035">
        <v>3288</v>
      </c>
      <c r="H25" s="1035">
        <v>511</v>
      </c>
      <c r="I25" s="1035">
        <v>3968</v>
      </c>
      <c r="J25" s="1035">
        <v>299</v>
      </c>
      <c r="K25" s="1035">
        <v>20011</v>
      </c>
      <c r="L25" s="1035">
        <v>4185</v>
      </c>
      <c r="M25" s="1035">
        <v>8236</v>
      </c>
      <c r="N25" s="1035">
        <v>34683</v>
      </c>
      <c r="O25" s="1035">
        <v>17782</v>
      </c>
      <c r="P25" s="1035">
        <v>1072</v>
      </c>
      <c r="Q25" s="1035">
        <v>3280</v>
      </c>
      <c r="R25" s="1035">
        <v>7350</v>
      </c>
      <c r="S25" s="1035">
        <v>277</v>
      </c>
      <c r="T25" s="1035">
        <v>1282</v>
      </c>
      <c r="U25" s="1035">
        <v>7410</v>
      </c>
      <c r="V25" s="1035">
        <v>3604</v>
      </c>
      <c r="W25" s="1035">
        <v>1491</v>
      </c>
      <c r="X25" s="1035">
        <v>31011</v>
      </c>
      <c r="Y25" s="1035">
        <v>1774</v>
      </c>
      <c r="Z25" s="1035">
        <v>3274</v>
      </c>
      <c r="AA25" s="1035">
        <v>13990</v>
      </c>
      <c r="AB25" s="1035">
        <v>1293</v>
      </c>
      <c r="AC25" s="1035">
        <v>1758</v>
      </c>
      <c r="AD25" s="1035">
        <v>4524</v>
      </c>
      <c r="AE25" s="1035">
        <v>1713</v>
      </c>
      <c r="AF25" s="1035">
        <v>4384</v>
      </c>
      <c r="AG25" s="1035">
        <v>7378</v>
      </c>
      <c r="AH25" s="1035">
        <v>9996</v>
      </c>
      <c r="AI25" s="1035">
        <v>212</v>
      </c>
      <c r="AJ25" s="1035">
        <v>184</v>
      </c>
      <c r="AK25" s="1035">
        <v>1516</v>
      </c>
      <c r="AL25" s="1035">
        <v>4526</v>
      </c>
      <c r="AM25" s="1035">
        <v>5429</v>
      </c>
      <c r="AN25" s="1035">
        <v>2517</v>
      </c>
      <c r="AO25" s="1035">
        <v>2646</v>
      </c>
      <c r="AP25" s="1035">
        <v>0</v>
      </c>
      <c r="AQ25" s="1035">
        <v>164</v>
      </c>
      <c r="AR25" s="1036">
        <v>220267</v>
      </c>
      <c r="AS25" s="1035">
        <v>62</v>
      </c>
      <c r="AT25" s="1035">
        <v>52184</v>
      </c>
      <c r="AU25" s="1035">
        <v>0</v>
      </c>
      <c r="AV25" s="1035">
        <v>0</v>
      </c>
      <c r="AW25" s="1035">
        <v>0</v>
      </c>
      <c r="AX25" s="1035">
        <v>0</v>
      </c>
      <c r="AY25" s="1036">
        <v>52246</v>
      </c>
      <c r="AZ25" s="1035">
        <v>272513</v>
      </c>
      <c r="BA25" s="1036">
        <v>187210</v>
      </c>
      <c r="BB25" s="1035">
        <v>239456</v>
      </c>
      <c r="BC25" s="1036">
        <v>459723</v>
      </c>
      <c r="BD25" s="1035">
        <v>-107868</v>
      </c>
      <c r="BE25" s="1036">
        <v>131588</v>
      </c>
      <c r="BF25" s="1034">
        <v>351855</v>
      </c>
      <c r="BH25" s="1016">
        <v>52184</v>
      </c>
    </row>
    <row r="26" spans="1:60" ht="15" customHeight="1">
      <c r="A26" s="1033">
        <v>23</v>
      </c>
      <c r="B26" s="1034" t="s">
        <v>335</v>
      </c>
      <c r="C26" s="1035">
        <v>90</v>
      </c>
      <c r="D26" s="1035">
        <v>6</v>
      </c>
      <c r="E26" s="1035">
        <v>11</v>
      </c>
      <c r="F26" s="1035">
        <v>79</v>
      </c>
      <c r="G26" s="1035">
        <v>574</v>
      </c>
      <c r="H26" s="1035">
        <v>15</v>
      </c>
      <c r="I26" s="1035">
        <v>201</v>
      </c>
      <c r="J26" s="1035">
        <v>6</v>
      </c>
      <c r="K26" s="1035">
        <v>1166</v>
      </c>
      <c r="L26" s="1035">
        <v>258</v>
      </c>
      <c r="M26" s="1035">
        <v>85</v>
      </c>
      <c r="N26" s="1035">
        <v>770</v>
      </c>
      <c r="O26" s="1035">
        <v>303</v>
      </c>
      <c r="P26" s="1035">
        <v>32</v>
      </c>
      <c r="Q26" s="1035">
        <v>115</v>
      </c>
      <c r="R26" s="1035">
        <v>224</v>
      </c>
      <c r="S26" s="1035">
        <v>19</v>
      </c>
      <c r="T26" s="1035">
        <v>28</v>
      </c>
      <c r="U26" s="1035">
        <v>230</v>
      </c>
      <c r="V26" s="1035">
        <v>142</v>
      </c>
      <c r="W26" s="1035">
        <v>338</v>
      </c>
      <c r="X26" s="1035">
        <v>182</v>
      </c>
      <c r="Y26" s="1035">
        <v>103</v>
      </c>
      <c r="Z26" s="1035">
        <v>401</v>
      </c>
      <c r="AA26" s="1035">
        <v>1392</v>
      </c>
      <c r="AB26" s="1035">
        <v>290</v>
      </c>
      <c r="AC26" s="1035">
        <v>158</v>
      </c>
      <c r="AD26" s="1035">
        <v>1336</v>
      </c>
      <c r="AE26" s="1035">
        <v>737</v>
      </c>
      <c r="AF26" s="1035">
        <v>1458</v>
      </c>
      <c r="AG26" s="1035">
        <v>2641</v>
      </c>
      <c r="AH26" s="1035">
        <v>3758</v>
      </c>
      <c r="AI26" s="1035">
        <v>102</v>
      </c>
      <c r="AJ26" s="1035">
        <v>18</v>
      </c>
      <c r="AK26" s="1035">
        <v>206</v>
      </c>
      <c r="AL26" s="1035">
        <v>923</v>
      </c>
      <c r="AM26" s="1035">
        <v>1388</v>
      </c>
      <c r="AN26" s="1035">
        <v>387</v>
      </c>
      <c r="AO26" s="1035">
        <v>822</v>
      </c>
      <c r="AP26" s="1035">
        <v>0</v>
      </c>
      <c r="AQ26" s="1035">
        <v>50</v>
      </c>
      <c r="AR26" s="1036">
        <v>21044</v>
      </c>
      <c r="AS26" s="1035">
        <v>25</v>
      </c>
      <c r="AT26" s="1035">
        <v>15897</v>
      </c>
      <c r="AU26" s="1035">
        <v>-45</v>
      </c>
      <c r="AV26" s="1035">
        <v>0</v>
      </c>
      <c r="AW26" s="1035">
        <v>0</v>
      </c>
      <c r="AX26" s="1035">
        <v>0</v>
      </c>
      <c r="AY26" s="1036">
        <v>15877</v>
      </c>
      <c r="AZ26" s="1035">
        <v>36921</v>
      </c>
      <c r="BA26" s="1036">
        <v>0</v>
      </c>
      <c r="BB26" s="1035">
        <v>15877</v>
      </c>
      <c r="BC26" s="1036">
        <v>36921</v>
      </c>
      <c r="BD26" s="1035">
        <v>0</v>
      </c>
      <c r="BE26" s="1036">
        <v>15877</v>
      </c>
      <c r="BF26" s="1034">
        <v>36921</v>
      </c>
      <c r="BH26" s="1016">
        <v>15897</v>
      </c>
    </row>
    <row r="27" spans="1:60" ht="15" customHeight="1">
      <c r="A27" s="1033">
        <v>24</v>
      </c>
      <c r="B27" s="1034" t="s">
        <v>336</v>
      </c>
      <c r="C27" s="1035">
        <v>39</v>
      </c>
      <c r="D27" s="1035">
        <v>4</v>
      </c>
      <c r="E27" s="1035">
        <v>0</v>
      </c>
      <c r="F27" s="1035">
        <v>44</v>
      </c>
      <c r="G27" s="1035">
        <v>121</v>
      </c>
      <c r="H27" s="1035">
        <v>2</v>
      </c>
      <c r="I27" s="1035">
        <v>113</v>
      </c>
      <c r="J27" s="1035">
        <v>5</v>
      </c>
      <c r="K27" s="1035">
        <v>843</v>
      </c>
      <c r="L27" s="1035">
        <v>11</v>
      </c>
      <c r="M27" s="1035">
        <v>145</v>
      </c>
      <c r="N27" s="1035">
        <v>260</v>
      </c>
      <c r="O27" s="1035">
        <v>19</v>
      </c>
      <c r="P27" s="1035">
        <v>1</v>
      </c>
      <c r="Q27" s="1035">
        <v>18</v>
      </c>
      <c r="R27" s="1035">
        <v>123</v>
      </c>
      <c r="S27" s="1035">
        <v>6</v>
      </c>
      <c r="T27" s="1035">
        <v>7</v>
      </c>
      <c r="U27" s="1035">
        <v>133</v>
      </c>
      <c r="V27" s="1035">
        <v>3</v>
      </c>
      <c r="W27" s="1035">
        <v>750</v>
      </c>
      <c r="X27" s="1035">
        <v>1919</v>
      </c>
      <c r="Y27" s="1035">
        <v>43</v>
      </c>
      <c r="Z27" s="1035">
        <v>0</v>
      </c>
      <c r="AA27" s="1035">
        <v>578</v>
      </c>
      <c r="AB27" s="1035">
        <v>486</v>
      </c>
      <c r="AC27" s="1035">
        <v>5</v>
      </c>
      <c r="AD27" s="1035">
        <v>778</v>
      </c>
      <c r="AE27" s="1035">
        <v>894</v>
      </c>
      <c r="AF27" s="1035">
        <v>6698</v>
      </c>
      <c r="AG27" s="1035">
        <v>1150</v>
      </c>
      <c r="AH27" s="1035">
        <v>1816</v>
      </c>
      <c r="AI27" s="1035">
        <v>1</v>
      </c>
      <c r="AJ27" s="1035">
        <v>21</v>
      </c>
      <c r="AK27" s="1035">
        <v>55</v>
      </c>
      <c r="AL27" s="1035">
        <v>2515</v>
      </c>
      <c r="AM27" s="1035">
        <v>1613</v>
      </c>
      <c r="AN27" s="1035">
        <v>596</v>
      </c>
      <c r="AO27" s="1035">
        <v>679</v>
      </c>
      <c r="AP27" s="1035">
        <v>0</v>
      </c>
      <c r="AQ27" s="1035">
        <v>393</v>
      </c>
      <c r="AR27" s="1036">
        <v>22887</v>
      </c>
      <c r="AS27" s="1035">
        <v>0</v>
      </c>
      <c r="AT27" s="1035">
        <v>1587</v>
      </c>
      <c r="AU27" s="1035">
        <v>4629</v>
      </c>
      <c r="AV27" s="1035">
        <v>0</v>
      </c>
      <c r="AW27" s="1035">
        <v>0</v>
      </c>
      <c r="AX27" s="1035">
        <v>0</v>
      </c>
      <c r="AY27" s="1036">
        <v>6216</v>
      </c>
      <c r="AZ27" s="1035">
        <v>29103</v>
      </c>
      <c r="BA27" s="1036">
        <v>17018</v>
      </c>
      <c r="BB27" s="1035">
        <v>23234</v>
      </c>
      <c r="BC27" s="1036">
        <v>46121</v>
      </c>
      <c r="BD27" s="1035">
        <v>-1757</v>
      </c>
      <c r="BE27" s="1036">
        <v>21477</v>
      </c>
      <c r="BF27" s="1034">
        <v>44364</v>
      </c>
      <c r="BH27" s="1016">
        <v>1587</v>
      </c>
    </row>
    <row r="28" spans="1:60" ht="15" customHeight="1">
      <c r="A28" s="1037">
        <v>25</v>
      </c>
      <c r="B28" s="1038" t="s">
        <v>182</v>
      </c>
      <c r="C28" s="1039">
        <v>9566</v>
      </c>
      <c r="D28" s="1039">
        <v>693</v>
      </c>
      <c r="E28" s="1039">
        <v>3140</v>
      </c>
      <c r="F28" s="1039">
        <v>583</v>
      </c>
      <c r="G28" s="1039">
        <v>16552</v>
      </c>
      <c r="H28" s="1039">
        <v>1402</v>
      </c>
      <c r="I28" s="1039">
        <v>4841</v>
      </c>
      <c r="J28" s="1039">
        <v>880</v>
      </c>
      <c r="K28" s="1039">
        <v>15450</v>
      </c>
      <c r="L28" s="1039">
        <v>5802</v>
      </c>
      <c r="M28" s="1039">
        <v>2702</v>
      </c>
      <c r="N28" s="1039">
        <v>12583</v>
      </c>
      <c r="O28" s="1039">
        <v>7038</v>
      </c>
      <c r="P28" s="1039">
        <v>2394</v>
      </c>
      <c r="Q28" s="1039">
        <v>12130</v>
      </c>
      <c r="R28" s="1039">
        <v>8962</v>
      </c>
      <c r="S28" s="1039">
        <v>1698</v>
      </c>
      <c r="T28" s="1039">
        <v>9096</v>
      </c>
      <c r="U28" s="1039">
        <v>23399</v>
      </c>
      <c r="V28" s="1039">
        <v>5378</v>
      </c>
      <c r="W28" s="1039">
        <v>25026</v>
      </c>
      <c r="X28" s="1039">
        <v>6388</v>
      </c>
      <c r="Y28" s="1039">
        <v>734</v>
      </c>
      <c r="Z28" s="1039">
        <v>654</v>
      </c>
      <c r="AA28" s="1039">
        <v>6209</v>
      </c>
      <c r="AB28" s="1039">
        <v>1257</v>
      </c>
      <c r="AC28" s="1039">
        <v>703</v>
      </c>
      <c r="AD28" s="1039">
        <v>13708</v>
      </c>
      <c r="AE28" s="1039">
        <v>2378</v>
      </c>
      <c r="AF28" s="1039">
        <v>3598</v>
      </c>
      <c r="AG28" s="1039">
        <v>3370</v>
      </c>
      <c r="AH28" s="1039">
        <v>36730</v>
      </c>
      <c r="AI28" s="1039">
        <v>1767</v>
      </c>
      <c r="AJ28" s="1039">
        <v>681</v>
      </c>
      <c r="AK28" s="1039">
        <v>5250</v>
      </c>
      <c r="AL28" s="1039">
        <v>4173</v>
      </c>
      <c r="AM28" s="1039">
        <v>18454</v>
      </c>
      <c r="AN28" s="1039">
        <v>1468</v>
      </c>
      <c r="AO28" s="1039">
        <v>2342</v>
      </c>
      <c r="AP28" s="1039">
        <v>2570</v>
      </c>
      <c r="AQ28" s="1039">
        <v>365</v>
      </c>
      <c r="AR28" s="1040">
        <v>282114</v>
      </c>
      <c r="AS28" s="1039">
        <v>15257</v>
      </c>
      <c r="AT28" s="1039">
        <v>395788</v>
      </c>
      <c r="AU28" s="1039">
        <v>65</v>
      </c>
      <c r="AV28" s="1039">
        <v>4448</v>
      </c>
      <c r="AW28" s="1039">
        <v>62874</v>
      </c>
      <c r="AX28" s="1039">
        <v>1595</v>
      </c>
      <c r="AY28" s="1040">
        <v>480027</v>
      </c>
      <c r="AZ28" s="1039">
        <v>762141</v>
      </c>
      <c r="BA28" s="1040">
        <v>256433</v>
      </c>
      <c r="BB28" s="1039">
        <v>736460</v>
      </c>
      <c r="BC28" s="1040">
        <v>1018574</v>
      </c>
      <c r="BD28" s="1039">
        <v>-441183</v>
      </c>
      <c r="BE28" s="1040">
        <v>295277</v>
      </c>
      <c r="BF28" s="1038">
        <v>577391</v>
      </c>
      <c r="BH28" s="1016">
        <v>395788</v>
      </c>
    </row>
    <row r="29" spans="1:60" ht="15" customHeight="1">
      <c r="A29" s="1033">
        <v>26</v>
      </c>
      <c r="B29" s="1034" t="s">
        <v>183</v>
      </c>
      <c r="C29" s="1035">
        <v>761</v>
      </c>
      <c r="D29" s="1035">
        <v>172</v>
      </c>
      <c r="E29" s="1035">
        <v>394</v>
      </c>
      <c r="F29" s="1035">
        <v>1018</v>
      </c>
      <c r="G29" s="1035">
        <v>3769</v>
      </c>
      <c r="H29" s="1035">
        <v>287</v>
      </c>
      <c r="I29" s="1035">
        <v>665</v>
      </c>
      <c r="J29" s="1035">
        <v>118</v>
      </c>
      <c r="K29" s="1035">
        <v>5897</v>
      </c>
      <c r="L29" s="1035">
        <v>2033</v>
      </c>
      <c r="M29" s="1035">
        <v>1003</v>
      </c>
      <c r="N29" s="1035">
        <v>5585</v>
      </c>
      <c r="O29" s="1035">
        <v>3254</v>
      </c>
      <c r="P29" s="1035">
        <v>655</v>
      </c>
      <c r="Q29" s="1035">
        <v>1564</v>
      </c>
      <c r="R29" s="1035">
        <v>1153</v>
      </c>
      <c r="S29" s="1035">
        <v>158</v>
      </c>
      <c r="T29" s="1035">
        <v>942</v>
      </c>
      <c r="U29" s="1035">
        <v>3479</v>
      </c>
      <c r="V29" s="1035">
        <v>549</v>
      </c>
      <c r="W29" s="1035">
        <v>6206</v>
      </c>
      <c r="X29" s="1035">
        <v>6185</v>
      </c>
      <c r="Y29" s="1035">
        <v>989</v>
      </c>
      <c r="Z29" s="1035">
        <v>1216</v>
      </c>
      <c r="AA29" s="1035">
        <v>9747</v>
      </c>
      <c r="AB29" s="1035">
        <v>10097</v>
      </c>
      <c r="AC29" s="1035">
        <v>39306</v>
      </c>
      <c r="AD29" s="1035">
        <v>13030</v>
      </c>
      <c r="AE29" s="1035">
        <v>1682</v>
      </c>
      <c r="AF29" s="1035">
        <v>7686</v>
      </c>
      <c r="AG29" s="1035">
        <v>2966</v>
      </c>
      <c r="AH29" s="1035">
        <v>6681</v>
      </c>
      <c r="AI29" s="1035">
        <v>1174</v>
      </c>
      <c r="AJ29" s="1035">
        <v>1942</v>
      </c>
      <c r="AK29" s="1035">
        <v>1138</v>
      </c>
      <c r="AL29" s="1035">
        <v>1587</v>
      </c>
      <c r="AM29" s="1035">
        <v>853</v>
      </c>
      <c r="AN29" s="1035">
        <v>689</v>
      </c>
      <c r="AO29" s="1035">
        <v>260</v>
      </c>
      <c r="AP29" s="1035">
        <v>0</v>
      </c>
      <c r="AQ29" s="1035">
        <v>103</v>
      </c>
      <c r="AR29" s="1036">
        <v>146993</v>
      </c>
      <c r="AS29" s="1035">
        <v>3</v>
      </c>
      <c r="AT29" s="1035">
        <v>148135</v>
      </c>
      <c r="AU29" s="1035">
        <v>0</v>
      </c>
      <c r="AV29" s="1035">
        <v>0</v>
      </c>
      <c r="AW29" s="1035">
        <v>0</v>
      </c>
      <c r="AX29" s="1035">
        <v>0</v>
      </c>
      <c r="AY29" s="1036">
        <v>148138</v>
      </c>
      <c r="AZ29" s="1035">
        <v>295131</v>
      </c>
      <c r="BA29" s="1036">
        <v>14105</v>
      </c>
      <c r="BB29" s="1035">
        <v>162243</v>
      </c>
      <c r="BC29" s="1036">
        <v>309236</v>
      </c>
      <c r="BD29" s="1035">
        <v>-73827</v>
      </c>
      <c r="BE29" s="1036">
        <v>88416</v>
      </c>
      <c r="BF29" s="1034">
        <v>235409</v>
      </c>
      <c r="BH29" s="1016">
        <v>148135</v>
      </c>
    </row>
    <row r="30" spans="1:60" ht="15" customHeight="1">
      <c r="A30" s="1033">
        <v>27</v>
      </c>
      <c r="B30" s="1034" t="s">
        <v>184</v>
      </c>
      <c r="C30" s="1035">
        <v>125</v>
      </c>
      <c r="D30" s="1035">
        <v>19</v>
      </c>
      <c r="E30" s="1035">
        <v>23</v>
      </c>
      <c r="F30" s="1035">
        <v>70</v>
      </c>
      <c r="G30" s="1035">
        <v>409</v>
      </c>
      <c r="H30" s="1035">
        <v>38</v>
      </c>
      <c r="I30" s="1035">
        <v>79</v>
      </c>
      <c r="J30" s="1035">
        <v>32</v>
      </c>
      <c r="K30" s="1035">
        <v>973</v>
      </c>
      <c r="L30" s="1035">
        <v>115</v>
      </c>
      <c r="M30" s="1035">
        <v>134</v>
      </c>
      <c r="N30" s="1035">
        <v>800</v>
      </c>
      <c r="O30" s="1035">
        <v>82</v>
      </c>
      <c r="P30" s="1035">
        <v>172</v>
      </c>
      <c r="Q30" s="1035">
        <v>434</v>
      </c>
      <c r="R30" s="1035">
        <v>193</v>
      </c>
      <c r="S30" s="1035">
        <v>37</v>
      </c>
      <c r="T30" s="1035">
        <v>513</v>
      </c>
      <c r="U30" s="1035">
        <v>400</v>
      </c>
      <c r="V30" s="1035">
        <v>186</v>
      </c>
      <c r="W30" s="1035">
        <v>1146</v>
      </c>
      <c r="X30" s="1035">
        <v>1047</v>
      </c>
      <c r="Y30" s="1035">
        <v>35</v>
      </c>
      <c r="Z30" s="1035">
        <v>60</v>
      </c>
      <c r="AA30" s="1035">
        <v>10219</v>
      </c>
      <c r="AB30" s="1035">
        <v>2587</v>
      </c>
      <c r="AC30" s="1035">
        <v>13375</v>
      </c>
      <c r="AD30" s="1035">
        <v>10522</v>
      </c>
      <c r="AE30" s="1035">
        <v>2157</v>
      </c>
      <c r="AF30" s="1035">
        <v>316</v>
      </c>
      <c r="AG30" s="1035">
        <v>500</v>
      </c>
      <c r="AH30" s="1035">
        <v>6966</v>
      </c>
      <c r="AI30" s="1035">
        <v>580</v>
      </c>
      <c r="AJ30" s="1035">
        <v>426</v>
      </c>
      <c r="AK30" s="1035">
        <v>1137</v>
      </c>
      <c r="AL30" s="1035">
        <v>569</v>
      </c>
      <c r="AM30" s="1035">
        <v>1043</v>
      </c>
      <c r="AN30" s="1035">
        <v>324</v>
      </c>
      <c r="AO30" s="1035">
        <v>1248</v>
      </c>
      <c r="AP30" s="1035">
        <v>0</v>
      </c>
      <c r="AQ30" s="1035">
        <v>687</v>
      </c>
      <c r="AR30" s="1036">
        <v>59778</v>
      </c>
      <c r="AS30" s="1035">
        <v>0</v>
      </c>
      <c r="AT30" s="1035">
        <v>458483</v>
      </c>
      <c r="AU30" s="1035">
        <v>188</v>
      </c>
      <c r="AV30" s="1035">
        <v>0</v>
      </c>
      <c r="AW30" s="1035">
        <v>10187</v>
      </c>
      <c r="AX30" s="1035">
        <v>0</v>
      </c>
      <c r="AY30" s="1036">
        <v>468858</v>
      </c>
      <c r="AZ30" s="1035">
        <v>528636</v>
      </c>
      <c r="BA30" s="1036">
        <v>473</v>
      </c>
      <c r="BB30" s="1035">
        <v>469331</v>
      </c>
      <c r="BC30" s="1036">
        <v>529109</v>
      </c>
      <c r="BD30" s="1035">
        <v>-2755</v>
      </c>
      <c r="BE30" s="1036">
        <v>466576</v>
      </c>
      <c r="BF30" s="1034">
        <v>526354</v>
      </c>
      <c r="BH30" s="1016">
        <v>458483</v>
      </c>
    </row>
    <row r="31" spans="1:60" ht="15" customHeight="1">
      <c r="A31" s="1033">
        <v>28</v>
      </c>
      <c r="B31" s="1034" t="s">
        <v>300</v>
      </c>
      <c r="C31" s="1035">
        <v>8166</v>
      </c>
      <c r="D31" s="1035">
        <v>2077</v>
      </c>
      <c r="E31" s="1035">
        <v>1854</v>
      </c>
      <c r="F31" s="1035">
        <v>6879</v>
      </c>
      <c r="G31" s="1035">
        <v>9116</v>
      </c>
      <c r="H31" s="1035">
        <v>441</v>
      </c>
      <c r="I31" s="1035">
        <v>2843</v>
      </c>
      <c r="J31" s="1035">
        <v>419</v>
      </c>
      <c r="K31" s="1035">
        <v>14882</v>
      </c>
      <c r="L31" s="1035">
        <v>11414</v>
      </c>
      <c r="M31" s="1035">
        <v>5673</v>
      </c>
      <c r="N31" s="1035">
        <v>21383</v>
      </c>
      <c r="O31" s="1035">
        <v>21840</v>
      </c>
      <c r="P31" s="1035">
        <v>1642</v>
      </c>
      <c r="Q31" s="1035">
        <v>6220</v>
      </c>
      <c r="R31" s="1035">
        <v>4343</v>
      </c>
      <c r="S31" s="1035">
        <v>673</v>
      </c>
      <c r="T31" s="1035">
        <v>2676</v>
      </c>
      <c r="U31" s="1035">
        <v>11059</v>
      </c>
      <c r="V31" s="1035">
        <v>18254</v>
      </c>
      <c r="W31" s="1035">
        <v>20675</v>
      </c>
      <c r="X31" s="1035">
        <v>13066</v>
      </c>
      <c r="Y31" s="1035">
        <v>824</v>
      </c>
      <c r="Z31" s="1035">
        <v>2744</v>
      </c>
      <c r="AA31" s="1035">
        <v>30377</v>
      </c>
      <c r="AB31" s="1035">
        <v>8395</v>
      </c>
      <c r="AC31" s="1035">
        <v>1294</v>
      </c>
      <c r="AD31" s="1035">
        <v>90507</v>
      </c>
      <c r="AE31" s="1035">
        <v>6023</v>
      </c>
      <c r="AF31" s="1035">
        <v>12635</v>
      </c>
      <c r="AG31" s="1035">
        <v>6979</v>
      </c>
      <c r="AH31" s="1035">
        <v>11576</v>
      </c>
      <c r="AI31" s="1035">
        <v>1762</v>
      </c>
      <c r="AJ31" s="1035">
        <v>1191</v>
      </c>
      <c r="AK31" s="1035">
        <v>3963</v>
      </c>
      <c r="AL31" s="1035">
        <v>8607</v>
      </c>
      <c r="AM31" s="1035">
        <v>3917</v>
      </c>
      <c r="AN31" s="1035">
        <v>2399</v>
      </c>
      <c r="AO31" s="1035">
        <v>2647</v>
      </c>
      <c r="AP31" s="1035">
        <v>576</v>
      </c>
      <c r="AQ31" s="1035">
        <v>3425</v>
      </c>
      <c r="AR31" s="1036">
        <v>385436</v>
      </c>
      <c r="AS31" s="1035">
        <v>3817</v>
      </c>
      <c r="AT31" s="1035">
        <v>138675</v>
      </c>
      <c r="AU31" s="1035">
        <v>1159</v>
      </c>
      <c r="AV31" s="1035">
        <v>527</v>
      </c>
      <c r="AW31" s="1035">
        <v>6869</v>
      </c>
      <c r="AX31" s="1035">
        <v>520</v>
      </c>
      <c r="AY31" s="1036">
        <v>151567</v>
      </c>
      <c r="AZ31" s="1035">
        <v>537003</v>
      </c>
      <c r="BA31" s="1036">
        <v>263257</v>
      </c>
      <c r="BB31" s="1035">
        <v>414824</v>
      </c>
      <c r="BC31" s="1036">
        <v>800260</v>
      </c>
      <c r="BD31" s="1035">
        <v>-287377</v>
      </c>
      <c r="BE31" s="1036">
        <v>127447</v>
      </c>
      <c r="BF31" s="1034">
        <v>512883</v>
      </c>
      <c r="BH31" s="1016">
        <v>138674</v>
      </c>
    </row>
    <row r="32" spans="1:60" ht="15" customHeight="1">
      <c r="A32" s="1033">
        <v>29</v>
      </c>
      <c r="B32" s="1034" t="s">
        <v>185</v>
      </c>
      <c r="C32" s="1035">
        <v>524</v>
      </c>
      <c r="D32" s="1035">
        <v>47</v>
      </c>
      <c r="E32" s="1035">
        <v>188</v>
      </c>
      <c r="F32" s="1035">
        <v>260</v>
      </c>
      <c r="G32" s="1035">
        <v>1415</v>
      </c>
      <c r="H32" s="1035">
        <v>110</v>
      </c>
      <c r="I32" s="1035">
        <v>354</v>
      </c>
      <c r="J32" s="1035">
        <v>92</v>
      </c>
      <c r="K32" s="1035">
        <v>3896</v>
      </c>
      <c r="L32" s="1035">
        <v>355</v>
      </c>
      <c r="M32" s="1035">
        <v>605</v>
      </c>
      <c r="N32" s="1035">
        <v>2830</v>
      </c>
      <c r="O32" s="1035">
        <v>1088</v>
      </c>
      <c r="P32" s="1035">
        <v>281</v>
      </c>
      <c r="Q32" s="1035">
        <v>1462</v>
      </c>
      <c r="R32" s="1035">
        <v>1920</v>
      </c>
      <c r="S32" s="1035">
        <v>485</v>
      </c>
      <c r="T32" s="1035">
        <v>2515</v>
      </c>
      <c r="U32" s="1035">
        <v>1763</v>
      </c>
      <c r="V32" s="1035">
        <v>641</v>
      </c>
      <c r="W32" s="1035">
        <v>3979</v>
      </c>
      <c r="X32" s="1035">
        <v>3660</v>
      </c>
      <c r="Y32" s="1035">
        <v>1620</v>
      </c>
      <c r="Z32" s="1035">
        <v>432</v>
      </c>
      <c r="AA32" s="1035">
        <v>21844</v>
      </c>
      <c r="AB32" s="1035">
        <v>13835</v>
      </c>
      <c r="AC32" s="1035">
        <v>1765</v>
      </c>
      <c r="AD32" s="1035">
        <v>6180</v>
      </c>
      <c r="AE32" s="1035">
        <v>45769</v>
      </c>
      <c r="AF32" s="1035">
        <v>11092</v>
      </c>
      <c r="AG32" s="1035">
        <v>3779</v>
      </c>
      <c r="AH32" s="1035">
        <v>10323</v>
      </c>
      <c r="AI32" s="1035">
        <v>3227</v>
      </c>
      <c r="AJ32" s="1035">
        <v>723</v>
      </c>
      <c r="AK32" s="1035">
        <v>15188</v>
      </c>
      <c r="AL32" s="1035">
        <v>2032</v>
      </c>
      <c r="AM32" s="1035">
        <v>2439</v>
      </c>
      <c r="AN32" s="1035">
        <v>2148</v>
      </c>
      <c r="AO32" s="1035">
        <v>1327</v>
      </c>
      <c r="AP32" s="1035">
        <v>0</v>
      </c>
      <c r="AQ32" s="1035">
        <v>2736</v>
      </c>
      <c r="AR32" s="1036">
        <v>174929</v>
      </c>
      <c r="AS32" s="1035">
        <v>1658</v>
      </c>
      <c r="AT32" s="1035">
        <v>123597</v>
      </c>
      <c r="AU32" s="1035">
        <v>84</v>
      </c>
      <c r="AV32" s="1035">
        <v>8996</v>
      </c>
      <c r="AW32" s="1035">
        <v>47635</v>
      </c>
      <c r="AX32" s="1035">
        <v>-270</v>
      </c>
      <c r="AY32" s="1036">
        <v>181700</v>
      </c>
      <c r="AZ32" s="1035">
        <v>356629</v>
      </c>
      <c r="BA32" s="1036">
        <v>23982</v>
      </c>
      <c r="BB32" s="1035">
        <v>205682</v>
      </c>
      <c r="BC32" s="1036">
        <v>380611</v>
      </c>
      <c r="BD32" s="1035">
        <v>-148670</v>
      </c>
      <c r="BE32" s="1036">
        <v>57012</v>
      </c>
      <c r="BF32" s="1034">
        <v>231941</v>
      </c>
      <c r="BH32" s="1016">
        <v>123597</v>
      </c>
    </row>
    <row r="33" spans="1:60" ht="15" customHeight="1">
      <c r="A33" s="1037">
        <v>30</v>
      </c>
      <c r="B33" s="1038" t="s">
        <v>186</v>
      </c>
      <c r="C33" s="1039">
        <v>0</v>
      </c>
      <c r="D33" s="1039">
        <v>0</v>
      </c>
      <c r="E33" s="1039">
        <v>0</v>
      </c>
      <c r="F33" s="1039">
        <v>0</v>
      </c>
      <c r="G33" s="1039">
        <v>0</v>
      </c>
      <c r="H33" s="1039">
        <v>0</v>
      </c>
      <c r="I33" s="1039">
        <v>0</v>
      </c>
      <c r="J33" s="1039">
        <v>0</v>
      </c>
      <c r="K33" s="1039">
        <v>0</v>
      </c>
      <c r="L33" s="1039">
        <v>0</v>
      </c>
      <c r="M33" s="1039">
        <v>0</v>
      </c>
      <c r="N33" s="1039">
        <v>0</v>
      </c>
      <c r="O33" s="1039">
        <v>0</v>
      </c>
      <c r="P33" s="1039">
        <v>0</v>
      </c>
      <c r="Q33" s="1039">
        <v>0</v>
      </c>
      <c r="R33" s="1039">
        <v>0</v>
      </c>
      <c r="S33" s="1039">
        <v>0</v>
      </c>
      <c r="T33" s="1039">
        <v>0</v>
      </c>
      <c r="U33" s="1039">
        <v>0</v>
      </c>
      <c r="V33" s="1039">
        <v>0</v>
      </c>
      <c r="W33" s="1039">
        <v>0</v>
      </c>
      <c r="X33" s="1039">
        <v>0</v>
      </c>
      <c r="Y33" s="1039">
        <v>0</v>
      </c>
      <c r="Z33" s="1039">
        <v>0</v>
      </c>
      <c r="AA33" s="1039">
        <v>0</v>
      </c>
      <c r="AB33" s="1039">
        <v>0</v>
      </c>
      <c r="AC33" s="1039">
        <v>0</v>
      </c>
      <c r="AD33" s="1039">
        <v>0</v>
      </c>
      <c r="AE33" s="1039">
        <v>0</v>
      </c>
      <c r="AF33" s="1039">
        <v>0</v>
      </c>
      <c r="AG33" s="1039">
        <v>0</v>
      </c>
      <c r="AH33" s="1039">
        <v>0</v>
      </c>
      <c r="AI33" s="1039">
        <v>0</v>
      </c>
      <c r="AJ33" s="1039">
        <v>0</v>
      </c>
      <c r="AK33" s="1039">
        <v>0</v>
      </c>
      <c r="AL33" s="1039">
        <v>0</v>
      </c>
      <c r="AM33" s="1039">
        <v>0</v>
      </c>
      <c r="AN33" s="1039">
        <v>0</v>
      </c>
      <c r="AO33" s="1039">
        <v>0</v>
      </c>
      <c r="AP33" s="1039">
        <v>0</v>
      </c>
      <c r="AQ33" s="1039">
        <v>8937</v>
      </c>
      <c r="AR33" s="1040">
        <v>8937</v>
      </c>
      <c r="AS33" s="1039">
        <v>0</v>
      </c>
      <c r="AT33" s="1039">
        <v>12307</v>
      </c>
      <c r="AU33" s="1039">
        <v>343946</v>
      </c>
      <c r="AV33" s="1039">
        <v>0</v>
      </c>
      <c r="AW33" s="1039">
        <v>0</v>
      </c>
      <c r="AX33" s="1039">
        <v>0</v>
      </c>
      <c r="AY33" s="1040">
        <v>356253</v>
      </c>
      <c r="AZ33" s="1039">
        <v>365190</v>
      </c>
      <c r="BA33" s="1040">
        <v>0</v>
      </c>
      <c r="BB33" s="1039">
        <v>356253</v>
      </c>
      <c r="BC33" s="1040">
        <v>365190</v>
      </c>
      <c r="BD33" s="1039">
        <v>0</v>
      </c>
      <c r="BE33" s="1040">
        <v>356253</v>
      </c>
      <c r="BF33" s="1038">
        <v>365190</v>
      </c>
      <c r="BH33" s="1016">
        <v>12307</v>
      </c>
    </row>
    <row r="34" spans="1:60" ht="15" customHeight="1">
      <c r="A34" s="1033">
        <v>31</v>
      </c>
      <c r="B34" s="1034" t="s">
        <v>187</v>
      </c>
      <c r="C34" s="1035">
        <v>4</v>
      </c>
      <c r="D34" s="1035">
        <v>6</v>
      </c>
      <c r="E34" s="1035">
        <v>0</v>
      </c>
      <c r="F34" s="1035">
        <v>28</v>
      </c>
      <c r="G34" s="1035">
        <v>65</v>
      </c>
      <c r="H34" s="1035">
        <v>0</v>
      </c>
      <c r="I34" s="1035">
        <v>8</v>
      </c>
      <c r="J34" s="1035">
        <v>0</v>
      </c>
      <c r="K34" s="1035">
        <v>243</v>
      </c>
      <c r="L34" s="1035">
        <v>3</v>
      </c>
      <c r="M34" s="1035">
        <v>66</v>
      </c>
      <c r="N34" s="1035">
        <v>29</v>
      </c>
      <c r="O34" s="1035">
        <v>0</v>
      </c>
      <c r="P34" s="1035">
        <v>29</v>
      </c>
      <c r="Q34" s="1035">
        <v>99</v>
      </c>
      <c r="R34" s="1035">
        <v>211</v>
      </c>
      <c r="S34" s="1035">
        <v>27</v>
      </c>
      <c r="T34" s="1035">
        <v>66</v>
      </c>
      <c r="U34" s="1035">
        <v>129</v>
      </c>
      <c r="V34" s="1035">
        <v>12</v>
      </c>
      <c r="W34" s="1035">
        <v>77</v>
      </c>
      <c r="X34" s="1035">
        <v>180</v>
      </c>
      <c r="Y34" s="1035">
        <v>4</v>
      </c>
      <c r="Z34" s="1035">
        <v>6</v>
      </c>
      <c r="AA34" s="1035">
        <v>123</v>
      </c>
      <c r="AB34" s="1035">
        <v>49</v>
      </c>
      <c r="AC34" s="1035">
        <v>0</v>
      </c>
      <c r="AD34" s="1035">
        <v>206</v>
      </c>
      <c r="AE34" s="1035">
        <v>980</v>
      </c>
      <c r="AF34" s="1035">
        <v>47</v>
      </c>
      <c r="AG34" s="1035">
        <v>0</v>
      </c>
      <c r="AH34" s="1035">
        <v>70</v>
      </c>
      <c r="AI34" s="1035">
        <v>0</v>
      </c>
      <c r="AJ34" s="1035">
        <v>21</v>
      </c>
      <c r="AK34" s="1035">
        <v>116</v>
      </c>
      <c r="AL34" s="1035">
        <v>18</v>
      </c>
      <c r="AM34" s="1035">
        <v>65</v>
      </c>
      <c r="AN34" s="1035">
        <v>14</v>
      </c>
      <c r="AO34" s="1035">
        <v>53</v>
      </c>
      <c r="AP34" s="1035">
        <v>0</v>
      </c>
      <c r="AQ34" s="1035">
        <v>6</v>
      </c>
      <c r="AR34" s="1036">
        <v>3060</v>
      </c>
      <c r="AS34" s="1035">
        <v>0</v>
      </c>
      <c r="AT34" s="1035">
        <v>59674</v>
      </c>
      <c r="AU34" s="1035">
        <v>194057</v>
      </c>
      <c r="AV34" s="1035">
        <v>23466</v>
      </c>
      <c r="AW34" s="1035">
        <v>133046</v>
      </c>
      <c r="AX34" s="1035">
        <v>0</v>
      </c>
      <c r="AY34" s="1036">
        <v>410243</v>
      </c>
      <c r="AZ34" s="1035">
        <v>413303</v>
      </c>
      <c r="BA34" s="1036">
        <v>6204</v>
      </c>
      <c r="BB34" s="1035">
        <v>416447</v>
      </c>
      <c r="BC34" s="1036">
        <v>419507</v>
      </c>
      <c r="BD34" s="1035">
        <v>-129305</v>
      </c>
      <c r="BE34" s="1036">
        <v>287142</v>
      </c>
      <c r="BF34" s="1034">
        <v>290202</v>
      </c>
      <c r="BH34" s="1016">
        <v>44568</v>
      </c>
    </row>
    <row r="35" spans="1:60" ht="15" customHeight="1">
      <c r="A35" s="1033">
        <v>32</v>
      </c>
      <c r="B35" s="1034" t="s">
        <v>301</v>
      </c>
      <c r="C35" s="1035">
        <v>47</v>
      </c>
      <c r="D35" s="1035">
        <v>0</v>
      </c>
      <c r="E35" s="1035">
        <v>0</v>
      </c>
      <c r="F35" s="1035">
        <v>0</v>
      </c>
      <c r="G35" s="1035">
        <v>0</v>
      </c>
      <c r="H35" s="1035">
        <v>0</v>
      </c>
      <c r="I35" s="1035">
        <v>0</v>
      </c>
      <c r="J35" s="1035">
        <v>0</v>
      </c>
      <c r="K35" s="1035">
        <v>2</v>
      </c>
      <c r="L35" s="1035">
        <v>0</v>
      </c>
      <c r="M35" s="1035">
        <v>0</v>
      </c>
      <c r="N35" s="1035">
        <v>3</v>
      </c>
      <c r="O35" s="1035">
        <v>0</v>
      </c>
      <c r="P35" s="1035">
        <v>0</v>
      </c>
      <c r="Q35" s="1035">
        <v>0</v>
      </c>
      <c r="R35" s="1035">
        <v>0</v>
      </c>
      <c r="S35" s="1035">
        <v>0</v>
      </c>
      <c r="T35" s="1035">
        <v>0</v>
      </c>
      <c r="U35" s="1035">
        <v>0</v>
      </c>
      <c r="V35" s="1035">
        <v>0</v>
      </c>
      <c r="W35" s="1035">
        <v>0</v>
      </c>
      <c r="X35" s="1035">
        <v>2</v>
      </c>
      <c r="Y35" s="1035">
        <v>11</v>
      </c>
      <c r="Z35" s="1035">
        <v>0</v>
      </c>
      <c r="AA35" s="1035">
        <v>16</v>
      </c>
      <c r="AB35" s="1035">
        <v>36</v>
      </c>
      <c r="AC35" s="1035">
        <v>3</v>
      </c>
      <c r="AD35" s="1035">
        <v>1591</v>
      </c>
      <c r="AE35" s="1035">
        <v>205</v>
      </c>
      <c r="AF35" s="1035">
        <v>10</v>
      </c>
      <c r="AG35" s="1035">
        <v>7</v>
      </c>
      <c r="AH35" s="1035">
        <v>10968</v>
      </c>
      <c r="AI35" s="1035">
        <v>0</v>
      </c>
      <c r="AJ35" s="1035">
        <v>0</v>
      </c>
      <c r="AK35" s="1035">
        <v>12</v>
      </c>
      <c r="AL35" s="1035">
        <v>0</v>
      </c>
      <c r="AM35" s="1035">
        <v>15</v>
      </c>
      <c r="AN35" s="1035">
        <v>7</v>
      </c>
      <c r="AO35" s="1035">
        <v>3</v>
      </c>
      <c r="AP35" s="1035">
        <v>0</v>
      </c>
      <c r="AQ35" s="1035">
        <v>88</v>
      </c>
      <c r="AR35" s="1036">
        <v>13026</v>
      </c>
      <c r="AS35" s="1035">
        <v>5672</v>
      </c>
      <c r="AT35" s="1035">
        <v>151511</v>
      </c>
      <c r="AU35" s="1035">
        <v>583574</v>
      </c>
      <c r="AV35" s="1035">
        <v>0</v>
      </c>
      <c r="AW35" s="1035">
        <v>0</v>
      </c>
      <c r="AX35" s="1035">
        <v>0</v>
      </c>
      <c r="AY35" s="1036">
        <v>740757</v>
      </c>
      <c r="AZ35" s="1035">
        <v>753783</v>
      </c>
      <c r="BA35" s="1036">
        <v>20667</v>
      </c>
      <c r="BB35" s="1035">
        <v>761424</v>
      </c>
      <c r="BC35" s="1036">
        <v>774450</v>
      </c>
      <c r="BD35" s="1035">
        <v>-21031</v>
      </c>
      <c r="BE35" s="1036">
        <v>740393</v>
      </c>
      <c r="BF35" s="1034">
        <v>753419</v>
      </c>
      <c r="BH35" s="1016">
        <v>90112</v>
      </c>
    </row>
    <row r="36" spans="1:60" ht="15" customHeight="1">
      <c r="A36" s="1033">
        <v>33</v>
      </c>
      <c r="B36" s="1034" t="s">
        <v>302</v>
      </c>
      <c r="C36" s="1035">
        <v>12</v>
      </c>
      <c r="D36" s="1035">
        <v>4</v>
      </c>
      <c r="E36" s="1035">
        <v>476</v>
      </c>
      <c r="F36" s="1035">
        <v>81</v>
      </c>
      <c r="G36" s="1035">
        <v>340</v>
      </c>
      <c r="H36" s="1035">
        <v>10</v>
      </c>
      <c r="I36" s="1035">
        <v>81</v>
      </c>
      <c r="J36" s="1035">
        <v>8</v>
      </c>
      <c r="K36" s="1035">
        <v>634</v>
      </c>
      <c r="L36" s="1035">
        <v>86</v>
      </c>
      <c r="M36" s="1035">
        <v>99</v>
      </c>
      <c r="N36" s="1035">
        <v>1337</v>
      </c>
      <c r="O36" s="1035">
        <v>156</v>
      </c>
      <c r="P36" s="1035">
        <v>49</v>
      </c>
      <c r="Q36" s="1035">
        <v>357</v>
      </c>
      <c r="R36" s="1035">
        <v>170</v>
      </c>
      <c r="S36" s="1035">
        <v>18</v>
      </c>
      <c r="T36" s="1035">
        <v>12</v>
      </c>
      <c r="U36" s="1035">
        <v>179</v>
      </c>
      <c r="V36" s="1035">
        <v>90</v>
      </c>
      <c r="W36" s="1035">
        <v>504</v>
      </c>
      <c r="X36" s="1035">
        <v>342</v>
      </c>
      <c r="Y36" s="1035">
        <v>341</v>
      </c>
      <c r="Z36" s="1035">
        <v>86</v>
      </c>
      <c r="AA36" s="1035">
        <v>342</v>
      </c>
      <c r="AB36" s="1035">
        <v>766</v>
      </c>
      <c r="AC36" s="1035">
        <v>172</v>
      </c>
      <c r="AD36" s="1035">
        <v>772</v>
      </c>
      <c r="AE36" s="1035">
        <v>303</v>
      </c>
      <c r="AF36" s="1035">
        <v>1</v>
      </c>
      <c r="AG36" s="1035">
        <v>180</v>
      </c>
      <c r="AH36" s="1035">
        <v>683</v>
      </c>
      <c r="AI36" s="1035">
        <v>0</v>
      </c>
      <c r="AJ36" s="1035">
        <v>125</v>
      </c>
      <c r="AK36" s="1035">
        <v>552</v>
      </c>
      <c r="AL36" s="1035">
        <v>119</v>
      </c>
      <c r="AM36" s="1035">
        <v>232</v>
      </c>
      <c r="AN36" s="1035">
        <v>579</v>
      </c>
      <c r="AO36" s="1035">
        <v>127</v>
      </c>
      <c r="AP36" s="1035">
        <v>0</v>
      </c>
      <c r="AQ36" s="1035">
        <v>175</v>
      </c>
      <c r="AR36" s="1036">
        <v>10600</v>
      </c>
      <c r="AS36" s="1035">
        <v>0</v>
      </c>
      <c r="AT36" s="1035">
        <v>33863</v>
      </c>
      <c r="AU36" s="1035">
        <v>0</v>
      </c>
      <c r="AV36" s="1035">
        <v>0</v>
      </c>
      <c r="AW36" s="1035">
        <v>0</v>
      </c>
      <c r="AX36" s="1035">
        <v>0</v>
      </c>
      <c r="AY36" s="1036">
        <v>33863</v>
      </c>
      <c r="AZ36" s="1035">
        <v>44463</v>
      </c>
      <c r="BA36" s="1036">
        <v>3959</v>
      </c>
      <c r="BB36" s="1035">
        <v>37822</v>
      </c>
      <c r="BC36" s="1036">
        <v>48422</v>
      </c>
      <c r="BD36" s="1035">
        <v>-2416</v>
      </c>
      <c r="BE36" s="1036">
        <v>35406</v>
      </c>
      <c r="BF36" s="1034">
        <v>46006</v>
      </c>
      <c r="BH36" s="1016">
        <v>21294</v>
      </c>
    </row>
    <row r="37" spans="1:60" ht="15" customHeight="1">
      <c r="A37" s="1033">
        <v>34</v>
      </c>
      <c r="B37" s="1034" t="s">
        <v>303</v>
      </c>
      <c r="C37" s="1035">
        <v>508</v>
      </c>
      <c r="D37" s="1035">
        <v>99</v>
      </c>
      <c r="E37" s="1035">
        <v>91</v>
      </c>
      <c r="F37" s="1035">
        <v>238</v>
      </c>
      <c r="G37" s="1035">
        <v>867</v>
      </c>
      <c r="H37" s="1035">
        <v>49</v>
      </c>
      <c r="I37" s="1035">
        <v>249</v>
      </c>
      <c r="J37" s="1035">
        <v>112</v>
      </c>
      <c r="K37" s="1035">
        <v>1278</v>
      </c>
      <c r="L37" s="1035">
        <v>168</v>
      </c>
      <c r="M37" s="1035">
        <v>468</v>
      </c>
      <c r="N37" s="1035">
        <v>1377</v>
      </c>
      <c r="O37" s="1035">
        <v>300</v>
      </c>
      <c r="P37" s="1035">
        <v>143</v>
      </c>
      <c r="Q37" s="1035">
        <v>1023</v>
      </c>
      <c r="R37" s="1035">
        <v>2414</v>
      </c>
      <c r="S37" s="1035">
        <v>401</v>
      </c>
      <c r="T37" s="1035">
        <v>646</v>
      </c>
      <c r="U37" s="1035">
        <v>3031</v>
      </c>
      <c r="V37" s="1035">
        <v>1959</v>
      </c>
      <c r="W37" s="1035">
        <v>12707</v>
      </c>
      <c r="X37" s="1035">
        <v>1262</v>
      </c>
      <c r="Y37" s="1035">
        <v>113</v>
      </c>
      <c r="Z37" s="1035">
        <v>243</v>
      </c>
      <c r="AA37" s="1035">
        <v>5133</v>
      </c>
      <c r="AB37" s="1035">
        <v>2210</v>
      </c>
      <c r="AC37" s="1035">
        <v>317</v>
      </c>
      <c r="AD37" s="1035">
        <v>14452</v>
      </c>
      <c r="AE37" s="1035">
        <v>2704</v>
      </c>
      <c r="AF37" s="1035">
        <v>5205</v>
      </c>
      <c r="AG37" s="1035">
        <v>617</v>
      </c>
      <c r="AH37" s="1035">
        <v>6799</v>
      </c>
      <c r="AI37" s="1035">
        <v>277</v>
      </c>
      <c r="AJ37" s="1035">
        <v>139</v>
      </c>
      <c r="AK37" s="1035">
        <v>2271</v>
      </c>
      <c r="AL37" s="1035">
        <v>679</v>
      </c>
      <c r="AM37" s="1035">
        <v>240</v>
      </c>
      <c r="AN37" s="1035">
        <v>346</v>
      </c>
      <c r="AO37" s="1035">
        <v>250</v>
      </c>
      <c r="AP37" s="1035">
        <v>0</v>
      </c>
      <c r="AQ37" s="1035">
        <v>167</v>
      </c>
      <c r="AR37" s="1036">
        <v>71552</v>
      </c>
      <c r="AS37" s="1035">
        <v>275</v>
      </c>
      <c r="AT37" s="1035">
        <v>3207</v>
      </c>
      <c r="AU37" s="1035">
        <v>0</v>
      </c>
      <c r="AV37" s="1035">
        <v>0</v>
      </c>
      <c r="AW37" s="1035">
        <v>0</v>
      </c>
      <c r="AX37" s="1035">
        <v>0</v>
      </c>
      <c r="AY37" s="1036">
        <v>3482</v>
      </c>
      <c r="AZ37" s="1035">
        <v>75034</v>
      </c>
      <c r="BA37" s="1036">
        <v>17501</v>
      </c>
      <c r="BB37" s="1035">
        <v>20983</v>
      </c>
      <c r="BC37" s="1036">
        <v>92535</v>
      </c>
      <c r="BD37" s="1035">
        <v>-40181</v>
      </c>
      <c r="BE37" s="1036">
        <v>-19198</v>
      </c>
      <c r="BF37" s="1034">
        <v>52354</v>
      </c>
      <c r="BH37" s="1016">
        <v>3207</v>
      </c>
    </row>
    <row r="38" spans="1:60" ht="15" customHeight="1">
      <c r="A38" s="1037">
        <v>35</v>
      </c>
      <c r="B38" s="1038" t="s">
        <v>61</v>
      </c>
      <c r="C38" s="1039">
        <v>2101</v>
      </c>
      <c r="D38" s="1039">
        <v>785</v>
      </c>
      <c r="E38" s="1039">
        <v>432</v>
      </c>
      <c r="F38" s="1039">
        <v>957</v>
      </c>
      <c r="G38" s="1039">
        <v>11637</v>
      </c>
      <c r="H38" s="1039">
        <v>595</v>
      </c>
      <c r="I38" s="1039">
        <v>1209</v>
      </c>
      <c r="J38" s="1039">
        <v>411</v>
      </c>
      <c r="K38" s="1039">
        <v>15998</v>
      </c>
      <c r="L38" s="1039">
        <v>2438</v>
      </c>
      <c r="M38" s="1039">
        <v>3564</v>
      </c>
      <c r="N38" s="1039">
        <v>9585</v>
      </c>
      <c r="O38" s="1039">
        <v>3911</v>
      </c>
      <c r="P38" s="1039">
        <v>1222</v>
      </c>
      <c r="Q38" s="1039">
        <v>8157</v>
      </c>
      <c r="R38" s="1039">
        <v>8456</v>
      </c>
      <c r="S38" s="1039">
        <v>1000</v>
      </c>
      <c r="T38" s="1039">
        <v>4462</v>
      </c>
      <c r="U38" s="1039">
        <v>12737</v>
      </c>
      <c r="V38" s="1039">
        <v>3707</v>
      </c>
      <c r="W38" s="1039">
        <v>32963</v>
      </c>
      <c r="X38" s="1039">
        <v>16909</v>
      </c>
      <c r="Y38" s="1039">
        <v>5498</v>
      </c>
      <c r="Z38" s="1039">
        <v>2497</v>
      </c>
      <c r="AA38" s="1039">
        <v>44858</v>
      </c>
      <c r="AB38" s="1039">
        <v>24963</v>
      </c>
      <c r="AC38" s="1039">
        <v>12869</v>
      </c>
      <c r="AD38" s="1039">
        <v>36606</v>
      </c>
      <c r="AE38" s="1039">
        <v>29407</v>
      </c>
      <c r="AF38" s="1039">
        <v>28179</v>
      </c>
      <c r="AG38" s="1039">
        <v>13923</v>
      </c>
      <c r="AH38" s="1039">
        <v>29684</v>
      </c>
      <c r="AI38" s="1039">
        <v>3321</v>
      </c>
      <c r="AJ38" s="1039">
        <v>9037</v>
      </c>
      <c r="AK38" s="1039">
        <v>29333</v>
      </c>
      <c r="AL38" s="1039">
        <v>1353</v>
      </c>
      <c r="AM38" s="1039">
        <v>4527</v>
      </c>
      <c r="AN38" s="1039">
        <v>2905</v>
      </c>
      <c r="AO38" s="1039">
        <v>2742</v>
      </c>
      <c r="AP38" s="1039">
        <v>0</v>
      </c>
      <c r="AQ38" s="1039">
        <v>1279</v>
      </c>
      <c r="AR38" s="1040">
        <v>426217</v>
      </c>
      <c r="AS38" s="1039">
        <v>463</v>
      </c>
      <c r="AT38" s="1039">
        <v>18834</v>
      </c>
      <c r="AU38" s="1039">
        <v>0</v>
      </c>
      <c r="AV38" s="1039">
        <v>1498</v>
      </c>
      <c r="AW38" s="1039">
        <v>22932</v>
      </c>
      <c r="AX38" s="1039">
        <v>0</v>
      </c>
      <c r="AY38" s="1040">
        <v>43727</v>
      </c>
      <c r="AZ38" s="1039">
        <v>469944</v>
      </c>
      <c r="BA38" s="1040">
        <v>17750</v>
      </c>
      <c r="BB38" s="1039">
        <v>61477</v>
      </c>
      <c r="BC38" s="1040">
        <v>487694</v>
      </c>
      <c r="BD38" s="1039">
        <v>-244108</v>
      </c>
      <c r="BE38" s="1040">
        <v>-182631</v>
      </c>
      <c r="BF38" s="1038">
        <v>243586</v>
      </c>
      <c r="BH38" s="1016">
        <v>18834</v>
      </c>
    </row>
    <row r="39" spans="1:60" ht="15" customHeight="1">
      <c r="A39" s="1033">
        <v>36</v>
      </c>
      <c r="B39" s="1034" t="s">
        <v>62</v>
      </c>
      <c r="C39" s="1035">
        <v>0</v>
      </c>
      <c r="D39" s="1035">
        <v>0</v>
      </c>
      <c r="E39" s="1035">
        <v>0</v>
      </c>
      <c r="F39" s="1035">
        <v>0</v>
      </c>
      <c r="G39" s="1035">
        <v>0</v>
      </c>
      <c r="H39" s="1035">
        <v>0</v>
      </c>
      <c r="I39" s="1035">
        <v>0</v>
      </c>
      <c r="J39" s="1035">
        <v>0</v>
      </c>
      <c r="K39" s="1035">
        <v>0</v>
      </c>
      <c r="L39" s="1035">
        <v>0</v>
      </c>
      <c r="M39" s="1035">
        <v>0</v>
      </c>
      <c r="N39" s="1035">
        <v>0</v>
      </c>
      <c r="O39" s="1035">
        <v>0</v>
      </c>
      <c r="P39" s="1035">
        <v>0</v>
      </c>
      <c r="Q39" s="1035">
        <v>0</v>
      </c>
      <c r="R39" s="1035">
        <v>0</v>
      </c>
      <c r="S39" s="1035">
        <v>0</v>
      </c>
      <c r="T39" s="1035">
        <v>0</v>
      </c>
      <c r="U39" s="1035">
        <v>0</v>
      </c>
      <c r="V39" s="1035">
        <v>0</v>
      </c>
      <c r="W39" s="1035">
        <v>0</v>
      </c>
      <c r="X39" s="1035">
        <v>0</v>
      </c>
      <c r="Y39" s="1035">
        <v>0</v>
      </c>
      <c r="Z39" s="1035">
        <v>0</v>
      </c>
      <c r="AA39" s="1035">
        <v>0</v>
      </c>
      <c r="AB39" s="1035">
        <v>0</v>
      </c>
      <c r="AC39" s="1035">
        <v>0</v>
      </c>
      <c r="AD39" s="1035">
        <v>0</v>
      </c>
      <c r="AE39" s="1035">
        <v>0</v>
      </c>
      <c r="AF39" s="1035">
        <v>0</v>
      </c>
      <c r="AG39" s="1035">
        <v>0</v>
      </c>
      <c r="AH39" s="1035">
        <v>0</v>
      </c>
      <c r="AI39" s="1035">
        <v>0</v>
      </c>
      <c r="AJ39" s="1035">
        <v>0</v>
      </c>
      <c r="AK39" s="1035">
        <v>0</v>
      </c>
      <c r="AL39" s="1035">
        <v>0</v>
      </c>
      <c r="AM39" s="1035">
        <v>0</v>
      </c>
      <c r="AN39" s="1035">
        <v>0</v>
      </c>
      <c r="AO39" s="1035">
        <v>0</v>
      </c>
      <c r="AP39" s="1035">
        <v>0</v>
      </c>
      <c r="AQ39" s="1035">
        <v>0</v>
      </c>
      <c r="AR39" s="1036">
        <v>0</v>
      </c>
      <c r="AS39" s="1035">
        <v>16821</v>
      </c>
      <c r="AT39" s="1035">
        <v>24106</v>
      </c>
      <c r="AU39" s="1035">
        <v>0</v>
      </c>
      <c r="AV39" s="1035">
        <v>0</v>
      </c>
      <c r="AW39" s="1035">
        <v>0</v>
      </c>
      <c r="AX39" s="1035">
        <v>0</v>
      </c>
      <c r="AY39" s="1036">
        <v>40927</v>
      </c>
      <c r="AZ39" s="1035">
        <v>40927</v>
      </c>
      <c r="BA39" s="1036">
        <v>61922</v>
      </c>
      <c r="BB39" s="1035">
        <v>102849</v>
      </c>
      <c r="BC39" s="1036">
        <v>102849</v>
      </c>
      <c r="BD39" s="1035">
        <v>-22909</v>
      </c>
      <c r="BE39" s="1036">
        <v>79940</v>
      </c>
      <c r="BF39" s="1034">
        <v>79940</v>
      </c>
      <c r="BH39" s="1016">
        <v>24106</v>
      </c>
    </row>
    <row r="40" spans="1:60" ht="15" customHeight="1">
      <c r="A40" s="1033">
        <v>37</v>
      </c>
      <c r="B40" s="1034" t="s">
        <v>304</v>
      </c>
      <c r="C40" s="1035">
        <v>0</v>
      </c>
      <c r="D40" s="1035">
        <v>0</v>
      </c>
      <c r="E40" s="1035">
        <v>0</v>
      </c>
      <c r="F40" s="1035">
        <v>0</v>
      </c>
      <c r="G40" s="1035">
        <v>0</v>
      </c>
      <c r="H40" s="1035">
        <v>0</v>
      </c>
      <c r="I40" s="1035">
        <v>0</v>
      </c>
      <c r="J40" s="1035">
        <v>0</v>
      </c>
      <c r="K40" s="1035">
        <v>0</v>
      </c>
      <c r="L40" s="1035">
        <v>0</v>
      </c>
      <c r="M40" s="1035">
        <v>0</v>
      </c>
      <c r="N40" s="1035">
        <v>0</v>
      </c>
      <c r="O40" s="1035">
        <v>0</v>
      </c>
      <c r="P40" s="1035">
        <v>0</v>
      </c>
      <c r="Q40" s="1035">
        <v>0</v>
      </c>
      <c r="R40" s="1035">
        <v>0</v>
      </c>
      <c r="S40" s="1035">
        <v>0</v>
      </c>
      <c r="T40" s="1035">
        <v>0</v>
      </c>
      <c r="U40" s="1035">
        <v>0</v>
      </c>
      <c r="V40" s="1035">
        <v>0</v>
      </c>
      <c r="W40" s="1035">
        <v>0</v>
      </c>
      <c r="X40" s="1035">
        <v>0</v>
      </c>
      <c r="Y40" s="1035">
        <v>0</v>
      </c>
      <c r="Z40" s="1035">
        <v>0</v>
      </c>
      <c r="AA40" s="1035">
        <v>0</v>
      </c>
      <c r="AB40" s="1035">
        <v>0</v>
      </c>
      <c r="AC40" s="1035">
        <v>0</v>
      </c>
      <c r="AD40" s="1035">
        <v>0</v>
      </c>
      <c r="AE40" s="1035">
        <v>0</v>
      </c>
      <c r="AF40" s="1035">
        <v>0</v>
      </c>
      <c r="AG40" s="1035">
        <v>629</v>
      </c>
      <c r="AH40" s="1035">
        <v>1739</v>
      </c>
      <c r="AI40" s="1035">
        <v>0</v>
      </c>
      <c r="AJ40" s="1035">
        <v>0</v>
      </c>
      <c r="AK40" s="1035">
        <v>0</v>
      </c>
      <c r="AL40" s="1035">
        <v>1175</v>
      </c>
      <c r="AM40" s="1035">
        <v>1060</v>
      </c>
      <c r="AN40" s="1035">
        <v>0</v>
      </c>
      <c r="AO40" s="1035">
        <v>0</v>
      </c>
      <c r="AP40" s="1035">
        <v>0</v>
      </c>
      <c r="AQ40" s="1035">
        <v>0</v>
      </c>
      <c r="AR40" s="1036">
        <v>4603</v>
      </c>
      <c r="AS40" s="1035">
        <v>70397</v>
      </c>
      <c r="AT40" s="1035">
        <v>140292</v>
      </c>
      <c r="AU40" s="1035">
        <v>0</v>
      </c>
      <c r="AV40" s="1035">
        <v>0</v>
      </c>
      <c r="AW40" s="1035">
        <v>0</v>
      </c>
      <c r="AX40" s="1035">
        <v>0</v>
      </c>
      <c r="AY40" s="1036">
        <v>210689</v>
      </c>
      <c r="AZ40" s="1035">
        <v>215292</v>
      </c>
      <c r="BA40" s="1036">
        <v>32025</v>
      </c>
      <c r="BB40" s="1035">
        <v>242714</v>
      </c>
      <c r="BC40" s="1036">
        <v>247317</v>
      </c>
      <c r="BD40" s="1035">
        <v>-96344</v>
      </c>
      <c r="BE40" s="1036">
        <v>146370</v>
      </c>
      <c r="BF40" s="1034">
        <v>150973</v>
      </c>
      <c r="BH40" s="1016">
        <v>127928</v>
      </c>
    </row>
    <row r="41" spans="1:60" ht="15" customHeight="1">
      <c r="A41" s="1033">
        <v>38</v>
      </c>
      <c r="B41" s="1034" t="s">
        <v>305</v>
      </c>
      <c r="C41" s="1035">
        <v>0</v>
      </c>
      <c r="D41" s="1035">
        <v>0</v>
      </c>
      <c r="E41" s="1035">
        <v>0</v>
      </c>
      <c r="F41" s="1035">
        <v>0</v>
      </c>
      <c r="G41" s="1035">
        <v>0</v>
      </c>
      <c r="H41" s="1035">
        <v>0</v>
      </c>
      <c r="I41" s="1035">
        <v>0</v>
      </c>
      <c r="J41" s="1035">
        <v>0</v>
      </c>
      <c r="K41" s="1035">
        <v>0</v>
      </c>
      <c r="L41" s="1035">
        <v>0</v>
      </c>
      <c r="M41" s="1035">
        <v>0</v>
      </c>
      <c r="N41" s="1035">
        <v>0</v>
      </c>
      <c r="O41" s="1035">
        <v>0</v>
      </c>
      <c r="P41" s="1035">
        <v>0</v>
      </c>
      <c r="Q41" s="1035">
        <v>0</v>
      </c>
      <c r="R41" s="1035">
        <v>0</v>
      </c>
      <c r="S41" s="1035">
        <v>0</v>
      </c>
      <c r="T41" s="1035">
        <v>0</v>
      </c>
      <c r="U41" s="1035">
        <v>0</v>
      </c>
      <c r="V41" s="1035">
        <v>0</v>
      </c>
      <c r="W41" s="1035">
        <v>0</v>
      </c>
      <c r="X41" s="1035">
        <v>0</v>
      </c>
      <c r="Y41" s="1035">
        <v>0</v>
      </c>
      <c r="Z41" s="1035">
        <v>0</v>
      </c>
      <c r="AA41" s="1035">
        <v>10</v>
      </c>
      <c r="AB41" s="1035">
        <v>0</v>
      </c>
      <c r="AC41" s="1035">
        <v>0</v>
      </c>
      <c r="AD41" s="1035">
        <v>0</v>
      </c>
      <c r="AE41" s="1035">
        <v>1254</v>
      </c>
      <c r="AF41" s="1035">
        <v>0</v>
      </c>
      <c r="AG41" s="1035">
        <v>26</v>
      </c>
      <c r="AH41" s="1035">
        <v>0</v>
      </c>
      <c r="AI41" s="1035">
        <v>0</v>
      </c>
      <c r="AJ41" s="1035">
        <v>0</v>
      </c>
      <c r="AK41" s="1035">
        <v>43</v>
      </c>
      <c r="AL41" s="1035">
        <v>208</v>
      </c>
      <c r="AM41" s="1035">
        <v>35</v>
      </c>
      <c r="AN41" s="1035">
        <v>179</v>
      </c>
      <c r="AO41" s="1035">
        <v>81</v>
      </c>
      <c r="AP41" s="1035">
        <v>0</v>
      </c>
      <c r="AQ41" s="1035">
        <v>16</v>
      </c>
      <c r="AR41" s="1036">
        <v>1852</v>
      </c>
      <c r="AS41" s="1035">
        <v>7135</v>
      </c>
      <c r="AT41" s="1035">
        <v>95340</v>
      </c>
      <c r="AU41" s="1035">
        <v>0</v>
      </c>
      <c r="AV41" s="1035">
        <v>0</v>
      </c>
      <c r="AW41" s="1035">
        <v>0</v>
      </c>
      <c r="AX41" s="1035">
        <v>0</v>
      </c>
      <c r="AY41" s="1036">
        <v>102475</v>
      </c>
      <c r="AZ41" s="1035">
        <v>104327</v>
      </c>
      <c r="BA41" s="1036">
        <v>14482</v>
      </c>
      <c r="BB41" s="1035">
        <v>116957</v>
      </c>
      <c r="BC41" s="1036">
        <v>118809</v>
      </c>
      <c r="BD41" s="1035">
        <v>-52443</v>
      </c>
      <c r="BE41" s="1036">
        <v>64514</v>
      </c>
      <c r="BF41" s="1034">
        <v>66366</v>
      </c>
      <c r="BH41" s="1016">
        <v>95340</v>
      </c>
    </row>
    <row r="42" spans="1:60" ht="15" customHeight="1">
      <c r="A42" s="1033">
        <v>39</v>
      </c>
      <c r="B42" s="1034" t="s">
        <v>306</v>
      </c>
      <c r="C42" s="1035">
        <v>12</v>
      </c>
      <c r="D42" s="1035">
        <v>5</v>
      </c>
      <c r="E42" s="1035">
        <v>35</v>
      </c>
      <c r="F42" s="1035">
        <v>6</v>
      </c>
      <c r="G42" s="1035">
        <v>40</v>
      </c>
      <c r="H42" s="1035">
        <v>1</v>
      </c>
      <c r="I42" s="1035">
        <v>3</v>
      </c>
      <c r="J42" s="1035">
        <v>1</v>
      </c>
      <c r="K42" s="1035">
        <v>33</v>
      </c>
      <c r="L42" s="1035">
        <v>9</v>
      </c>
      <c r="M42" s="1035">
        <v>5</v>
      </c>
      <c r="N42" s="1035">
        <v>74</v>
      </c>
      <c r="O42" s="1035">
        <v>21</v>
      </c>
      <c r="P42" s="1035">
        <v>1</v>
      </c>
      <c r="Q42" s="1035">
        <v>43</v>
      </c>
      <c r="R42" s="1035">
        <v>50</v>
      </c>
      <c r="S42" s="1035">
        <v>0</v>
      </c>
      <c r="T42" s="1035">
        <v>42</v>
      </c>
      <c r="U42" s="1035">
        <v>64</v>
      </c>
      <c r="V42" s="1035">
        <v>8</v>
      </c>
      <c r="W42" s="1035">
        <v>131</v>
      </c>
      <c r="X42" s="1035">
        <v>25</v>
      </c>
      <c r="Y42" s="1035">
        <v>10</v>
      </c>
      <c r="Z42" s="1035">
        <v>3</v>
      </c>
      <c r="AA42" s="1035">
        <v>468</v>
      </c>
      <c r="AB42" s="1035">
        <v>49</v>
      </c>
      <c r="AC42" s="1035">
        <v>251</v>
      </c>
      <c r="AD42" s="1035">
        <v>180</v>
      </c>
      <c r="AE42" s="1035">
        <v>315</v>
      </c>
      <c r="AF42" s="1035">
        <v>178</v>
      </c>
      <c r="AG42" s="1035">
        <v>173</v>
      </c>
      <c r="AH42" s="1035">
        <v>8074</v>
      </c>
      <c r="AI42" s="1035">
        <v>120</v>
      </c>
      <c r="AJ42" s="1035">
        <v>57</v>
      </c>
      <c r="AK42" s="1035">
        <v>285</v>
      </c>
      <c r="AL42" s="1035">
        <v>1076</v>
      </c>
      <c r="AM42" s="1035">
        <v>475</v>
      </c>
      <c r="AN42" s="1035">
        <v>236</v>
      </c>
      <c r="AO42" s="1035">
        <v>1459</v>
      </c>
      <c r="AP42" s="1035">
        <v>0</v>
      </c>
      <c r="AQ42" s="1035">
        <v>43</v>
      </c>
      <c r="AR42" s="1036">
        <v>14061</v>
      </c>
      <c r="AS42" s="1035">
        <v>884</v>
      </c>
      <c r="AT42" s="1035">
        <v>92887</v>
      </c>
      <c r="AU42" s="1035">
        <v>0</v>
      </c>
      <c r="AV42" s="1035">
        <v>0</v>
      </c>
      <c r="AW42" s="1035">
        <v>0</v>
      </c>
      <c r="AX42" s="1035">
        <v>0</v>
      </c>
      <c r="AY42" s="1036">
        <v>93771</v>
      </c>
      <c r="AZ42" s="1035">
        <v>107832</v>
      </c>
      <c r="BA42" s="1036">
        <v>7651</v>
      </c>
      <c r="BB42" s="1035">
        <v>101422</v>
      </c>
      <c r="BC42" s="1036">
        <v>115483</v>
      </c>
      <c r="BD42" s="1035">
        <v>-41470</v>
      </c>
      <c r="BE42" s="1036">
        <v>59952</v>
      </c>
      <c r="BF42" s="1034">
        <v>74013</v>
      </c>
      <c r="BH42" s="1016">
        <v>105251</v>
      </c>
    </row>
    <row r="43" spans="1:60" ht="15" customHeight="1">
      <c r="A43" s="1037">
        <v>40</v>
      </c>
      <c r="B43" s="1038" t="s">
        <v>193</v>
      </c>
      <c r="C43" s="1039">
        <v>79</v>
      </c>
      <c r="D43" s="1039">
        <v>62</v>
      </c>
      <c r="E43" s="1039">
        <v>43</v>
      </c>
      <c r="F43" s="1039">
        <v>43</v>
      </c>
      <c r="G43" s="1039">
        <v>175</v>
      </c>
      <c r="H43" s="1039">
        <v>19</v>
      </c>
      <c r="I43" s="1039">
        <v>35</v>
      </c>
      <c r="J43" s="1039">
        <v>13</v>
      </c>
      <c r="K43" s="1039">
        <v>188</v>
      </c>
      <c r="L43" s="1039">
        <v>11</v>
      </c>
      <c r="M43" s="1039">
        <v>89</v>
      </c>
      <c r="N43" s="1039">
        <v>146</v>
      </c>
      <c r="O43" s="1039">
        <v>65</v>
      </c>
      <c r="P43" s="1039">
        <v>17</v>
      </c>
      <c r="Q43" s="1039">
        <v>346</v>
      </c>
      <c r="R43" s="1039">
        <v>138</v>
      </c>
      <c r="S43" s="1039">
        <v>30</v>
      </c>
      <c r="T43" s="1039">
        <v>72</v>
      </c>
      <c r="U43" s="1039">
        <v>180</v>
      </c>
      <c r="V43" s="1039">
        <v>34</v>
      </c>
      <c r="W43" s="1039">
        <v>483</v>
      </c>
      <c r="X43" s="1039">
        <v>11</v>
      </c>
      <c r="Y43" s="1039">
        <v>38</v>
      </c>
      <c r="Z43" s="1039">
        <v>144</v>
      </c>
      <c r="AA43" s="1039">
        <v>1200</v>
      </c>
      <c r="AB43" s="1039">
        <v>809</v>
      </c>
      <c r="AC43" s="1039">
        <v>147</v>
      </c>
      <c r="AD43" s="1039">
        <v>1161</v>
      </c>
      <c r="AE43" s="1039">
        <v>524</v>
      </c>
      <c r="AF43" s="1039">
        <v>1045</v>
      </c>
      <c r="AG43" s="1039">
        <v>714</v>
      </c>
      <c r="AH43" s="1039">
        <v>1883</v>
      </c>
      <c r="AI43" s="1039">
        <v>233</v>
      </c>
      <c r="AJ43" s="1039">
        <v>51</v>
      </c>
      <c r="AK43" s="1039">
        <v>390</v>
      </c>
      <c r="AL43" s="1039">
        <v>178</v>
      </c>
      <c r="AM43" s="1039">
        <v>131</v>
      </c>
      <c r="AN43" s="1039">
        <v>150</v>
      </c>
      <c r="AO43" s="1039">
        <v>247</v>
      </c>
      <c r="AP43" s="1039">
        <v>0</v>
      </c>
      <c r="AQ43" s="1039">
        <v>7</v>
      </c>
      <c r="AR43" s="1040">
        <v>11331</v>
      </c>
      <c r="AS43" s="1039">
        <v>0</v>
      </c>
      <c r="AT43" s="1039">
        <v>0</v>
      </c>
      <c r="AU43" s="1039">
        <v>0</v>
      </c>
      <c r="AV43" s="1039">
        <v>0</v>
      </c>
      <c r="AW43" s="1039">
        <v>0</v>
      </c>
      <c r="AX43" s="1039">
        <v>0</v>
      </c>
      <c r="AY43" s="1040">
        <v>0</v>
      </c>
      <c r="AZ43" s="1039">
        <v>11331</v>
      </c>
      <c r="BA43" s="1040">
        <v>0</v>
      </c>
      <c r="BB43" s="1039">
        <v>0</v>
      </c>
      <c r="BC43" s="1040">
        <v>11331</v>
      </c>
      <c r="BD43" s="1039">
        <v>0</v>
      </c>
      <c r="BE43" s="1040">
        <v>0</v>
      </c>
      <c r="BF43" s="1038">
        <v>11331</v>
      </c>
      <c r="BH43" s="1016">
        <v>0</v>
      </c>
    </row>
    <row r="44" spans="1:60" ht="15" customHeight="1">
      <c r="A44" s="1041">
        <v>41</v>
      </c>
      <c r="B44" s="1034" t="s">
        <v>194</v>
      </c>
      <c r="C44" s="1035">
        <v>537</v>
      </c>
      <c r="D44" s="1035">
        <v>183</v>
      </c>
      <c r="E44" s="1035">
        <v>260</v>
      </c>
      <c r="F44" s="1035">
        <v>466</v>
      </c>
      <c r="G44" s="1035">
        <v>1880</v>
      </c>
      <c r="H44" s="1035">
        <v>84</v>
      </c>
      <c r="I44" s="1035">
        <v>266</v>
      </c>
      <c r="J44" s="1035">
        <v>34</v>
      </c>
      <c r="K44" s="1035">
        <v>1461</v>
      </c>
      <c r="L44" s="1035">
        <v>135</v>
      </c>
      <c r="M44" s="1035">
        <v>581</v>
      </c>
      <c r="N44" s="1035">
        <v>3108</v>
      </c>
      <c r="O44" s="1035">
        <v>1946</v>
      </c>
      <c r="P44" s="1035">
        <v>256</v>
      </c>
      <c r="Q44" s="1035">
        <v>1390</v>
      </c>
      <c r="R44" s="1035">
        <v>102</v>
      </c>
      <c r="S44" s="1035">
        <v>128</v>
      </c>
      <c r="T44" s="1035">
        <v>403</v>
      </c>
      <c r="U44" s="1035">
        <v>3066</v>
      </c>
      <c r="V44" s="1035">
        <v>333</v>
      </c>
      <c r="W44" s="1035">
        <v>6210</v>
      </c>
      <c r="X44" s="1035">
        <v>959</v>
      </c>
      <c r="Y44" s="1035">
        <v>389</v>
      </c>
      <c r="Z44" s="1035">
        <v>926</v>
      </c>
      <c r="AA44" s="1035">
        <v>3980</v>
      </c>
      <c r="AB44" s="1035">
        <v>1207</v>
      </c>
      <c r="AC44" s="1035">
        <v>703</v>
      </c>
      <c r="AD44" s="1035">
        <v>4220</v>
      </c>
      <c r="AE44" s="1035">
        <v>729</v>
      </c>
      <c r="AF44" s="1035">
        <v>343</v>
      </c>
      <c r="AG44" s="1035">
        <v>2957</v>
      </c>
      <c r="AH44" s="1035">
        <v>3297</v>
      </c>
      <c r="AI44" s="1035">
        <v>220</v>
      </c>
      <c r="AJ44" s="1035">
        <v>359</v>
      </c>
      <c r="AK44" s="1035">
        <v>947</v>
      </c>
      <c r="AL44" s="1035">
        <v>148</v>
      </c>
      <c r="AM44" s="1035">
        <v>240</v>
      </c>
      <c r="AN44" s="1035">
        <v>106</v>
      </c>
      <c r="AO44" s="1035">
        <v>625</v>
      </c>
      <c r="AP44" s="1035">
        <v>5</v>
      </c>
      <c r="AQ44" s="1035">
        <v>12</v>
      </c>
      <c r="AR44" s="1036">
        <v>45201</v>
      </c>
      <c r="AS44" s="1035">
        <v>0</v>
      </c>
      <c r="AT44" s="1035">
        <v>91</v>
      </c>
      <c r="AU44" s="1035">
        <v>0</v>
      </c>
      <c r="AV44" s="1035">
        <v>0</v>
      </c>
      <c r="AW44" s="1035">
        <v>0</v>
      </c>
      <c r="AX44" s="1035">
        <v>0</v>
      </c>
      <c r="AY44" s="1036">
        <v>91</v>
      </c>
      <c r="AZ44" s="1035">
        <v>45292</v>
      </c>
      <c r="BA44" s="1036">
        <v>53</v>
      </c>
      <c r="BB44" s="1035">
        <v>144</v>
      </c>
      <c r="BC44" s="1036">
        <v>45345</v>
      </c>
      <c r="BD44" s="1035">
        <v>-9106</v>
      </c>
      <c r="BE44" s="1036">
        <v>-8962</v>
      </c>
      <c r="BF44" s="1034">
        <v>36239</v>
      </c>
      <c r="BH44" s="1016">
        <v>91</v>
      </c>
    </row>
    <row r="45" spans="1:60" ht="15" customHeight="1">
      <c r="A45" s="1042">
        <v>42</v>
      </c>
      <c r="B45" s="1043" t="s">
        <v>41</v>
      </c>
      <c r="C45" s="1044">
        <v>76161</v>
      </c>
      <c r="D45" s="1044">
        <v>12264</v>
      </c>
      <c r="E45" s="1044">
        <v>21127</v>
      </c>
      <c r="F45" s="1044">
        <v>14610</v>
      </c>
      <c r="G45" s="1044">
        <v>170128</v>
      </c>
      <c r="H45" s="1044">
        <v>11128</v>
      </c>
      <c r="I45" s="1044">
        <v>44861</v>
      </c>
      <c r="J45" s="1044">
        <v>5858</v>
      </c>
      <c r="K45" s="1044">
        <v>587733</v>
      </c>
      <c r="L45" s="1044">
        <v>400295</v>
      </c>
      <c r="M45" s="1044">
        <v>50725</v>
      </c>
      <c r="N45" s="1044">
        <v>1039838</v>
      </c>
      <c r="O45" s="1044">
        <v>376373</v>
      </c>
      <c r="P45" s="1044">
        <v>28586</v>
      </c>
      <c r="Q45" s="1044">
        <v>144576</v>
      </c>
      <c r="R45" s="1044">
        <v>123414</v>
      </c>
      <c r="S45" s="1044">
        <v>20391</v>
      </c>
      <c r="T45" s="1044">
        <v>127238</v>
      </c>
      <c r="U45" s="1044">
        <v>471225</v>
      </c>
      <c r="V45" s="1044">
        <v>75294</v>
      </c>
      <c r="W45" s="1044">
        <v>246484</v>
      </c>
      <c r="X45" s="1044">
        <v>223647</v>
      </c>
      <c r="Y45" s="1044">
        <v>17057</v>
      </c>
      <c r="Z45" s="1044">
        <v>14996</v>
      </c>
      <c r="AA45" s="1044">
        <v>169790</v>
      </c>
      <c r="AB45" s="1044">
        <v>74982</v>
      </c>
      <c r="AC45" s="1044">
        <v>78811</v>
      </c>
      <c r="AD45" s="1044">
        <v>267337</v>
      </c>
      <c r="AE45" s="1044">
        <v>107801</v>
      </c>
      <c r="AF45" s="1044">
        <v>102976</v>
      </c>
      <c r="AG45" s="1044">
        <v>58999</v>
      </c>
      <c r="AH45" s="1044">
        <v>277165</v>
      </c>
      <c r="AI45" s="1044">
        <v>18211</v>
      </c>
      <c r="AJ45" s="1044">
        <v>16414</v>
      </c>
      <c r="AK45" s="1044">
        <v>90834</v>
      </c>
      <c r="AL45" s="1044">
        <v>39649</v>
      </c>
      <c r="AM45" s="1044">
        <v>88207</v>
      </c>
      <c r="AN45" s="1044">
        <v>19198</v>
      </c>
      <c r="AO45" s="1044">
        <v>22282</v>
      </c>
      <c r="AP45" s="1044">
        <v>11331</v>
      </c>
      <c r="AQ45" s="1044">
        <v>20735</v>
      </c>
      <c r="AR45" s="1045">
        <v>5768731</v>
      </c>
      <c r="AS45" s="1044">
        <v>138079</v>
      </c>
      <c r="AT45" s="1044">
        <v>2485115</v>
      </c>
      <c r="AU45" s="1044">
        <v>1127682</v>
      </c>
      <c r="AV45" s="1044">
        <v>262397</v>
      </c>
      <c r="AW45" s="1044">
        <v>900665</v>
      </c>
      <c r="AX45" s="1044">
        <v>21685</v>
      </c>
      <c r="AY45" s="1045">
        <v>4935623</v>
      </c>
      <c r="AZ45" s="1044">
        <v>10704354</v>
      </c>
      <c r="BA45" s="1045">
        <v>4918403</v>
      </c>
      <c r="BB45" s="1044">
        <v>9854026</v>
      </c>
      <c r="BC45" s="1045">
        <v>15622757</v>
      </c>
      <c r="BD45" s="1044">
        <v>-5059148</v>
      </c>
      <c r="BE45" s="1045">
        <v>4794878</v>
      </c>
      <c r="BF45" s="1043">
        <v>10563609</v>
      </c>
      <c r="BH45" s="1016">
        <v>2396040</v>
      </c>
    </row>
    <row r="46" spans="1:60" ht="15" customHeight="1">
      <c r="A46" s="1033">
        <v>43</v>
      </c>
      <c r="B46" s="1019" t="s">
        <v>47</v>
      </c>
      <c r="C46" s="1031">
        <v>357</v>
      </c>
      <c r="D46" s="1031">
        <v>318</v>
      </c>
      <c r="E46" s="1031">
        <v>853</v>
      </c>
      <c r="F46" s="1031">
        <v>1796</v>
      </c>
      <c r="G46" s="1031">
        <v>2637</v>
      </c>
      <c r="H46" s="1031">
        <v>240</v>
      </c>
      <c r="I46" s="1031">
        <v>891</v>
      </c>
      <c r="J46" s="1031">
        <v>256</v>
      </c>
      <c r="K46" s="1031">
        <v>5515</v>
      </c>
      <c r="L46" s="1031">
        <v>1939</v>
      </c>
      <c r="M46" s="1031">
        <v>1552</v>
      </c>
      <c r="N46" s="1031">
        <v>14094</v>
      </c>
      <c r="O46" s="1031">
        <v>8279</v>
      </c>
      <c r="P46" s="1031">
        <v>1002</v>
      </c>
      <c r="Q46" s="1031">
        <v>2912</v>
      </c>
      <c r="R46" s="1031">
        <v>4764</v>
      </c>
      <c r="S46" s="1031">
        <v>449</v>
      </c>
      <c r="T46" s="1031">
        <v>835</v>
      </c>
      <c r="U46" s="1031">
        <v>6810</v>
      </c>
      <c r="V46" s="1031">
        <v>1950</v>
      </c>
      <c r="W46" s="1031">
        <v>9647</v>
      </c>
      <c r="X46" s="1031">
        <v>2746</v>
      </c>
      <c r="Y46" s="1031">
        <v>487</v>
      </c>
      <c r="Z46" s="1031">
        <v>1104</v>
      </c>
      <c r="AA46" s="1031">
        <v>13459</v>
      </c>
      <c r="AB46" s="1031">
        <v>7294</v>
      </c>
      <c r="AC46" s="1031">
        <v>1992</v>
      </c>
      <c r="AD46" s="1031">
        <v>10114</v>
      </c>
      <c r="AE46" s="1031">
        <v>3385</v>
      </c>
      <c r="AF46" s="1031">
        <v>4602</v>
      </c>
      <c r="AG46" s="1031">
        <v>2096</v>
      </c>
      <c r="AH46" s="1031">
        <v>8843</v>
      </c>
      <c r="AI46" s="1031">
        <v>1720</v>
      </c>
      <c r="AJ46" s="1031">
        <v>345</v>
      </c>
      <c r="AK46" s="1031">
        <v>4235</v>
      </c>
      <c r="AL46" s="1031">
        <v>1805</v>
      </c>
      <c r="AM46" s="1031">
        <v>2360</v>
      </c>
      <c r="AN46" s="1031">
        <v>1578</v>
      </c>
      <c r="AO46" s="1031">
        <v>2667</v>
      </c>
      <c r="AP46" s="1031">
        <v>0</v>
      </c>
      <c r="AQ46" s="1019">
        <v>151</v>
      </c>
      <c r="AR46" s="1032">
        <v>138079</v>
      </c>
      <c r="AT46" s="1016">
        <v>337142</v>
      </c>
      <c r="BH46" s="1016">
        <v>337142</v>
      </c>
    </row>
    <row r="47" spans="1:60" ht="15" customHeight="1">
      <c r="A47" s="1033">
        <v>44</v>
      </c>
      <c r="B47" s="1034" t="s">
        <v>48</v>
      </c>
      <c r="C47" s="1035">
        <v>14317</v>
      </c>
      <c r="D47" s="1035">
        <v>5064</v>
      </c>
      <c r="E47" s="1035">
        <v>4861</v>
      </c>
      <c r="F47" s="1035">
        <v>5986</v>
      </c>
      <c r="G47" s="1035">
        <v>45023</v>
      </c>
      <c r="H47" s="1035">
        <v>3341</v>
      </c>
      <c r="I47" s="1035">
        <v>15304</v>
      </c>
      <c r="J47" s="1035">
        <v>4066</v>
      </c>
      <c r="K47" s="1035">
        <v>16619</v>
      </c>
      <c r="L47" s="1035">
        <v>2934</v>
      </c>
      <c r="M47" s="1035">
        <v>19151</v>
      </c>
      <c r="N47" s="1035">
        <v>22629</v>
      </c>
      <c r="O47" s="1035">
        <v>8201</v>
      </c>
      <c r="P47" s="1035">
        <v>13961</v>
      </c>
      <c r="Q47" s="1035">
        <v>33451</v>
      </c>
      <c r="R47" s="1035">
        <v>50957</v>
      </c>
      <c r="S47" s="1035">
        <v>7282</v>
      </c>
      <c r="T47" s="1035">
        <v>43526</v>
      </c>
      <c r="U47" s="1035">
        <v>45506</v>
      </c>
      <c r="V47" s="1035">
        <v>25959</v>
      </c>
      <c r="W47" s="1035">
        <v>172131</v>
      </c>
      <c r="X47" s="1035">
        <v>24470</v>
      </c>
      <c r="Y47" s="1035">
        <v>5447</v>
      </c>
      <c r="Z47" s="1035">
        <v>18095</v>
      </c>
      <c r="AA47" s="1035">
        <v>265765</v>
      </c>
      <c r="AB47" s="1035">
        <v>78505</v>
      </c>
      <c r="AC47" s="1035">
        <v>21325</v>
      </c>
      <c r="AD47" s="1035">
        <v>121235</v>
      </c>
      <c r="AE47" s="1035">
        <v>36266</v>
      </c>
      <c r="AF47" s="1035">
        <v>152966</v>
      </c>
      <c r="AG47" s="1035">
        <v>172991</v>
      </c>
      <c r="AH47" s="1035">
        <v>406603</v>
      </c>
      <c r="AI47" s="1035">
        <v>21023</v>
      </c>
      <c r="AJ47" s="1035">
        <v>9752</v>
      </c>
      <c r="AK47" s="1035">
        <v>127334</v>
      </c>
      <c r="AL47" s="1035">
        <v>16108</v>
      </c>
      <c r="AM47" s="1035">
        <v>45914</v>
      </c>
      <c r="AN47" s="1035">
        <v>14352</v>
      </c>
      <c r="AO47" s="1035">
        <v>20335</v>
      </c>
      <c r="AP47" s="1035">
        <v>0</v>
      </c>
      <c r="AQ47" s="1034">
        <v>323</v>
      </c>
      <c r="AR47" s="1036">
        <v>2119078</v>
      </c>
      <c r="AT47" s="1016">
        <f>AT30-AT46</f>
        <v>121341</v>
      </c>
      <c r="BH47" s="1016">
        <f>BH30-BH46</f>
        <v>121341</v>
      </c>
    </row>
    <row r="48" spans="1:60" ht="15" customHeight="1">
      <c r="A48" s="1033">
        <v>45</v>
      </c>
      <c r="B48" s="1034" t="s">
        <v>49</v>
      </c>
      <c r="C48" s="1035">
        <v>29360</v>
      </c>
      <c r="D48" s="1035">
        <v>8015</v>
      </c>
      <c r="E48" s="1035">
        <v>7309</v>
      </c>
      <c r="F48" s="1035">
        <v>2850</v>
      </c>
      <c r="G48" s="1035">
        <v>11995</v>
      </c>
      <c r="H48" s="1035">
        <v>1338</v>
      </c>
      <c r="I48" s="1035">
        <v>-107</v>
      </c>
      <c r="J48" s="1035">
        <v>591</v>
      </c>
      <c r="K48" s="1035">
        <v>44624</v>
      </c>
      <c r="L48" s="1035">
        <v>21586</v>
      </c>
      <c r="M48" s="1035">
        <v>8052</v>
      </c>
      <c r="N48" s="1035">
        <v>199297</v>
      </c>
      <c r="O48" s="1035">
        <v>97278</v>
      </c>
      <c r="P48" s="1035">
        <v>2453</v>
      </c>
      <c r="Q48" s="1035">
        <v>30611</v>
      </c>
      <c r="R48" s="1035">
        <v>-19856</v>
      </c>
      <c r="S48" s="1035">
        <v>-1222</v>
      </c>
      <c r="T48" s="1035">
        <v>-12078</v>
      </c>
      <c r="U48" s="1035">
        <v>36957</v>
      </c>
      <c r="V48" s="1035">
        <v>3417</v>
      </c>
      <c r="W48" s="1035">
        <v>8697</v>
      </c>
      <c r="X48" s="1035">
        <v>29589</v>
      </c>
      <c r="Y48" s="1035">
        <v>6627</v>
      </c>
      <c r="Z48" s="1035">
        <v>5926</v>
      </c>
      <c r="AA48" s="1035">
        <v>53176</v>
      </c>
      <c r="AB48" s="1035">
        <v>55914</v>
      </c>
      <c r="AC48" s="1035">
        <v>223063</v>
      </c>
      <c r="AD48" s="1035">
        <v>39116</v>
      </c>
      <c r="AE48" s="1035">
        <v>42793</v>
      </c>
      <c r="AF48" s="1035">
        <v>0</v>
      </c>
      <c r="AG48" s="1035">
        <v>430</v>
      </c>
      <c r="AH48" s="1035">
        <v>10104</v>
      </c>
      <c r="AI48" s="1035">
        <v>1717</v>
      </c>
      <c r="AJ48" s="1035">
        <v>3132</v>
      </c>
      <c r="AK48" s="1035">
        <v>-10134</v>
      </c>
      <c r="AL48" s="1035">
        <v>9423</v>
      </c>
      <c r="AM48" s="1035">
        <v>2234</v>
      </c>
      <c r="AN48" s="1035">
        <v>18337</v>
      </c>
      <c r="AO48" s="1035">
        <v>13103</v>
      </c>
      <c r="AP48" s="1035">
        <v>0</v>
      </c>
      <c r="AQ48" s="1034">
        <v>12802</v>
      </c>
      <c r="AR48" s="1036">
        <v>998519</v>
      </c>
      <c r="AT48" s="1016">
        <f>AT45-AT46</f>
        <v>2147973</v>
      </c>
      <c r="BH48" s="1016">
        <f>BH45-BH46</f>
        <v>2058898</v>
      </c>
    </row>
    <row r="49" spans="1:44" ht="15" customHeight="1">
      <c r="A49" s="1033">
        <v>46</v>
      </c>
      <c r="B49" s="1034" t="s">
        <v>50</v>
      </c>
      <c r="C49" s="1035">
        <v>22160</v>
      </c>
      <c r="D49" s="1035">
        <v>3584</v>
      </c>
      <c r="E49" s="1035">
        <v>5260</v>
      </c>
      <c r="F49" s="1035">
        <v>3365</v>
      </c>
      <c r="G49" s="1035">
        <v>18162</v>
      </c>
      <c r="H49" s="1035">
        <v>2008</v>
      </c>
      <c r="I49" s="1035">
        <v>3732</v>
      </c>
      <c r="J49" s="1035">
        <v>1453</v>
      </c>
      <c r="K49" s="1035">
        <v>73681</v>
      </c>
      <c r="L49" s="1035">
        <v>16275</v>
      </c>
      <c r="M49" s="1035">
        <v>10409</v>
      </c>
      <c r="N49" s="1035">
        <v>96730</v>
      </c>
      <c r="O49" s="1035">
        <v>16379</v>
      </c>
      <c r="P49" s="1035">
        <v>4203</v>
      </c>
      <c r="Q49" s="1035">
        <v>25000</v>
      </c>
      <c r="R49" s="1035">
        <v>51557</v>
      </c>
      <c r="S49" s="1035">
        <v>5627</v>
      </c>
      <c r="T49" s="1035">
        <v>41927</v>
      </c>
      <c r="U49" s="1035">
        <v>54728</v>
      </c>
      <c r="V49" s="1035">
        <v>9298</v>
      </c>
      <c r="W49" s="1035">
        <v>19292</v>
      </c>
      <c r="X49" s="1035">
        <v>61173</v>
      </c>
      <c r="Y49" s="1035">
        <v>7440</v>
      </c>
      <c r="Z49" s="1035">
        <v>3396</v>
      </c>
      <c r="AA49" s="1035">
        <v>51525</v>
      </c>
      <c r="AB49" s="1035">
        <v>17804</v>
      </c>
      <c r="AC49" s="1035">
        <v>176682</v>
      </c>
      <c r="AD49" s="1035">
        <v>54501</v>
      </c>
      <c r="AE49" s="1035">
        <v>33806</v>
      </c>
      <c r="AF49" s="1035">
        <v>103876</v>
      </c>
      <c r="AG49" s="1035">
        <v>53004</v>
      </c>
      <c r="AH49" s="1035">
        <v>48716</v>
      </c>
      <c r="AI49" s="1035">
        <v>2826</v>
      </c>
      <c r="AJ49" s="1035">
        <v>21805</v>
      </c>
      <c r="AK49" s="1035">
        <v>18203</v>
      </c>
      <c r="AL49" s="1035">
        <v>10736</v>
      </c>
      <c r="AM49" s="1035">
        <v>7227</v>
      </c>
      <c r="AN49" s="1035">
        <v>9415</v>
      </c>
      <c r="AO49" s="1035">
        <v>11429</v>
      </c>
      <c r="AP49" s="1035">
        <v>0</v>
      </c>
      <c r="AQ49" s="1034">
        <v>1777</v>
      </c>
      <c r="AR49" s="1036">
        <v>1180171</v>
      </c>
    </row>
    <row r="50" spans="1:44" ht="15" customHeight="1">
      <c r="A50" s="1033">
        <v>47</v>
      </c>
      <c r="B50" s="1046" t="s">
        <v>337</v>
      </c>
      <c r="C50" s="1035">
        <v>5648</v>
      </c>
      <c r="D50" s="1035">
        <v>741</v>
      </c>
      <c r="E50" s="1035">
        <v>2001</v>
      </c>
      <c r="F50" s="1035">
        <v>1432</v>
      </c>
      <c r="G50" s="1035">
        <v>45005</v>
      </c>
      <c r="H50" s="1035">
        <v>925</v>
      </c>
      <c r="I50" s="1035">
        <v>1661</v>
      </c>
      <c r="J50" s="1035">
        <v>475</v>
      </c>
      <c r="K50" s="1035">
        <v>12883</v>
      </c>
      <c r="L50" s="1035">
        <v>114516</v>
      </c>
      <c r="M50" s="1035">
        <v>2890</v>
      </c>
      <c r="N50" s="1035">
        <v>21242</v>
      </c>
      <c r="O50" s="1035">
        <v>2770</v>
      </c>
      <c r="P50" s="1035">
        <v>1321</v>
      </c>
      <c r="Q50" s="1035">
        <v>2754</v>
      </c>
      <c r="R50" s="1035">
        <v>2368</v>
      </c>
      <c r="S50" s="1035">
        <v>206</v>
      </c>
      <c r="T50" s="1035">
        <v>6126</v>
      </c>
      <c r="U50" s="1035">
        <v>376</v>
      </c>
      <c r="V50" s="1035">
        <v>5265</v>
      </c>
      <c r="W50" s="1035">
        <v>17619</v>
      </c>
      <c r="X50" s="1035">
        <v>10260</v>
      </c>
      <c r="Y50" s="1035">
        <v>1596</v>
      </c>
      <c r="Z50" s="1035">
        <v>847</v>
      </c>
      <c r="AA50" s="1035">
        <v>23958</v>
      </c>
      <c r="AB50" s="1035">
        <v>4783</v>
      </c>
      <c r="AC50" s="1035">
        <v>24677</v>
      </c>
      <c r="AD50" s="1035">
        <v>22132</v>
      </c>
      <c r="AE50" s="1035">
        <v>7892</v>
      </c>
      <c r="AF50" s="1035">
        <v>770</v>
      </c>
      <c r="AG50" s="1035">
        <v>2774</v>
      </c>
      <c r="AH50" s="1035">
        <v>10701</v>
      </c>
      <c r="AI50" s="1035">
        <v>1588</v>
      </c>
      <c r="AJ50" s="1035">
        <v>906</v>
      </c>
      <c r="AK50" s="1035">
        <v>13127</v>
      </c>
      <c r="AL50" s="1035">
        <v>2220</v>
      </c>
      <c r="AM50" s="1035">
        <v>5031</v>
      </c>
      <c r="AN50" s="1035">
        <v>3486</v>
      </c>
      <c r="AO50" s="1035">
        <v>4197</v>
      </c>
      <c r="AP50" s="1035">
        <v>0</v>
      </c>
      <c r="AQ50" s="1034">
        <v>634</v>
      </c>
      <c r="AR50" s="1036">
        <v>389803</v>
      </c>
    </row>
    <row r="51" spans="1:44" ht="15" customHeight="1">
      <c r="A51" s="1033">
        <v>48</v>
      </c>
      <c r="B51" s="1034" t="s">
        <v>52</v>
      </c>
      <c r="C51" s="1035">
        <v>-6961</v>
      </c>
      <c r="D51" s="1035">
        <v>-1456</v>
      </c>
      <c r="E51" s="1035">
        <v>-23</v>
      </c>
      <c r="F51" s="1035">
        <v>0</v>
      </c>
      <c r="G51" s="1035">
        <v>-532</v>
      </c>
      <c r="H51" s="1035">
        <v>0</v>
      </c>
      <c r="I51" s="1035">
        <v>-1</v>
      </c>
      <c r="J51" s="1035">
        <v>0</v>
      </c>
      <c r="K51" s="1035">
        <v>0</v>
      </c>
      <c r="L51" s="1035">
        <v>-1928</v>
      </c>
      <c r="M51" s="1035">
        <v>0</v>
      </c>
      <c r="N51" s="1035">
        <v>-3</v>
      </c>
      <c r="O51" s="1035">
        <v>0</v>
      </c>
      <c r="P51" s="1035">
        <v>0</v>
      </c>
      <c r="Q51" s="1035">
        <v>-1</v>
      </c>
      <c r="R51" s="1035">
        <v>-1</v>
      </c>
      <c r="S51" s="1035">
        <v>0</v>
      </c>
      <c r="T51" s="1035">
        <v>-3</v>
      </c>
      <c r="U51" s="1035">
        <v>-4</v>
      </c>
      <c r="V51" s="1035">
        <v>0</v>
      </c>
      <c r="W51" s="1035">
        <v>-2110</v>
      </c>
      <c r="X51" s="1035">
        <v>-30</v>
      </c>
      <c r="Y51" s="1035">
        <v>-1733</v>
      </c>
      <c r="Z51" s="1035">
        <v>0</v>
      </c>
      <c r="AA51" s="1035">
        <v>-282</v>
      </c>
      <c r="AB51" s="1035">
        <v>-3873</v>
      </c>
      <c r="AC51" s="1035">
        <v>-196</v>
      </c>
      <c r="AD51" s="1035">
        <v>-1552</v>
      </c>
      <c r="AE51" s="1035">
        <v>-2</v>
      </c>
      <c r="AF51" s="1035">
        <v>0</v>
      </c>
      <c r="AG51" s="1035">
        <v>-92</v>
      </c>
      <c r="AH51" s="1035">
        <v>-8713</v>
      </c>
      <c r="AI51" s="1035">
        <v>-1079</v>
      </c>
      <c r="AJ51" s="1035">
        <v>0</v>
      </c>
      <c r="AK51" s="1035">
        <v>-13</v>
      </c>
      <c r="AL51" s="1035">
        <v>-1</v>
      </c>
      <c r="AM51" s="1035">
        <v>0</v>
      </c>
      <c r="AN51" s="1035">
        <v>0</v>
      </c>
      <c r="AO51" s="1035">
        <v>0</v>
      </c>
      <c r="AP51" s="1035">
        <v>0</v>
      </c>
      <c r="AQ51" s="1034">
        <v>-183</v>
      </c>
      <c r="AR51" s="1036">
        <v>-30772</v>
      </c>
    </row>
    <row r="52" spans="1:44" ht="15" customHeight="1">
      <c r="A52" s="1042">
        <v>49</v>
      </c>
      <c r="B52" s="1043" t="s">
        <v>53</v>
      </c>
      <c r="C52" s="1044">
        <v>64881</v>
      </c>
      <c r="D52" s="1044">
        <v>16266</v>
      </c>
      <c r="E52" s="1044">
        <v>20261</v>
      </c>
      <c r="F52" s="1044">
        <v>15429</v>
      </c>
      <c r="G52" s="1044">
        <v>122290</v>
      </c>
      <c r="H52" s="1044">
        <v>7852</v>
      </c>
      <c r="I52" s="1044">
        <v>21480</v>
      </c>
      <c r="J52" s="1044">
        <v>6841</v>
      </c>
      <c r="K52" s="1044">
        <v>153322</v>
      </c>
      <c r="L52" s="1044">
        <v>155322</v>
      </c>
      <c r="M52" s="1044">
        <v>42054</v>
      </c>
      <c r="N52" s="1044">
        <v>353989</v>
      </c>
      <c r="O52" s="1044">
        <v>132907</v>
      </c>
      <c r="P52" s="1044">
        <v>22940</v>
      </c>
      <c r="Q52" s="1044">
        <v>94727</v>
      </c>
      <c r="R52" s="1044">
        <v>89789</v>
      </c>
      <c r="S52" s="1044">
        <v>12342</v>
      </c>
      <c r="T52" s="1044">
        <v>80333</v>
      </c>
      <c r="U52" s="1044">
        <v>144373</v>
      </c>
      <c r="V52" s="1044">
        <v>45889</v>
      </c>
      <c r="W52" s="1044">
        <v>225276</v>
      </c>
      <c r="X52" s="1044">
        <v>128208</v>
      </c>
      <c r="Y52" s="1044">
        <v>19864</v>
      </c>
      <c r="Z52" s="1044">
        <v>29368</v>
      </c>
      <c r="AA52" s="1044">
        <v>407601</v>
      </c>
      <c r="AB52" s="1044">
        <v>160427</v>
      </c>
      <c r="AC52" s="1044">
        <v>447543</v>
      </c>
      <c r="AD52" s="1044">
        <v>245546</v>
      </c>
      <c r="AE52" s="1044">
        <v>124140</v>
      </c>
      <c r="AF52" s="1044">
        <v>262214</v>
      </c>
      <c r="AG52" s="1044">
        <v>231203</v>
      </c>
      <c r="AH52" s="1044">
        <v>476254</v>
      </c>
      <c r="AI52" s="1044">
        <v>27795</v>
      </c>
      <c r="AJ52" s="1044">
        <v>35940</v>
      </c>
      <c r="AK52" s="1044">
        <v>152752</v>
      </c>
      <c r="AL52" s="1044">
        <v>40291</v>
      </c>
      <c r="AM52" s="1044">
        <v>62766</v>
      </c>
      <c r="AN52" s="1044">
        <v>47168</v>
      </c>
      <c r="AO52" s="1044">
        <v>51731</v>
      </c>
      <c r="AP52" s="1044">
        <v>0</v>
      </c>
      <c r="AQ52" s="1043">
        <v>15504</v>
      </c>
      <c r="AR52" s="1045">
        <v>4794878</v>
      </c>
    </row>
    <row r="53" spans="1:44" ht="15" customHeight="1">
      <c r="A53" s="1047">
        <v>50</v>
      </c>
      <c r="B53" s="1025" t="s">
        <v>46</v>
      </c>
      <c r="C53" s="1048">
        <v>141042</v>
      </c>
      <c r="D53" s="1048">
        <v>28530</v>
      </c>
      <c r="E53" s="1048">
        <v>41388</v>
      </c>
      <c r="F53" s="1048">
        <v>30039</v>
      </c>
      <c r="G53" s="1048">
        <v>292418</v>
      </c>
      <c r="H53" s="1048">
        <v>18980</v>
      </c>
      <c r="I53" s="1048">
        <v>66341</v>
      </c>
      <c r="J53" s="1048">
        <v>12699</v>
      </c>
      <c r="K53" s="1048">
        <v>741055</v>
      </c>
      <c r="L53" s="1048">
        <v>555617</v>
      </c>
      <c r="M53" s="1048">
        <v>92779</v>
      </c>
      <c r="N53" s="1048">
        <v>1393827</v>
      </c>
      <c r="O53" s="1048">
        <v>509280</v>
      </c>
      <c r="P53" s="1048">
        <v>51526</v>
      </c>
      <c r="Q53" s="1048">
        <v>239303</v>
      </c>
      <c r="R53" s="1048">
        <v>213203</v>
      </c>
      <c r="S53" s="1048">
        <v>32733</v>
      </c>
      <c r="T53" s="1048">
        <v>207571</v>
      </c>
      <c r="U53" s="1048">
        <v>615598</v>
      </c>
      <c r="V53" s="1048">
        <v>121183</v>
      </c>
      <c r="W53" s="1048">
        <v>471760</v>
      </c>
      <c r="X53" s="1048">
        <v>351855</v>
      </c>
      <c r="Y53" s="1048">
        <v>36921</v>
      </c>
      <c r="Z53" s="1048">
        <v>44364</v>
      </c>
      <c r="AA53" s="1048">
        <v>577391</v>
      </c>
      <c r="AB53" s="1048">
        <v>235409</v>
      </c>
      <c r="AC53" s="1048">
        <v>526354</v>
      </c>
      <c r="AD53" s="1048">
        <v>512883</v>
      </c>
      <c r="AE53" s="1048">
        <v>231941</v>
      </c>
      <c r="AF53" s="1048">
        <v>365190</v>
      </c>
      <c r="AG53" s="1048">
        <v>290202</v>
      </c>
      <c r="AH53" s="1048">
        <v>753419</v>
      </c>
      <c r="AI53" s="1048">
        <v>46006</v>
      </c>
      <c r="AJ53" s="1048">
        <v>52354</v>
      </c>
      <c r="AK53" s="1048">
        <v>243586</v>
      </c>
      <c r="AL53" s="1048">
        <v>79940</v>
      </c>
      <c r="AM53" s="1048">
        <v>150973</v>
      </c>
      <c r="AN53" s="1048">
        <v>66366</v>
      </c>
      <c r="AO53" s="1048">
        <v>74013</v>
      </c>
      <c r="AP53" s="1048">
        <v>11331</v>
      </c>
      <c r="AQ53" s="1025">
        <v>36239</v>
      </c>
      <c r="AR53" s="1049">
        <v>10563609</v>
      </c>
    </row>
    <row r="54" spans="1:44">
      <c r="B54" s="1016" t="s">
        <v>680</v>
      </c>
      <c r="C54" s="1016">
        <v>12687</v>
      </c>
      <c r="D54" s="1016">
        <v>4585</v>
      </c>
      <c r="E54" s="1016">
        <v>4285</v>
      </c>
      <c r="F54" s="1016">
        <v>4958</v>
      </c>
      <c r="G54" s="1016">
        <v>37806</v>
      </c>
      <c r="H54" s="1016">
        <v>2831</v>
      </c>
      <c r="I54" s="1016">
        <v>12905</v>
      </c>
      <c r="K54" s="1016">
        <v>13717</v>
      </c>
      <c r="L54" s="1016">
        <v>2298</v>
      </c>
      <c r="M54" s="1016">
        <v>16064</v>
      </c>
      <c r="N54" s="1016">
        <v>19243</v>
      </c>
      <c r="O54" s="1016">
        <v>6208</v>
      </c>
      <c r="P54" s="1016">
        <v>11852</v>
      </c>
      <c r="Q54" s="1016">
        <v>28242</v>
      </c>
      <c r="R54" s="1016">
        <v>42477</v>
      </c>
      <c r="S54" s="1016">
        <v>5981</v>
      </c>
      <c r="T54" s="1016">
        <v>36267</v>
      </c>
      <c r="U54" s="1016">
        <v>37977</v>
      </c>
      <c r="V54" s="1016">
        <v>25424</v>
      </c>
      <c r="W54" s="1016">
        <v>147529</v>
      </c>
      <c r="X54" s="1016">
        <v>19300</v>
      </c>
      <c r="Y54" s="1016">
        <v>4378</v>
      </c>
      <c r="Z54" s="1016">
        <v>15849</v>
      </c>
      <c r="AA54" s="1016">
        <v>228564</v>
      </c>
      <c r="AB54" s="1016">
        <v>61007</v>
      </c>
      <c r="AC54" s="1016">
        <v>19277</v>
      </c>
      <c r="AD54" s="1016">
        <v>102421</v>
      </c>
      <c r="AE54" s="1016">
        <v>30904</v>
      </c>
      <c r="AF54" s="1016">
        <v>113979</v>
      </c>
      <c r="AG54" s="1016">
        <v>135823</v>
      </c>
      <c r="AH54" s="1016">
        <v>347257</v>
      </c>
      <c r="AI54" s="1016">
        <v>19029</v>
      </c>
      <c r="AK54" s="1016">
        <v>119651</v>
      </c>
      <c r="AO54" s="1016">
        <v>86291</v>
      </c>
      <c r="AP54" s="1016">
        <v>0</v>
      </c>
      <c r="AQ54" s="1016">
        <v>270</v>
      </c>
      <c r="AR54" s="1016">
        <v>1777336</v>
      </c>
    </row>
  </sheetData>
  <phoneticPr fontId="4"/>
  <pageMargins left="0.39370078740157483" right="0.39370078740157483" top="0.70866141732283472" bottom="0.39370078740157483" header="0.31496062992125984" footer="0.31496062992125984"/>
  <pageSetup paperSize="8" scale="3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12</vt:i4>
      </vt:variant>
    </vt:vector>
  </HeadingPairs>
  <TitlesOfParts>
    <vt:vector size="32" baseType="lpstr">
      <vt:lpstr>ご利用にあたって（必ずお読みください）</vt:lpstr>
      <vt:lpstr>データ入力表</vt:lpstr>
      <vt:lpstr>与件データ作成</vt:lpstr>
      <vt:lpstr>①結果</vt:lpstr>
      <vt:lpstr>②表</vt:lpstr>
      <vt:lpstr>③フロー</vt:lpstr>
      <vt:lpstr>④グラフ</vt:lpstr>
      <vt:lpstr>与件データ計算</vt:lpstr>
      <vt:lpstr>按分データ</vt:lpstr>
      <vt:lpstr>宿泊</vt:lpstr>
      <vt:lpstr>日帰り</vt:lpstr>
      <vt:lpstr>T17</vt:lpstr>
      <vt:lpstr>部門別消費額</vt:lpstr>
      <vt:lpstr>計算</vt:lpstr>
      <vt:lpstr>価格変換</vt:lpstr>
      <vt:lpstr>マージン</vt:lpstr>
      <vt:lpstr>各種係数</vt:lpstr>
      <vt:lpstr>逆行列係数</vt:lpstr>
      <vt:lpstr>投入係数</vt:lpstr>
      <vt:lpstr>H27取引基本表（生産者）</vt:lpstr>
      <vt:lpstr>②表!Print_Area</vt:lpstr>
      <vt:lpstr>④グラフ!Print_Area</vt:lpstr>
      <vt:lpstr>'T17'!Print_Area</vt:lpstr>
      <vt:lpstr>'ご利用にあたって（必ずお読みください）'!Print_Area</vt:lpstr>
      <vt:lpstr>データ入力表!Print_Area</vt:lpstr>
      <vt:lpstr>宿泊!Print_Area</vt:lpstr>
      <vt:lpstr>日帰り!Print_Area</vt:lpstr>
      <vt:lpstr>部門別消費額!Print_Area</vt:lpstr>
      <vt:lpstr>②表!Print_Titles</vt:lpstr>
      <vt:lpstr>'T17'!Print_Titles</vt:lpstr>
      <vt:lpstr>価格変換!Print_Titles</vt:lpstr>
      <vt:lpstr>計算!Print_Titles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2020-08-27T02:12:32Z</cp:lastPrinted>
  <dcterms:created xsi:type="dcterms:W3CDTF">2011-09-06T06:45:53Z</dcterms:created>
  <dcterms:modified xsi:type="dcterms:W3CDTF">2024-07-19T01:14:23Z</dcterms:modified>
</cp:coreProperties>
</file>