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231231\Desktop\"/>
    </mc:Choice>
  </mc:AlternateContent>
  <xr:revisionPtr revIDLastSave="0" documentId="13_ncr:1_{1F62443F-E6D5-440C-8C65-095DCD9185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大分県助成金シミュレーター" sheetId="1" r:id="rId1"/>
    <sheet name="M_Table" sheetId="2" state="hidden" r:id="rId2"/>
    <sheet name="設定・根拠" sheetId="3" r:id="rId3"/>
  </sheets>
  <definedNames>
    <definedName name="_xlnm.Print_Area" localSheetId="1">M_Table!$A$1:$F$13</definedName>
    <definedName name="_xlnm.Print_Area" localSheetId="2">設定・根拠!$A$1:$E$29</definedName>
    <definedName name="_xlnm.Print_Area" localSheetId="0">大分県助成金シミュレーター!$B$1:$E$68</definedName>
    <definedName name="_xlnm.Print_Titles" localSheetId="0">大分県助成金シミュレーター!$1:$4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8" i="3" l="1"/>
  <c r="B13" i="3"/>
  <c r="B12" i="3"/>
  <c r="B9" i="3"/>
  <c r="A13" i="2"/>
  <c r="A12" i="2"/>
  <c r="A11" i="2"/>
  <c r="A10" i="2"/>
  <c r="A9" i="2"/>
  <c r="A8" i="2"/>
  <c r="A7" i="2"/>
  <c r="A6" i="2"/>
  <c r="A5" i="2"/>
  <c r="A4" i="2"/>
  <c r="A3" i="2"/>
  <c r="A2" i="2"/>
  <c r="C63" i="1"/>
  <c r="C59" i="1"/>
  <c r="D44" i="1"/>
  <c r="D45" i="1" s="1"/>
  <c r="D46" i="1" s="1"/>
  <c r="C44" i="1"/>
  <c r="C45" i="1" s="1"/>
  <c r="C46" i="1" s="1"/>
  <c r="C47" i="1" s="1"/>
  <c r="C34" i="1"/>
  <c r="C30" i="1"/>
  <c r="C21" i="1"/>
  <c r="C20" i="1"/>
  <c r="C18" i="1"/>
  <c r="C17" i="1"/>
  <c r="C19" i="1" s="1"/>
  <c r="C62" i="1" l="1"/>
  <c r="C64" i="1"/>
  <c r="C22" i="1"/>
  <c r="E44" i="1"/>
  <c r="C67" i="1"/>
  <c r="C61" i="1"/>
  <c r="D47" i="1"/>
  <c r="E46" i="1"/>
  <c r="E47" i="1" s="1"/>
  <c r="C51" i="1" s="1"/>
  <c r="C53" i="1" s="1"/>
  <c r="C60" i="1"/>
  <c r="C24" i="1"/>
  <c r="C56" i="1" s="1"/>
  <c r="E45" i="1"/>
  <c r="C23" i="1" l="1"/>
  <c r="C32" i="1" s="1"/>
  <c r="C31" i="1" l="1"/>
  <c r="C57" i="1"/>
  <c r="C68" i="1"/>
  <c r="C26" i="1"/>
  <c r="C28" i="1"/>
  <c r="C27" i="1"/>
  <c r="C58" i="1"/>
  <c r="C29" i="1" l="1"/>
  <c r="C35" i="1" s="1"/>
  <c r="C65" i="1" s="1"/>
  <c r="C36" i="1" l="1"/>
  <c r="C66" i="1" l="1"/>
  <c r="C37" i="1"/>
  <c r="C50" i="1"/>
  <c r="C5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C7" authorId="0" shapeId="0" xr:uid="{00000000-0006-0000-0000-000001000000}">
      <text>
        <r>
          <rPr>
            <sz val="10"/>
            <rFont val="Noto Sans CJK SC"/>
            <family val="2"/>
          </rPr>
          <t>入力値。業務改善助成金の対象判定では、令和</t>
        </r>
        <r>
          <rPr>
            <sz val="10"/>
            <rFont val="Arial"/>
            <family val="2"/>
          </rPr>
          <t>8</t>
        </r>
        <r>
          <rPr>
            <sz val="10"/>
            <rFont val="Noto Sans CJK SC"/>
            <family val="2"/>
          </rPr>
          <t>年度地域別最低賃金未満が基本条件。</t>
        </r>
      </text>
    </comment>
    <comment ref="C8" authorId="0" shapeId="0" xr:uid="{00000000-0006-0000-0000-000002000000}">
      <text>
        <r>
          <rPr>
            <sz val="10"/>
            <rFont val="Noto Sans CJK SC"/>
            <family val="2"/>
          </rPr>
          <t>入力値。国助成金は</t>
        </r>
        <r>
          <rPr>
            <sz val="10"/>
            <rFont val="Arial"/>
            <family val="2"/>
          </rPr>
          <t>50</t>
        </r>
        <r>
          <rPr>
            <sz val="10"/>
            <rFont val="Noto Sans CJK SC"/>
            <family val="2"/>
          </rPr>
          <t>円以上の引上げが基本。</t>
        </r>
      </text>
    </comment>
    <comment ref="C10" authorId="0" shapeId="0" xr:uid="{00000000-0006-0000-0000-000003000000}">
      <text>
        <r>
          <rPr>
            <sz val="10"/>
            <rFont val="Noto Sans CJK SC"/>
            <family val="2"/>
          </rPr>
          <t>設備投資対象経費の入力。出典</t>
        </r>
        <r>
          <rPr>
            <sz val="10"/>
            <rFont val="Arial"/>
            <family val="2"/>
          </rPr>
          <t>: https://www.mhlw.go.jp/stf/seisakunitsuite/bunya/koyou_roudou/roudoukijun/zigyonushi/shienjigyou/03.html</t>
        </r>
      </text>
    </comment>
    <comment ref="C13" authorId="0" shapeId="0" xr:uid="{00000000-0006-0000-0000-000004000000}">
      <text>
        <r>
          <rPr>
            <sz val="10"/>
            <rFont val="ＭＳ Ｐゴシック"/>
            <family val="3"/>
            <charset val="128"/>
          </rPr>
          <t>令和</t>
        </r>
        <r>
          <rPr>
            <sz val="10"/>
            <rFont val="Arial"/>
            <family val="2"/>
          </rPr>
          <t>8</t>
        </r>
        <r>
          <rPr>
            <sz val="10"/>
            <rFont val="ＭＳ Ｐゴシック"/>
            <family val="3"/>
            <charset val="128"/>
          </rPr>
          <t>年度の重点枠は最低賃金改定幅を超える賃上げ。答申ベースでは</t>
        </r>
        <r>
          <rPr>
            <sz val="10"/>
            <rFont val="Arial"/>
            <family val="2"/>
          </rPr>
          <t>62</t>
        </r>
        <r>
          <rPr>
            <sz val="10"/>
            <rFont val="ＭＳ Ｐゴシック"/>
            <family val="3"/>
            <charset val="128"/>
          </rPr>
          <t>円以上。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6" authorId="0" shapeId="0" xr:uid="{00000000-0006-0000-0200-000001000000}">
      <text>
        <r>
          <rPr>
            <sz val="10"/>
            <rFont val="Noto Sans CJK SC"/>
            <family val="2"/>
          </rPr>
          <t>根拠</t>
        </r>
        <r>
          <rPr>
            <sz val="10"/>
            <rFont val="Arial"/>
            <family val="2"/>
          </rPr>
          <t>: https://jsite.mhlw.go.jp/oita-roudoukyoku/news_topics/houdou/saichin_shingi_2026.html</t>
        </r>
      </text>
    </comment>
    <comment ref="B11" authorId="0" shapeId="0" xr:uid="{00000000-0006-0000-0200-000002000000}">
      <text>
        <r>
          <rPr>
            <sz val="10"/>
            <rFont val="Noto Sans CJK SC"/>
            <family val="2"/>
          </rPr>
          <t>根拠</t>
        </r>
        <r>
          <rPr>
            <sz val="10"/>
            <rFont val="Arial"/>
            <family val="2"/>
          </rPr>
          <t>: https://www.mhlw.go.jp/stf/seisakunitsuite/bunya/koyou_roudou/roudoukijun/zigyonushi/shienjigyou/03.html</t>
        </r>
      </text>
    </comment>
    <comment ref="B18" authorId="0" shapeId="0" xr:uid="{00000000-0006-0000-0200-000003000000}">
      <text>
        <r>
          <rPr>
            <sz val="10"/>
            <rFont val="Noto Sans CJK SC"/>
            <family val="2"/>
          </rPr>
          <t>根拠</t>
        </r>
        <r>
          <rPr>
            <sz val="10"/>
            <rFont val="Arial"/>
            <family val="2"/>
          </rPr>
          <t xml:space="preserve">: </t>
        </r>
        <r>
          <rPr>
            <sz val="10"/>
            <rFont val="Noto Sans CJK SC"/>
            <family val="2"/>
          </rPr>
          <t>社内資料：令和８年度 大分県物価高騰対応業務改善奨励金 申請マニュアル</t>
        </r>
      </text>
    </comment>
    <comment ref="B19" authorId="0" shapeId="0" xr:uid="{00000000-0006-0000-0200-000004000000}">
      <text>
        <r>
          <rPr>
            <sz val="10"/>
            <rFont val="Noto Sans CJK SC"/>
            <family val="2"/>
          </rPr>
          <t>根拠</t>
        </r>
        <r>
          <rPr>
            <sz val="10"/>
            <rFont val="Arial"/>
            <family val="2"/>
          </rPr>
          <t xml:space="preserve">: </t>
        </r>
        <r>
          <rPr>
            <sz val="10"/>
            <rFont val="Noto Sans CJK SC"/>
            <family val="2"/>
          </rPr>
          <t>社内資料：令和８年度 大分県物価高騰対応業務改善奨励金 申請マニュアル</t>
        </r>
      </text>
    </comment>
    <comment ref="B20" authorId="0" shapeId="0" xr:uid="{00000000-0006-0000-0200-000005000000}">
      <text>
        <r>
          <rPr>
            <sz val="10"/>
            <rFont val="Noto Sans CJK SC"/>
            <family val="2"/>
          </rPr>
          <t>根拠</t>
        </r>
        <r>
          <rPr>
            <sz val="10"/>
            <rFont val="Arial"/>
            <family val="2"/>
          </rPr>
          <t xml:space="preserve">: </t>
        </r>
        <r>
          <rPr>
            <sz val="10"/>
            <rFont val="Noto Sans CJK SC"/>
            <family val="2"/>
          </rPr>
          <t>社内資料：令和８年度 大分県物価高騰対応業務改善奨励金 申請マニュアル</t>
        </r>
      </text>
    </comment>
    <comment ref="B21" authorId="0" shapeId="0" xr:uid="{00000000-0006-0000-0200-000006000000}">
      <text>
        <r>
          <rPr>
            <sz val="10"/>
            <rFont val="Noto Sans CJK SC"/>
            <family val="2"/>
          </rPr>
          <t>根拠</t>
        </r>
        <r>
          <rPr>
            <sz val="10"/>
            <rFont val="Arial"/>
            <family val="2"/>
          </rPr>
          <t xml:space="preserve">: </t>
        </r>
        <r>
          <rPr>
            <sz val="10"/>
            <rFont val="Noto Sans CJK SC"/>
            <family val="2"/>
          </rPr>
          <t>社内資料：令和８年度 大分県物価高騰対応業務改善奨励金 申請マニュアル</t>
        </r>
      </text>
    </comment>
    <comment ref="B22" authorId="0" shapeId="0" xr:uid="{00000000-0006-0000-0200-000007000000}">
      <text>
        <r>
          <rPr>
            <sz val="10"/>
            <rFont val="Noto Sans CJK SC"/>
            <family val="2"/>
          </rPr>
          <t>根拠</t>
        </r>
        <r>
          <rPr>
            <sz val="10"/>
            <rFont val="Arial"/>
            <family val="2"/>
          </rPr>
          <t xml:space="preserve">: </t>
        </r>
        <r>
          <rPr>
            <sz val="10"/>
            <rFont val="Noto Sans CJK SC"/>
            <family val="2"/>
          </rPr>
          <t>社内資料：令和８年度 大分県物価高騰対応業務改善奨励金 申請マニュアル</t>
        </r>
      </text>
    </comment>
    <comment ref="B23" authorId="0" shapeId="0" xr:uid="{00000000-0006-0000-0200-000008000000}">
      <text>
        <r>
          <rPr>
            <sz val="10"/>
            <rFont val="Noto Sans CJK SC"/>
            <family val="2"/>
          </rPr>
          <t>根拠</t>
        </r>
        <r>
          <rPr>
            <sz val="10"/>
            <rFont val="Arial"/>
            <family val="2"/>
          </rPr>
          <t xml:space="preserve">: </t>
        </r>
        <r>
          <rPr>
            <sz val="10"/>
            <rFont val="Noto Sans CJK SC"/>
            <family val="2"/>
          </rPr>
          <t>社内資料：令和８年度 大分県物価高騰対応業務改善奨励金 申請マニュアル</t>
        </r>
      </text>
    </comment>
  </commentList>
</comments>
</file>

<file path=xl/sharedStrings.xml><?xml version="1.0" encoding="utf-8"?>
<sst xmlns="http://schemas.openxmlformats.org/spreadsheetml/2006/main" count="251" uniqueCount="186">
  <si>
    <t>大分県内事業者向け 業務改善助成金＆上乗せ奨励金シミュレーター</t>
  </si>
  <si>
    <t>厚生労働省「業務改善助成金」 ＆ 大分県「物価高騰対応業務改善奨励金」のダブル受給シミュレーション</t>
  </si>
  <si>
    <t>Generated 2026-08-12 | v1.0</t>
  </si>
  <si>
    <t>事業所名</t>
  </si>
  <si>
    <t>貴社の店舗名や事業所名をご入力ください</t>
  </si>
  <si>
    <t>「30人未満」または「30人以上」を選択してください（国の助成上限に影響します）</t>
  </si>
  <si>
    <t>現在の事業場内最低賃金</t>
  </si>
  <si>
    <t>円/時間</t>
  </si>
  <si>
    <t>事業場で最も低い時間給（雇用保険被保険者、かつ6ヶ月以上勤務）</t>
  </si>
  <si>
    <t>引上げ後の事業場内最低賃金</t>
  </si>
  <si>
    <t>計画している、または実施した引上げ後の時間給（50円以上の引上げが必要）</t>
  </si>
  <si>
    <t>賃金を引き上げる労働者数</t>
  </si>
  <si>
    <t>人</t>
  </si>
  <si>
    <t>事業場内で最低賃金を引き上げる対象労働者の人数</t>
  </si>
  <si>
    <t>設備投資などの対象経費支出額</t>
  </si>
  <si>
    <t>円</t>
  </si>
  <si>
    <t>生産性向上に資する機器、システム、ソフトウェア等の導入費用（税抜・税込は国申請に合わせる）</t>
  </si>
  <si>
    <t>社会保険労務士等への委託報酬額</t>
  </si>
  <si>
    <t>国の助成金申請を社労士等へ委託する場合の報酬実支出額（県が最大10万円を全額補助）</t>
  </si>
  <si>
    <t>原材料高騰等により直近6ヶ月平均の利益率が前年比3%P以上低下していれば「該当する」を選択</t>
  </si>
  <si>
    <t>―</t>
  </si>
  <si>
    <t>国の業務改善助成金の基本的な対象事業者要件。ほかの不交付事由は別途確認してください。</t>
  </si>
  <si>
    <t>【2】 国の助成金（業務改善助成金）のシミュレーション（厚生労働省）</t>
  </si>
  <si>
    <t>賃金引上げ額（時間給）</t>
  </si>
  <si>
    <t>＝引上げ後最低賃金－現在の最低賃金。国制度は50円以上の引上げが基本。</t>
  </si>
  <si>
    <t>適用される助成率</t>
  </si>
  <si>
    <t>現在の最低賃金が1,050円未満は4/5(80%)、1,050円以上は3/4(75%)</t>
  </si>
  <si>
    <t>判定される申請コース</t>
  </si>
  <si>
    <t>引上げ額が50円以上である必要があります</t>
  </si>
  <si>
    <t>判定される引上げ労働者数区分</t>
  </si>
  <si>
    <r>
      <rPr>
        <sz val="10"/>
        <color rgb="FF333333"/>
        <rFont val="Segoe UI"/>
        <family val="2"/>
        <charset val="1"/>
      </rPr>
      <t>※10</t>
    </r>
    <r>
      <rPr>
        <sz val="10"/>
        <color rgb="FF333333"/>
        <rFont val="Noto Sans CJK SC"/>
        <family val="2"/>
      </rPr>
      <t>人以上区分は特例事業者（</t>
    </r>
    <r>
      <rPr>
        <sz val="10"/>
        <color rgb="FF333333"/>
        <rFont val="Segoe UI"/>
        <family val="2"/>
        <charset val="1"/>
      </rPr>
      <t>1,050</t>
    </r>
    <r>
      <rPr>
        <sz val="10"/>
        <color rgb="FF333333"/>
        <rFont val="Noto Sans CJK SC"/>
        <family val="2"/>
      </rPr>
      <t xml:space="preserve">円未満 </t>
    </r>
    <r>
      <rPr>
        <sz val="10"/>
        <color rgb="FF333333"/>
        <rFont val="Segoe UI"/>
        <family val="2"/>
        <charset val="1"/>
      </rPr>
      <t xml:space="preserve">or </t>
    </r>
    <r>
      <rPr>
        <sz val="10"/>
        <color rgb="FF333333"/>
        <rFont val="Noto Sans CJK SC"/>
        <family val="2"/>
      </rPr>
      <t>利益率低下該当）のみ適用されます</t>
    </r>
  </si>
  <si>
    <t>特例事業者の該当性</t>
  </si>
  <si>
    <t>特例事業者：事業場内最低賃金1,050円未満、または物価高騰等要件に該当。PC等の特例は物価高騰等要件該当時に限る。</t>
  </si>
  <si>
    <t>国の助成上限額</t>
  </si>
  <si>
    <t>規模、引上げ人数、コースに基づく上限額（マスタ参照）</t>
  </si>
  <si>
    <t>国の助成金 支給見込額</t>
  </si>
  <si>
    <t>＝MIN(対象経費 × 助成率, 助成上限額)</t>
  </si>
  <si>
    <t>国の業務改善助成金 対象判定（簡易）</t>
  </si>
  <si>
    <t>簡易判定：中小企業等、労働者あり、設備投資あり、50円以上賃上げ、現行の事業場内最低賃金が令和8年度地域別最低賃金未満。その他の不交付事由は別途確認。</t>
  </si>
  <si>
    <t>【3】 大分県の業務改善奨励金のシミュレーション（大分県独自上乗せ）</t>
  </si>
  <si>
    <t>県奨励金の対象経費（自己負担残高）</t>
  </si>
  <si>
    <t>＝設備投資総額 － 国の助成金支給見込額</t>
  </si>
  <si>
    <t>県奨励金の補助率</t>
  </si>
  <si>
    <r>
      <rPr>
        <sz val="10"/>
        <color rgb="FF333333"/>
        <rFont val="Segoe UI"/>
        <family val="2"/>
        <charset val="1"/>
      </rPr>
      <t>R7</t>
    </r>
    <r>
      <rPr>
        <sz val="10"/>
        <color rgb="FF333333"/>
        <rFont val="Noto Sans CJK SC"/>
        <family val="2"/>
      </rPr>
      <t>申請：通常</t>
    </r>
    <r>
      <rPr>
        <sz val="10"/>
        <color rgb="FF333333"/>
        <rFont val="Segoe UI"/>
        <family val="2"/>
        <charset val="1"/>
      </rPr>
      <t>1/2</t>
    </r>
    <r>
      <rPr>
        <sz val="10"/>
        <color rgb="FF333333"/>
        <rFont val="Noto Sans CJK SC"/>
        <family val="2"/>
      </rPr>
      <t>、重点</t>
    </r>
    <r>
      <rPr>
        <sz val="10"/>
        <color rgb="FF333333"/>
        <rFont val="Segoe UI"/>
        <family val="2"/>
        <charset val="1"/>
      </rPr>
      <t xml:space="preserve">2/3 </t>
    </r>
    <r>
      <rPr>
        <sz val="10"/>
        <color rgb="FF333333"/>
        <rFont val="Noto Sans CJK SC"/>
        <family val="2"/>
      </rPr>
      <t xml:space="preserve">｜ </t>
    </r>
    <r>
      <rPr>
        <sz val="10"/>
        <color rgb="FF333333"/>
        <rFont val="Segoe UI"/>
        <family val="2"/>
        <charset val="1"/>
      </rPr>
      <t>R8</t>
    </r>
    <r>
      <rPr>
        <sz val="10"/>
        <color rgb="FF333333"/>
        <rFont val="Noto Sans CJK SC"/>
        <family val="2"/>
      </rPr>
      <t>申請：通常</t>
    </r>
    <r>
      <rPr>
        <sz val="10"/>
        <color rgb="FF333333"/>
        <rFont val="Segoe UI"/>
        <family val="2"/>
        <charset val="1"/>
      </rPr>
      <t>2/3</t>
    </r>
    <r>
      <rPr>
        <sz val="10"/>
        <color rgb="FF333333"/>
        <rFont val="Noto Sans CJK SC"/>
        <family val="2"/>
      </rPr>
      <t>、重点</t>
    </r>
    <r>
      <rPr>
        <sz val="10"/>
        <color rgb="FF333333"/>
        <rFont val="Segoe UI"/>
        <family val="2"/>
        <charset val="1"/>
      </rPr>
      <t>9/10</t>
    </r>
    <r>
      <rPr>
        <sz val="10"/>
        <color rgb="FF333333"/>
        <rFont val="Noto Sans CJK SC"/>
        <family val="2"/>
      </rPr>
      <t>（大幅アップ！）</t>
    </r>
  </si>
  <si>
    <t>県奨励金の上乗せ上限額</t>
  </si>
  <si>
    <r>
      <rPr>
        <sz val="10"/>
        <color rgb="FF333333"/>
        <rFont val="Segoe UI"/>
        <family val="2"/>
        <charset val="1"/>
      </rPr>
      <t>R7</t>
    </r>
    <r>
      <rPr>
        <sz val="10"/>
        <color rgb="FF333333"/>
        <rFont val="Noto Sans CJK SC"/>
        <family val="2"/>
      </rPr>
      <t>申請：通常</t>
    </r>
    <r>
      <rPr>
        <sz val="10"/>
        <color rgb="FF333333"/>
        <rFont val="Segoe UI"/>
        <family val="2"/>
        <charset val="1"/>
      </rPr>
      <t>75</t>
    </r>
    <r>
      <rPr>
        <sz val="10"/>
        <color rgb="FF333333"/>
        <rFont val="Noto Sans CJK SC"/>
        <family val="2"/>
      </rPr>
      <t>万、重点</t>
    </r>
    <r>
      <rPr>
        <sz val="10"/>
        <color rgb="FF333333"/>
        <rFont val="Segoe UI"/>
        <family val="2"/>
        <charset val="1"/>
      </rPr>
      <t>100</t>
    </r>
    <r>
      <rPr>
        <sz val="10"/>
        <color rgb="FF333333"/>
        <rFont val="Noto Sans CJK SC"/>
        <family val="2"/>
      </rPr>
      <t xml:space="preserve">万 ｜ </t>
    </r>
    <r>
      <rPr>
        <sz val="10"/>
        <color rgb="FF333333"/>
        <rFont val="Segoe UI"/>
        <family val="2"/>
        <charset val="1"/>
      </rPr>
      <t>R8</t>
    </r>
    <r>
      <rPr>
        <sz val="10"/>
        <color rgb="FF333333"/>
        <rFont val="Noto Sans CJK SC"/>
        <family val="2"/>
      </rPr>
      <t>申請：通常</t>
    </r>
    <r>
      <rPr>
        <sz val="10"/>
        <color rgb="FF333333"/>
        <rFont val="Segoe UI"/>
        <family val="2"/>
        <charset val="1"/>
      </rPr>
      <t>140</t>
    </r>
    <r>
      <rPr>
        <sz val="10"/>
        <color rgb="FF333333"/>
        <rFont val="Noto Sans CJK SC"/>
        <family val="2"/>
      </rPr>
      <t>万、重点</t>
    </r>
    <r>
      <rPr>
        <sz val="10"/>
        <color rgb="FF333333"/>
        <rFont val="Segoe UI"/>
        <family val="2"/>
        <charset val="1"/>
      </rPr>
      <t>180</t>
    </r>
    <r>
      <rPr>
        <sz val="10"/>
        <color rgb="FF333333"/>
        <rFont val="Noto Sans CJK SC"/>
        <family val="2"/>
      </rPr>
      <t>万（大幅拡大！）</t>
    </r>
  </si>
  <si>
    <t>大分県奨励金 上乗せ分支給見込額</t>
  </si>
  <si>
    <t>※県規定により、上乗せ支給額は国の助成金支給額（C23）を上回ることはできません</t>
  </si>
  <si>
    <t>社労士等への委託報酬額（実支出転記）</t>
  </si>
  <si>
    <t>基本情報からの自動転記</t>
  </si>
  <si>
    <t>大分県奨励金 社労士報酬分支給見込額</t>
  </si>
  <si>
    <t>社労士報酬は 10/10（全額）を上限10万円で支給します</t>
  </si>
  <si>
    <t>大分県奨励金 対象判定（簡易）</t>
  </si>
  <si>
    <t>国助成金の額確定後、県へ支給申請。実際の交付は県の審査を経て決定。</t>
  </si>
  <si>
    <t>【4】 全体の収支まとめ（ダブル活用による実質負担）</t>
  </si>
  <si>
    <t>投資総額（設備投資＋社労士報酬）</t>
  </si>
  <si>
    <t>＝設備投資対象経費 ＋ 社労士等報酬額</t>
  </si>
  <si>
    <t>助成金・奨励金受領総額</t>
  </si>
  <si>
    <t>＝国の助成金 ＋ 県の上乗せ分 ＋ 県の社労士報酬分</t>
  </si>
  <si>
    <t>実質自己負担額</t>
  </si>
  <si>
    <t>＝投資総額 － 受領総額（国＋県のダブル受給で劇的に圧縮されます）</t>
  </si>
  <si>
    <t>実質負担率</t>
  </si>
  <si>
    <t>投資総額に対する、最終的な実質自己負担の割合</t>
  </si>
  <si>
    <t>対象労働者1人あたりの平均月間労働時間</t>
  </si>
  <si>
    <t>時間/月</t>
  </si>
  <si>
    <t>（例：週20時間勤務の場合、20時間×52週÷12ヶ月 ≒ 86.7時間）</t>
  </si>
  <si>
    <t>法定福利費の会社負担比率（概算）</t>
  </si>
  <si>
    <t>比率</t>
  </si>
  <si>
    <t>健康保険・厚生年金・雇用保険等の会社負担分（通常14〜16%程度）</t>
  </si>
  <si>
    <t>人件費シミュレーション項目（対象従業員： C9 名分）</t>
  </si>
  <si>
    <t>賃上げ前</t>
  </si>
  <si>
    <t>賃上げ後</t>
  </si>
  <si>
    <t>差額（人件費増加額）</t>
  </si>
  <si>
    <t>① 基本給与総額（月額）</t>
  </si>
  <si>
    <t>② 法定福利費（会社負担分）</t>
  </si>
  <si>
    <t>【月額】 総人件費（①＋②）</t>
  </si>
  <si>
    <t>【年額】 年間総人件費（12ヶ月分）</t>
  </si>
  <si>
    <t>【6】 総合収支バランス分析（初期投資と賃上げランニングコストの比較）</t>
  </si>
  <si>
    <t>初期の自己負担総額（設備投資＋社労士報酬 － 助成金受領額）</t>
  </si>
  <si>
    <t>円（一回限り）</t>
  </si>
  <si>
    <r>
      <rPr>
        <sz val="10"/>
        <rFont val="BIZ UDPGothic"/>
        <family val="3"/>
        <charset val="128"/>
      </rPr>
      <t>1</t>
    </r>
    <r>
      <rPr>
        <sz val="10"/>
        <rFont val="Noto Sans CJK SC"/>
        <family val="2"/>
      </rPr>
      <t>年間の人件費増加総額（ランニングコスト増加分）</t>
    </r>
  </si>
  <si>
    <t>円 / 年（継続発生）</t>
  </si>
  <si>
    <t>実質初年度負担総額（初期自己負担 ＋ 1年間の人件費増加分）</t>
  </si>
  <si>
    <t>円（初年度の実質的なネット支出）</t>
  </si>
  <si>
    <t>人件費増加を相殺するために必要な「月間業務改善・売上増」の目標</t>
  </si>
  <si>
    <t>円 / 月（システム導入により月々この金額以上の効果が出れば黒字化）</t>
  </si>
  <si>
    <t>【7】 診断結果（対象・枠・期限・実質負担）</t>
  </si>
  <si>
    <t>国の業務改善助成金 対象判定</t>
  </si>
  <si>
    <t>※簡易判定。その他の不交付事由は別途確認。</t>
  </si>
  <si>
    <t>県奨励金 対象判定</t>
  </si>
  <si>
    <t>国助成金の額確定・県審査が前提。</t>
  </si>
  <si>
    <t>県奨励金 判定枠</t>
  </si>
  <si>
    <t>最低賃金（答申値）</t>
  </si>
  <si>
    <t>最低賃金 改定幅（答申ベース）</t>
  </si>
  <si>
    <r>
      <rPr>
        <sz val="10"/>
        <color rgb="FF333333"/>
        <rFont val="Segoe UI"/>
        <family val="2"/>
        <charset val="1"/>
      </rPr>
      <t>1,096</t>
    </r>
    <r>
      <rPr>
        <sz val="10"/>
        <color rgb="FF333333"/>
        <rFont val="Noto Sans CJK SC"/>
        <family val="2"/>
      </rPr>
      <t>円－</t>
    </r>
    <r>
      <rPr>
        <sz val="10"/>
        <color rgb="FF333333"/>
        <rFont val="Segoe UI"/>
        <family val="2"/>
        <charset val="1"/>
      </rPr>
      <t>1,035</t>
    </r>
    <r>
      <rPr>
        <sz val="10"/>
        <color rgb="FF333333"/>
        <rFont val="Noto Sans CJK SC"/>
        <family val="2"/>
      </rPr>
      <t>円＝</t>
    </r>
    <r>
      <rPr>
        <sz val="10"/>
        <color rgb="FF333333"/>
        <rFont val="Segoe UI"/>
        <family val="2"/>
        <charset val="1"/>
      </rPr>
      <t>61</t>
    </r>
    <r>
      <rPr>
        <sz val="10"/>
        <color rgb="FF333333"/>
        <rFont val="Noto Sans CJK SC"/>
        <family val="2"/>
      </rPr>
      <t>円。</t>
    </r>
  </si>
  <si>
    <t>県重点枠の最小引上げ額（答申ベース）</t>
  </si>
  <si>
    <t>改定幅を「超える」ため、62円以上。</t>
  </si>
  <si>
    <t>国助成金 申請期限（答申ベース）</t>
  </si>
  <si>
    <t>県奨励金 申請期限</t>
  </si>
  <si>
    <t>令和9年3月15日。</t>
  </si>
  <si>
    <t>期限ステータス</t>
  </si>
  <si>
    <t>国＋県 総支援額</t>
  </si>
  <si>
    <t>国助成金＋県奨励金＋社労士報酬分。</t>
  </si>
  <si>
    <t>設備投資＋社労士報酬－支援総額。</t>
  </si>
  <si>
    <t>重点枠までの追加引上げ額</t>
  </si>
  <si>
    <r>
      <rPr>
        <sz val="10"/>
        <color rgb="FF333333"/>
        <rFont val="Segoe UI"/>
        <family val="2"/>
        <charset val="1"/>
      </rPr>
      <t>0</t>
    </r>
    <r>
      <rPr>
        <sz val="10"/>
        <color rgb="FF333333"/>
        <rFont val="Noto Sans CJK SC"/>
        <family val="2"/>
      </rPr>
      <t>円なら重点枠条件に到達。</t>
    </r>
  </si>
  <si>
    <t>主な注意事項</t>
  </si>
  <si>
    <t>設備投資は交付決定前に実施しないこと。最終的な対象可否は最新要綱・労働局等の審査による。</t>
  </si>
  <si>
    <t>キー</t>
  </si>
  <si>
    <t>規模</t>
  </si>
  <si>
    <t>人数区分</t>
  </si>
  <si>
    <r>
      <rPr>
        <sz val="11"/>
        <color theme="1"/>
        <rFont val="ＭＳ Ｐゴシック"/>
        <family val="2"/>
        <charset val="1"/>
      </rPr>
      <t>50</t>
    </r>
    <r>
      <rPr>
        <sz val="11"/>
        <color theme="1"/>
        <rFont val="Noto Sans CJK SC"/>
        <family val="2"/>
      </rPr>
      <t>円コース</t>
    </r>
  </si>
  <si>
    <r>
      <rPr>
        <sz val="11"/>
        <color theme="1"/>
        <rFont val="ＭＳ Ｐゴシック"/>
        <family val="2"/>
        <charset val="1"/>
      </rPr>
      <t>70</t>
    </r>
    <r>
      <rPr>
        <sz val="11"/>
        <color theme="1"/>
        <rFont val="Noto Sans CJK SC"/>
        <family val="2"/>
      </rPr>
      <t>円コース</t>
    </r>
  </si>
  <si>
    <r>
      <rPr>
        <sz val="11"/>
        <color theme="1"/>
        <rFont val="ＭＳ Ｐゴシック"/>
        <family val="2"/>
        <charset val="1"/>
      </rPr>
      <t>90</t>
    </r>
    <r>
      <rPr>
        <sz val="11"/>
        <color theme="1"/>
        <rFont val="Noto Sans CJK SC"/>
        <family val="2"/>
      </rPr>
      <t>円コース</t>
    </r>
  </si>
  <si>
    <r>
      <rPr>
        <sz val="11"/>
        <color theme="1"/>
        <rFont val="ＭＳ Ｐゴシック"/>
        <family val="2"/>
        <charset val="1"/>
      </rPr>
      <t>30</t>
    </r>
    <r>
      <rPr>
        <sz val="11"/>
        <color theme="1"/>
        <rFont val="Noto Sans CJK SC"/>
        <family val="2"/>
      </rPr>
      <t>人未満</t>
    </r>
  </si>
  <si>
    <r>
      <rPr>
        <sz val="11"/>
        <color theme="1"/>
        <rFont val="ＭＳ Ｐゴシック"/>
        <family val="2"/>
        <charset val="1"/>
      </rPr>
      <t>1</t>
    </r>
    <r>
      <rPr>
        <sz val="11"/>
        <color theme="1"/>
        <rFont val="Noto Sans CJK SC"/>
        <family val="2"/>
      </rPr>
      <t>人</t>
    </r>
  </si>
  <si>
    <r>
      <rPr>
        <sz val="11"/>
        <color theme="1"/>
        <rFont val="ＭＳ Ｐゴシック"/>
        <family val="2"/>
        <charset val="1"/>
      </rPr>
      <t>2</t>
    </r>
    <r>
      <rPr>
        <sz val="11"/>
        <color theme="1"/>
        <rFont val="Noto Sans CJK SC"/>
        <family val="2"/>
      </rPr>
      <t>〜</t>
    </r>
    <r>
      <rPr>
        <sz val="11"/>
        <color theme="1"/>
        <rFont val="ＭＳ Ｐゴシック"/>
        <family val="2"/>
        <charset val="1"/>
      </rPr>
      <t>3</t>
    </r>
    <r>
      <rPr>
        <sz val="11"/>
        <color theme="1"/>
        <rFont val="Noto Sans CJK SC"/>
        <family val="2"/>
      </rPr>
      <t>人</t>
    </r>
  </si>
  <si>
    <r>
      <rPr>
        <sz val="11"/>
        <color theme="1"/>
        <rFont val="ＭＳ Ｐゴシック"/>
        <family val="2"/>
        <charset val="1"/>
      </rPr>
      <t>4</t>
    </r>
    <r>
      <rPr>
        <sz val="11"/>
        <color theme="1"/>
        <rFont val="Noto Sans CJK SC"/>
        <family val="2"/>
      </rPr>
      <t>〜</t>
    </r>
    <r>
      <rPr>
        <sz val="11"/>
        <color theme="1"/>
        <rFont val="ＭＳ Ｐゴシック"/>
        <family val="2"/>
        <charset val="1"/>
      </rPr>
      <t>5</t>
    </r>
    <r>
      <rPr>
        <sz val="11"/>
        <color theme="1"/>
        <rFont val="Noto Sans CJK SC"/>
        <family val="2"/>
      </rPr>
      <t>人</t>
    </r>
  </si>
  <si>
    <r>
      <rPr>
        <sz val="11"/>
        <color theme="1"/>
        <rFont val="ＭＳ Ｐゴシック"/>
        <family val="2"/>
        <charset val="1"/>
      </rPr>
      <t>6</t>
    </r>
    <r>
      <rPr>
        <sz val="11"/>
        <color theme="1"/>
        <rFont val="Noto Sans CJK SC"/>
        <family val="2"/>
      </rPr>
      <t>〜</t>
    </r>
    <r>
      <rPr>
        <sz val="11"/>
        <color theme="1"/>
        <rFont val="ＭＳ Ｐゴシック"/>
        <family val="2"/>
        <charset val="1"/>
      </rPr>
      <t>7</t>
    </r>
    <r>
      <rPr>
        <sz val="11"/>
        <color theme="1"/>
        <rFont val="Noto Sans CJK SC"/>
        <family val="2"/>
      </rPr>
      <t>人</t>
    </r>
  </si>
  <si>
    <r>
      <rPr>
        <sz val="11"/>
        <color theme="1"/>
        <rFont val="ＭＳ Ｐゴシック"/>
        <family val="2"/>
        <charset val="1"/>
      </rPr>
      <t>8</t>
    </r>
    <r>
      <rPr>
        <sz val="11"/>
        <color theme="1"/>
        <rFont val="Noto Sans CJK SC"/>
        <family val="2"/>
      </rPr>
      <t>人以上</t>
    </r>
  </si>
  <si>
    <r>
      <rPr>
        <sz val="11"/>
        <color theme="1"/>
        <rFont val="ＭＳ Ｐゴシック"/>
        <family val="2"/>
        <charset val="1"/>
      </rPr>
      <t>10</t>
    </r>
    <r>
      <rPr>
        <sz val="11"/>
        <color theme="1"/>
        <rFont val="Noto Sans CJK SC"/>
        <family val="2"/>
      </rPr>
      <t>人以上</t>
    </r>
  </si>
  <si>
    <r>
      <rPr>
        <sz val="11"/>
        <color theme="1"/>
        <rFont val="ＭＳ Ｐゴシック"/>
        <family val="2"/>
        <charset val="1"/>
      </rPr>
      <t>30</t>
    </r>
    <r>
      <rPr>
        <sz val="11"/>
        <color theme="1"/>
        <rFont val="Noto Sans CJK SC"/>
        <family val="2"/>
      </rPr>
      <t>人以上</t>
    </r>
  </si>
  <si>
    <t>制度設定・根拠（ver3）</t>
  </si>
  <si>
    <t>項目</t>
  </si>
  <si>
    <t>設定値</t>
  </si>
  <si>
    <t>単位/形式</t>
  </si>
  <si>
    <t>ステータス</t>
  </si>
  <si>
    <t>根拠・注意</t>
  </si>
  <si>
    <t>現行の大分県最低賃金</t>
  </si>
  <si>
    <t>確定・現行</t>
  </si>
  <si>
    <t>令和8年度大分県最低賃金</t>
  </si>
  <si>
    <t>令和8年度最低賃金 発効予定日</t>
  </si>
  <si>
    <t>日付</t>
  </si>
  <si>
    <t>令和8年度最低賃金 改定幅</t>
  </si>
  <si>
    <t>自動計算</t>
  </si>
  <si>
    <t>令和8年度 県重点枠の最低引上げ額</t>
  </si>
  <si>
    <t>令和7年度 県重点枠判定基準</t>
  </si>
  <si>
    <t>固定</t>
  </si>
  <si>
    <t>県申請マニュアル記載の重点枠基準。</t>
  </si>
  <si>
    <t>令和8年度 国助成金 申請開始日</t>
  </si>
  <si>
    <t>確定</t>
  </si>
  <si>
    <t>厚生労働省 令和8年度業務改善助成金案内。</t>
  </si>
  <si>
    <t>答申連動</t>
  </si>
  <si>
    <t>令和8年度 国助成金 事業完了期限</t>
  </si>
  <si>
    <t>厚労省令和8年度案内記載。交付決定年度の1月31日。</t>
  </si>
  <si>
    <t>令和8年度 県奨励金 申請期限</t>
  </si>
  <si>
    <t>大分県申請マニュアル・募集要項記載。</t>
  </si>
  <si>
    <t>判定基準日</t>
  </si>
  <si>
    <t>更新可能</t>
  </si>
  <si>
    <t>令和8年度 通常枠 補助率</t>
  </si>
  <si>
    <t>%</t>
  </si>
  <si>
    <t>大分県令和8年度物価高騰対応業務改善奨励金。</t>
  </si>
  <si>
    <t>令和8年度 通常枠 上限額</t>
  </si>
  <si>
    <t>令和8年度 重点枠 補助率</t>
  </si>
  <si>
    <t>令和8年度 重点枠 上限額</t>
  </si>
  <si>
    <t>社労士等報酬分 補助率</t>
  </si>
  <si>
    <t>大分県奨励金。上限10万円。</t>
  </si>
  <si>
    <t>社労士等報酬分 上限額</t>
  </si>
  <si>
    <t>大分県奨励金。</t>
  </si>
  <si>
    <t>公式・一次資料</t>
  </si>
  <si>
    <t>厚生労働省：業務改善助成金（令和8年度）</t>
  </si>
  <si>
    <t>大分労働局：最低賃金・工賃関係</t>
  </si>
  <si>
    <t>県奨励金の判定枠</t>
    <phoneticPr fontId="39"/>
  </si>
  <si>
    <r>
      <rPr>
        <sz val="10"/>
        <color rgb="FF333333"/>
        <rFont val="ＭＳ ゴシック"/>
        <family val="3"/>
        <charset val="128"/>
      </rPr>
      <t>県の上乗せ制度は、国の申請年度（令和</t>
    </r>
    <r>
      <rPr>
        <sz val="10"/>
        <color rgb="FF333333"/>
        <rFont val="Arial"/>
        <family val="2"/>
      </rPr>
      <t>7</t>
    </r>
    <r>
      <rPr>
        <sz val="10"/>
        <color rgb="FF333333"/>
        <rFont val="ＭＳ ゴシック"/>
        <family val="3"/>
        <charset val="128"/>
      </rPr>
      <t>年度または令和</t>
    </r>
    <r>
      <rPr>
        <sz val="10"/>
        <color rgb="FF333333"/>
        <rFont val="Arial"/>
        <family val="2"/>
      </rPr>
      <t>8</t>
    </r>
    <r>
      <rPr>
        <sz val="10"/>
        <color rgb="FF333333"/>
        <rFont val="ＭＳ ゴシック"/>
        <family val="3"/>
        <charset val="128"/>
      </rPr>
      <t>年度）により条件が異なります</t>
    </r>
    <r>
      <rPr>
        <sz val="10"/>
        <color rgb="FF333333"/>
        <rFont val="Noto Sans CJK SC"/>
        <family val="3"/>
        <charset val="128"/>
      </rPr>
      <t xml:space="preserve">
</t>
    </r>
    <r>
      <rPr>
        <sz val="10"/>
        <color rgb="FF333333"/>
        <rFont val="ＭＳ ゴシック"/>
        <family val="3"/>
        <charset val="128"/>
      </rPr>
      <t>※令和</t>
    </r>
    <r>
      <rPr>
        <sz val="10"/>
        <color rgb="FF333333"/>
        <rFont val="Arial"/>
        <family val="2"/>
      </rPr>
      <t>7</t>
    </r>
    <r>
      <rPr>
        <sz val="10"/>
        <color rgb="FF333333"/>
        <rFont val="ＭＳ ゴシック"/>
        <family val="3"/>
        <charset val="128"/>
      </rPr>
      <t>年度より前に国助成金を申請し、令和</t>
    </r>
    <r>
      <rPr>
        <sz val="10"/>
        <color rgb="FF333333"/>
        <rFont val="Arial"/>
        <family val="2"/>
      </rPr>
      <t>7</t>
    </r>
    <r>
      <rPr>
        <sz val="10"/>
        <color rgb="FF333333"/>
        <rFont val="ＭＳ ゴシック"/>
        <family val="3"/>
        <charset val="128"/>
      </rPr>
      <t>年</t>
    </r>
    <r>
      <rPr>
        <sz val="10"/>
        <color rgb="FF333333"/>
        <rFont val="Arial"/>
        <family val="2"/>
      </rPr>
      <t>4</t>
    </r>
    <r>
      <rPr>
        <sz val="10"/>
        <color rgb="FF333333"/>
        <rFont val="ＭＳ ゴシック"/>
        <family val="3"/>
        <charset val="128"/>
      </rPr>
      <t>月</t>
    </r>
    <r>
      <rPr>
        <sz val="10"/>
        <color rgb="FF333333"/>
        <rFont val="Arial"/>
        <family val="2"/>
      </rPr>
      <t>1</t>
    </r>
    <r>
      <rPr>
        <sz val="10"/>
        <color rgb="FF333333"/>
        <rFont val="ＭＳ ゴシック"/>
        <family val="3"/>
        <charset val="128"/>
      </rPr>
      <t>日以降に国の交付決定を受けている場合は、「令和</t>
    </r>
    <r>
      <rPr>
        <sz val="10"/>
        <color rgb="FF333333"/>
        <rFont val="Arial"/>
        <family val="2"/>
      </rPr>
      <t>7</t>
    </r>
    <r>
      <rPr>
        <sz val="10"/>
        <color rgb="FF333333"/>
        <rFont val="ＭＳ ゴシック"/>
        <family val="3"/>
        <charset val="128"/>
      </rPr>
      <t>年度」を選択してください。この場合、次の項目では引上げ額に関わらず「通常枠」を選択してください。</t>
    </r>
    <rPh sb="43" eb="45">
      <t>レイワ</t>
    </rPh>
    <rPh sb="46" eb="48">
      <t>ネンド</t>
    </rPh>
    <rPh sb="52" eb="56">
      <t>クニジョセイキン</t>
    </rPh>
    <rPh sb="57" eb="59">
      <t>シンセイ</t>
    </rPh>
    <rPh sb="61" eb="63">
      <t>レイワ</t>
    </rPh>
    <rPh sb="64" eb="65">
      <t>ネン</t>
    </rPh>
    <rPh sb="66" eb="67">
      <t>ガツ</t>
    </rPh>
    <rPh sb="68" eb="69">
      <t>ニチ</t>
    </rPh>
    <rPh sb="69" eb="71">
      <t>イコウ</t>
    </rPh>
    <rPh sb="72" eb="73">
      <t>クニ</t>
    </rPh>
    <rPh sb="74" eb="78">
      <t>コウフケッテイ</t>
    </rPh>
    <rPh sb="79" eb="80">
      <t>ウ</t>
    </rPh>
    <rPh sb="84" eb="86">
      <t>バアイ</t>
    </rPh>
    <rPh sb="89" eb="91">
      <t>レイワ</t>
    </rPh>
    <rPh sb="92" eb="94">
      <t>ネンド</t>
    </rPh>
    <rPh sb="96" eb="98">
      <t>センタク</t>
    </rPh>
    <rPh sb="107" eb="109">
      <t>バアイ</t>
    </rPh>
    <rPh sb="110" eb="111">
      <t>ツギ</t>
    </rPh>
    <rPh sb="112" eb="114">
      <t>コウモク</t>
    </rPh>
    <rPh sb="116" eb="118">
      <t>ヒキア</t>
    </rPh>
    <rPh sb="119" eb="120">
      <t>ガク</t>
    </rPh>
    <rPh sb="121" eb="122">
      <t>カカ</t>
    </rPh>
    <rPh sb="126" eb="129">
      <t>ツウジョウワク</t>
    </rPh>
    <rPh sb="131" eb="133">
      <t>センタク</t>
    </rPh>
    <phoneticPr fontId="39"/>
  </si>
  <si>
    <r>
      <rPr>
        <b/>
        <sz val="11"/>
        <color rgb="FFFFFFFF"/>
        <rFont val="ＭＳ ゴシック"/>
        <family val="3"/>
        <charset val="128"/>
      </rPr>
      <t>【</t>
    </r>
    <r>
      <rPr>
        <b/>
        <sz val="11"/>
        <color rgb="FFFFFFFF"/>
        <rFont val="Arial"/>
        <family val="2"/>
      </rPr>
      <t>1</t>
    </r>
    <r>
      <rPr>
        <b/>
        <sz val="11"/>
        <color rgb="FFFFFFFF"/>
        <rFont val="ＭＳ ゴシック"/>
        <family val="3"/>
        <charset val="128"/>
      </rPr>
      <t>】</t>
    </r>
    <r>
      <rPr>
        <b/>
        <sz val="11"/>
        <color rgb="FFFFFFFF"/>
        <rFont val="Arial"/>
        <family val="2"/>
      </rPr>
      <t xml:space="preserve"> </t>
    </r>
    <r>
      <rPr>
        <b/>
        <sz val="11"/>
        <color rgb="FFFFFFFF"/>
        <rFont val="ＭＳ ゴシック"/>
        <family val="3"/>
        <charset val="128"/>
      </rPr>
      <t>基本情報の入力（薄青色のセルをご入力ください）</t>
    </r>
    <phoneticPr fontId="39"/>
  </si>
  <si>
    <r>
      <rPr>
        <b/>
        <sz val="11"/>
        <color rgb="FFFFFFFF"/>
        <rFont val="ＭＳ ゴシック"/>
        <family val="3"/>
        <charset val="128"/>
      </rPr>
      <t>【</t>
    </r>
    <r>
      <rPr>
        <b/>
        <sz val="11"/>
        <color rgb="FFFFFFFF"/>
        <rFont val="Arial"/>
        <family val="2"/>
      </rPr>
      <t>5</t>
    </r>
    <r>
      <rPr>
        <b/>
        <sz val="11"/>
        <color rgb="FFFFFFFF"/>
        <rFont val="ＭＳ ゴシック"/>
        <family val="3"/>
        <charset val="128"/>
      </rPr>
      <t>】</t>
    </r>
    <r>
      <rPr>
        <b/>
        <sz val="11"/>
        <color rgb="FFFFFFFF"/>
        <rFont val="Arial"/>
        <family val="2"/>
      </rPr>
      <t xml:space="preserve"> </t>
    </r>
    <r>
      <rPr>
        <b/>
        <sz val="11"/>
        <color rgb="FFFFFFFF"/>
        <rFont val="ＭＳ ゴシック"/>
        <family val="3"/>
        <charset val="128"/>
      </rPr>
      <t>賃上げによる人件費影響シミュレーション（ランニングコスト）</t>
    </r>
    <r>
      <rPr>
        <b/>
        <sz val="11"/>
        <color rgb="FFFFFFFF"/>
        <rFont val="Noto Sans CJK SC"/>
        <family val="2"/>
        <charset val="1"/>
      </rPr>
      <t>（薄青色のセルをご入力ください）</t>
    </r>
    <phoneticPr fontId="39"/>
  </si>
  <si>
    <r>
      <rPr>
        <sz val="10"/>
        <color rgb="FF333333"/>
        <rFont val="ＭＳ ゴシック"/>
        <family val="3"/>
        <charset val="128"/>
      </rPr>
      <t>令和</t>
    </r>
    <r>
      <rPr>
        <sz val="10"/>
        <color rgb="FF333333"/>
        <rFont val="Arial"/>
        <family val="2"/>
      </rPr>
      <t>8</t>
    </r>
    <r>
      <rPr>
        <sz val="10"/>
        <color rgb="FF333333"/>
        <rFont val="ＭＳ ゴシック"/>
        <family val="3"/>
        <charset val="128"/>
      </rPr>
      <t>年度は62円以上の引上げ＝重点枠。</t>
    </r>
    <rPh sb="8" eb="9">
      <t>エン</t>
    </rPh>
    <rPh sb="9" eb="11">
      <t>イジョウ</t>
    </rPh>
    <rPh sb="12" eb="14">
      <t>ヒキア</t>
    </rPh>
    <phoneticPr fontId="39"/>
  </si>
  <si>
    <t>確定</t>
    <phoneticPr fontId="39"/>
  </si>
  <si>
    <r>
      <rPr>
        <sz val="9"/>
        <color rgb="FF666666"/>
        <rFont val="ＭＳ ゴシック"/>
        <family val="3"/>
        <charset val="128"/>
      </rPr>
      <t>令和</t>
    </r>
    <r>
      <rPr>
        <sz val="9"/>
        <color rgb="FF666666"/>
        <rFont val="Noto Sans CJK SC"/>
        <family val="2"/>
      </rPr>
      <t>7</t>
    </r>
    <r>
      <rPr>
        <sz val="9"/>
        <color rgb="FF666666"/>
        <rFont val="ＭＳ ゴシック"/>
        <family val="3"/>
        <charset val="128"/>
      </rPr>
      <t>年度大分県最低賃金。</t>
    </r>
    <phoneticPr fontId="39"/>
  </si>
  <si>
    <r>
      <t xml:space="preserve">2026/8/31 </t>
    </r>
    <r>
      <rPr>
        <sz val="9"/>
        <color rgb="FF666666"/>
        <rFont val="ＭＳ ゴシック"/>
        <family val="3"/>
        <charset val="128"/>
      </rPr>
      <t>大分地方最低賃金審議会答申。</t>
    </r>
    <phoneticPr fontId="39"/>
  </si>
  <si>
    <t>「改定幅を超えて」の条件を満たす最小額。</t>
    <phoneticPr fontId="39"/>
  </si>
  <si>
    <t>大分県最低賃金の発効日前日。</t>
    <phoneticPr fontId="39"/>
  </si>
  <si>
    <t>大分県最低賃金の発効日前日。</t>
    <rPh sb="10" eb="11">
      <t>ヒ</t>
    </rPh>
    <phoneticPr fontId="39"/>
  </si>
  <si>
    <r>
      <rPr>
        <sz val="10"/>
        <color rgb="FF666666"/>
        <rFont val="ＭＳ ゴシック"/>
        <family val="3"/>
        <charset val="128"/>
      </rPr>
      <t>令和</t>
    </r>
    <r>
      <rPr>
        <sz val="10"/>
        <color rgb="FF666666"/>
        <rFont val="Arial"/>
        <family val="2"/>
      </rPr>
      <t>8</t>
    </r>
    <r>
      <rPr>
        <sz val="10"/>
        <color rgb="FF666666"/>
        <rFont val="ＭＳ ゴシック"/>
        <family val="3"/>
        <charset val="128"/>
      </rPr>
      <t>年度</t>
    </r>
    <r>
      <rPr>
        <sz val="10"/>
        <color rgb="FF666666"/>
        <rFont val="Arial"/>
        <family val="2"/>
      </rPr>
      <t xml:space="preserve"> </t>
    </r>
    <r>
      <rPr>
        <sz val="10"/>
        <color rgb="FF666666"/>
        <rFont val="ＭＳ ゴシック"/>
        <family val="3"/>
        <charset val="128"/>
      </rPr>
      <t>国助成金</t>
    </r>
    <r>
      <rPr>
        <sz val="10"/>
        <color rgb="FF666666"/>
        <rFont val="Arial"/>
        <family val="2"/>
      </rPr>
      <t xml:space="preserve"> </t>
    </r>
    <r>
      <rPr>
        <sz val="10"/>
        <color rgb="FF666666"/>
        <rFont val="ＭＳ ゴシック"/>
        <family val="3"/>
        <charset val="128"/>
      </rPr>
      <t>申請終了日</t>
    </r>
    <phoneticPr fontId="39"/>
  </si>
  <si>
    <r>
      <rPr>
        <sz val="10"/>
        <color rgb="FF666666"/>
        <rFont val="ＭＳ ゴシック"/>
        <family val="3"/>
        <charset val="128"/>
      </rPr>
      <t>令和</t>
    </r>
    <r>
      <rPr>
        <sz val="10"/>
        <color rgb="FF666666"/>
        <rFont val="Arial"/>
        <family val="2"/>
      </rPr>
      <t>8</t>
    </r>
    <r>
      <rPr>
        <sz val="10"/>
        <color rgb="FF666666"/>
        <rFont val="ＭＳ ゴシック"/>
        <family val="3"/>
        <charset val="128"/>
      </rPr>
      <t>年度</t>
    </r>
    <r>
      <rPr>
        <sz val="10"/>
        <color rgb="FF666666"/>
        <rFont val="Arial"/>
        <family val="2"/>
      </rPr>
      <t xml:space="preserve"> </t>
    </r>
    <r>
      <rPr>
        <sz val="10"/>
        <color rgb="FF666666"/>
        <rFont val="ＭＳ ゴシック"/>
        <family val="3"/>
        <charset val="128"/>
      </rPr>
      <t>国助成金</t>
    </r>
    <r>
      <rPr>
        <sz val="10"/>
        <color rgb="FF666666"/>
        <rFont val="Arial"/>
        <family val="2"/>
      </rPr>
      <t xml:space="preserve"> </t>
    </r>
    <r>
      <rPr>
        <sz val="10"/>
        <color rgb="FF666666"/>
        <rFont val="ＭＳ ゴシック"/>
        <family val="3"/>
        <charset val="128"/>
      </rPr>
      <t>賃金引上げ終了日</t>
    </r>
    <phoneticPr fontId="39"/>
  </si>
  <si>
    <t>期限ステータスの基準日。運用時は必要に応じて更新。</t>
    <phoneticPr fontId="39"/>
  </si>
  <si>
    <t>https://www.mhlw.go.jp/stf/seisakunitsuite/bunya/koyou_roudou/roudoukijun/zigyonushi/shienjigyou/03.html</t>
    <phoneticPr fontId="39"/>
  </si>
  <si>
    <t>https://jsite.mhlw.go.jp/oita-roudoukyoku/hourei_seido_tetsuzuki/saitei.html</t>
    <phoneticPr fontId="39"/>
  </si>
  <si>
    <r>
      <rPr>
        <sz val="9"/>
        <color rgb="FF666666"/>
        <rFont val="Arial"/>
        <family val="2"/>
      </rPr>
      <t>1,096-1,035=61</t>
    </r>
    <r>
      <rPr>
        <sz val="9"/>
        <color rgb="FF666666"/>
        <rFont val="ＭＳ ゴシック"/>
        <family val="3"/>
        <charset val="128"/>
      </rPr>
      <t>円。</t>
    </r>
    <phoneticPr fontId="39"/>
  </si>
  <si>
    <t>事業場の従業員規模</t>
    <phoneticPr fontId="39"/>
  </si>
  <si>
    <t>選択</t>
    <rPh sb="0" eb="2">
      <t>センタク</t>
    </rPh>
    <phoneticPr fontId="39"/>
  </si>
  <si>
    <t>国助成金の申請年度</t>
    <phoneticPr fontId="39"/>
  </si>
  <si>
    <r>
      <rPr>
        <sz val="10"/>
        <color rgb="FF333333"/>
        <rFont val="ＭＳ ゴシック"/>
        <family val="3"/>
        <charset val="128"/>
      </rPr>
      <t>物価高騰等要件（利益率</t>
    </r>
    <r>
      <rPr>
        <sz val="10"/>
        <color rgb="FF333333"/>
        <rFont val="Arial"/>
        <family val="2"/>
      </rPr>
      <t>3%P</t>
    </r>
    <r>
      <rPr>
        <sz val="10"/>
        <color rgb="FF333333"/>
        <rFont val="ＭＳ ゴシック"/>
        <family val="3"/>
        <charset val="128"/>
      </rPr>
      <t>以上低下）</t>
    </r>
    <phoneticPr fontId="39"/>
  </si>
  <si>
    <t>中小企業・小規模事業者に該当</t>
    <phoneticPr fontId="39"/>
  </si>
  <si>
    <t>申請予定日を「設定・根拠」シートの「Ｂ16セル」に入力してください。</t>
    <rPh sb="0" eb="2">
      <t>シンセイ</t>
    </rPh>
    <rPh sb="2" eb="4">
      <t>ヨテイ</t>
    </rPh>
    <rPh sb="25" eb="27">
      <t>ニュウリョク</t>
    </rPh>
    <phoneticPr fontId="39"/>
  </si>
  <si>
    <r>
      <rPr>
        <sz val="10"/>
        <color rgb="FF333333"/>
        <rFont val="ＭＳ ゴシック"/>
        <family val="3"/>
        <charset val="128"/>
      </rPr>
      <t>事業場内最低賃金の引上げ額が、令和</t>
    </r>
    <r>
      <rPr>
        <sz val="10"/>
        <color rgb="FF333333"/>
        <rFont val="Arial"/>
        <family val="2"/>
      </rPr>
      <t>7</t>
    </r>
    <r>
      <rPr>
        <sz val="10"/>
        <color rgb="FF333333"/>
        <rFont val="ＭＳ ゴシック"/>
        <family val="3"/>
        <charset val="128"/>
      </rPr>
      <t>年度申請：</t>
    </r>
    <r>
      <rPr>
        <sz val="10"/>
        <color rgb="FF333333"/>
        <rFont val="Arial"/>
        <family val="2"/>
      </rPr>
      <t>82</t>
    </r>
    <r>
      <rPr>
        <sz val="10"/>
        <color rgb="FF333333"/>
        <rFont val="ＭＳ ゴシック"/>
        <family val="3"/>
        <charset val="128"/>
      </rPr>
      <t>円以上 / 令和</t>
    </r>
    <r>
      <rPr>
        <sz val="10"/>
        <color rgb="FF333333"/>
        <rFont val="Arial"/>
        <family val="2"/>
      </rPr>
      <t>8</t>
    </r>
    <r>
      <rPr>
        <sz val="10"/>
        <color rgb="FF333333"/>
        <rFont val="ＭＳ ゴシック"/>
        <family val="3"/>
        <charset val="128"/>
      </rPr>
      <t>年度申請：</t>
    </r>
    <r>
      <rPr>
        <sz val="10"/>
        <color rgb="FF333333"/>
        <rFont val="Arial"/>
        <family val="2"/>
      </rPr>
      <t>62</t>
    </r>
    <r>
      <rPr>
        <sz val="10"/>
        <color rgb="FF333333"/>
        <rFont val="ＭＳ ゴシック"/>
        <family val="3"/>
        <charset val="128"/>
      </rPr>
      <t>円以上の場合は「重点枠」となります</t>
    </r>
    <rPh sb="0" eb="4">
      <t>ジギョウジョウナイ</t>
    </rPh>
    <rPh sb="4" eb="8">
      <t>サイテイチンギン</t>
    </rPh>
    <rPh sb="9" eb="11">
      <t>ヒキア</t>
    </rPh>
    <rPh sb="12" eb="13">
      <t>ガク</t>
    </rPh>
    <rPh sb="20" eb="22">
      <t>シンセイ</t>
    </rPh>
    <rPh sb="36" eb="38">
      <t>シンセイ</t>
    </rPh>
    <rPh sb="45" eb="47">
      <t>バアイ</t>
    </rPh>
    <rPh sb="49" eb="52">
      <t>ジュウテンワク</t>
    </rPh>
    <phoneticPr fontId="3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</si>
</sst>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%"/>
    <numFmt numFmtId="177" formatCode="#,##0_);[Red]\(#,##0\)"/>
    <numFmt numFmtId="178" formatCode="#,##0.0&quot; 時間&quot;"/>
    <numFmt numFmtId="179" formatCode="\¥#,##0"/>
    <numFmt numFmtId="180" formatCode="#,##0&quot; 円&quot;"/>
  </numFmts>
  <fonts count="55">
    <font>
      <sz val="11"/>
      <color theme="1"/>
      <name val="ＭＳ Ｐゴシック"/>
      <family val="2"/>
      <charset val="1"/>
    </font>
    <font>
      <sz val="10"/>
      <name val="Arial"/>
      <family val="2"/>
    </font>
    <font>
      <b/>
      <sz val="16"/>
      <color rgb="FF1F497D"/>
      <name val="Noto Sans CJK SC"/>
      <family val="2"/>
      <charset val="1"/>
    </font>
    <font>
      <i/>
      <sz val="11"/>
      <color rgb="FF595959"/>
      <name val="Noto Sans CJK SC"/>
      <family val="2"/>
      <charset val="1"/>
    </font>
    <font>
      <sz val="9"/>
      <color rgb="FF7F7F7F"/>
      <name val="Segoe UI"/>
      <family val="2"/>
      <charset val="1"/>
    </font>
    <font>
      <b/>
      <sz val="11"/>
      <color rgb="FFFFFFFF"/>
      <name val="Noto Sans CJK SC"/>
      <family val="2"/>
      <charset val="1"/>
    </font>
    <font>
      <sz val="10"/>
      <color rgb="FF333333"/>
      <name val="Noto Sans CJK SC"/>
      <family val="2"/>
      <charset val="1"/>
    </font>
    <font>
      <sz val="10"/>
      <color rgb="FF000000"/>
      <name val="Noto Sans CJK SC"/>
      <family val="2"/>
      <charset val="1"/>
    </font>
    <font>
      <sz val="10"/>
      <color rgb="FF333333"/>
      <name val="Segoe UI"/>
      <family val="2"/>
      <charset val="1"/>
    </font>
    <font>
      <sz val="10"/>
      <color rgb="FF000000"/>
      <name val="Segoe UI"/>
      <family val="2"/>
      <charset val="1"/>
    </font>
    <font>
      <sz val="10"/>
      <color rgb="FF0000FF"/>
      <name val="Noto Sans CJK SC"/>
      <family val="2"/>
      <charset val="1"/>
    </font>
    <font>
      <sz val="10"/>
      <color rgb="FF333333"/>
      <name val="Noto Sans CJK SC"/>
      <family val="2"/>
    </font>
    <font>
      <b/>
      <sz val="10"/>
      <color rgb="FF333333"/>
      <name val="Noto Sans CJK SC"/>
      <family val="2"/>
      <charset val="1"/>
    </font>
    <font>
      <b/>
      <sz val="11"/>
      <color rgb="FF000000"/>
      <name val="Segoe UI"/>
      <family val="2"/>
    </font>
    <font>
      <b/>
      <sz val="10"/>
      <name val="Noto Sans CJK SC"/>
      <family val="2"/>
      <charset val="1"/>
    </font>
    <font>
      <b/>
      <sz val="11"/>
      <name val="Segoe UI"/>
      <family val="2"/>
      <charset val="1"/>
    </font>
    <font>
      <b/>
      <sz val="11"/>
      <color rgb="FF385723"/>
      <name val="Segoe UI"/>
      <family val="2"/>
      <charset val="1"/>
    </font>
    <font>
      <b/>
      <sz val="12"/>
      <color rgb="FFC00000"/>
      <name val="Segoe UI"/>
      <family val="2"/>
      <charset val="1"/>
    </font>
    <font>
      <b/>
      <sz val="11"/>
      <name val="Noto Sans CJK SC"/>
      <family val="2"/>
      <charset val="1"/>
    </font>
    <font>
      <b/>
      <sz val="11"/>
      <name val="BIZ UDPGothic"/>
      <family val="3"/>
      <charset val="128"/>
    </font>
    <font>
      <sz val="10"/>
      <name val="Noto Sans CJK SC"/>
      <family val="2"/>
      <charset val="1"/>
    </font>
    <font>
      <sz val="9"/>
      <color rgb="FF595959"/>
      <name val="Noto Sans CJK SC"/>
      <family val="2"/>
      <charset val="1"/>
    </font>
    <font>
      <sz val="10"/>
      <name val="BIZ UDPGothic"/>
      <family val="3"/>
      <charset val="128"/>
    </font>
    <font>
      <b/>
      <sz val="11"/>
      <color rgb="FFFF0000"/>
      <name val="BIZ UDPGothic"/>
      <family val="3"/>
      <charset val="128"/>
    </font>
    <font>
      <sz val="10"/>
      <name val="Noto Sans CJK SC"/>
      <family val="2"/>
    </font>
    <font>
      <b/>
      <sz val="11"/>
      <color rgb="FFC00000"/>
      <name val="BIZ UDPGothic"/>
      <family val="3"/>
      <charset val="128"/>
    </font>
    <font>
      <sz val="11"/>
      <color rgb="FF000000"/>
      <name val="Segoe UI"/>
      <family val="2"/>
    </font>
    <font>
      <sz val="10"/>
      <color rgb="FF0000FF"/>
      <name val="Segoe UI"/>
      <family val="2"/>
    </font>
    <font>
      <sz val="11"/>
      <color theme="1"/>
      <name val="Noto Sans CJK SC"/>
      <family val="2"/>
      <charset val="1"/>
    </font>
    <font>
      <sz val="11"/>
      <color theme="1"/>
      <name val="Noto Sans CJK SC"/>
      <family val="2"/>
    </font>
    <font>
      <b/>
      <sz val="14"/>
      <color rgb="FFFFFFFF"/>
      <name val="Noto Sans CJK SC"/>
      <family val="2"/>
      <charset val="1"/>
    </font>
    <font>
      <sz val="10"/>
      <color rgb="FF666666"/>
      <name val="Noto Sans CJK SC"/>
      <family val="2"/>
      <charset val="1"/>
    </font>
    <font>
      <sz val="10"/>
      <color rgb="FF000000"/>
      <name val="Segoe UI"/>
      <family val="2"/>
    </font>
    <font>
      <sz val="9"/>
      <color rgb="FF666666"/>
      <name val="Noto Sans CJK SC"/>
      <family val="2"/>
      <charset val="1"/>
    </font>
    <font>
      <sz val="9"/>
      <color rgb="FF666666"/>
      <name val="Segoe UI"/>
      <family val="2"/>
    </font>
    <font>
      <sz val="9"/>
      <color rgb="FF666666"/>
      <name val="Noto Sans CJK SC"/>
      <family val="2"/>
    </font>
    <font>
      <sz val="10"/>
      <color rgb="FF666666"/>
      <name val="Segoe UI"/>
      <family val="2"/>
    </font>
    <font>
      <sz val="12"/>
      <color theme="10"/>
      <name val="Calibri"/>
      <family val="2"/>
      <charset val="1"/>
    </font>
    <font>
      <i/>
      <sz val="9"/>
      <color rgb="FFC00000"/>
      <name val="Noto Sans CJK SC"/>
      <family val="2"/>
      <charset val="1"/>
    </font>
    <font>
      <sz val="6"/>
      <name val="ＭＳ Ｐゴシック"/>
      <family val="3"/>
      <charset val="128"/>
    </font>
    <font>
      <sz val="10"/>
      <color rgb="FF333333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rgb="FF333333"/>
      <name val="Arial"/>
      <family val="2"/>
    </font>
    <font>
      <sz val="10"/>
      <color rgb="FF333333"/>
      <name val="Noto Sans CJK SC"/>
      <family val="3"/>
      <charset val="128"/>
    </font>
    <font>
      <b/>
      <sz val="11"/>
      <color rgb="FFFFFFFF"/>
      <name val="ＭＳ ゴシック"/>
      <family val="3"/>
      <charset val="128"/>
    </font>
    <font>
      <b/>
      <sz val="11"/>
      <color rgb="FFFFFFFF"/>
      <name val="Arial"/>
      <family val="2"/>
    </font>
    <font>
      <b/>
      <sz val="11"/>
      <color rgb="FFFFFFFF"/>
      <name val="Noto Sans CJK SC"/>
      <family val="3"/>
      <charset val="128"/>
    </font>
    <font>
      <sz val="10"/>
      <color rgb="FF666666"/>
      <name val="ＭＳ ゴシック"/>
      <family val="3"/>
      <charset val="128"/>
    </font>
    <font>
      <sz val="9"/>
      <color rgb="FF666666"/>
      <name val="ＭＳ ゴシック"/>
      <family val="3"/>
      <charset val="128"/>
    </font>
    <font>
      <sz val="9"/>
      <color rgb="FF666666"/>
      <name val="Arial"/>
      <family val="2"/>
    </font>
    <font>
      <sz val="9"/>
      <color rgb="FF666666"/>
      <name val="Noto Sans CJK SC"/>
      <family val="3"/>
      <charset val="128"/>
    </font>
    <font>
      <sz val="10"/>
      <color rgb="FF666666"/>
      <name val="Arial"/>
      <family val="2"/>
    </font>
    <font>
      <sz val="10"/>
      <color rgb="FF666666"/>
      <name val="Noto Sans CJK SC"/>
      <family val="3"/>
      <charset val="128"/>
    </font>
    <font>
      <sz val="10"/>
      <color rgb="FF333333"/>
      <name val="ＭＳ Ｐゴシック"/>
      <family val="2"/>
      <charset val="128"/>
    </font>
    <font>
      <sz val="10"/>
      <name val="Segoe UI"/>
      <family val="2"/>
    </font>
  </fonts>
  <fills count="13">
    <fill>
      <patternFill patternType="none"/>
    </fill>
    <fill>
      <patternFill patternType="gray125"/>
    </fill>
    <fill>
      <patternFill patternType="solid">
        <fgColor rgb="FF1F497D"/>
        <bgColor rgb="FF2F5496"/>
      </patternFill>
    </fill>
    <fill>
      <patternFill patternType="solid">
        <fgColor rgb="FFDCE6F1"/>
        <bgColor rgb="FFD9EAF7"/>
      </patternFill>
    </fill>
    <fill>
      <patternFill patternType="solid">
        <fgColor rgb="FF2F5496"/>
        <bgColor rgb="FF1F497D"/>
      </patternFill>
    </fill>
    <fill>
      <patternFill patternType="solid">
        <fgColor rgb="FFE2EFDA"/>
        <bgColor rgb="FFDCE6F1"/>
      </patternFill>
    </fill>
    <fill>
      <patternFill patternType="solid">
        <fgColor rgb="FFFCE4D6"/>
        <bgColor rgb="FFF2DCDB"/>
      </patternFill>
    </fill>
    <fill>
      <patternFill patternType="solid">
        <fgColor rgb="FFF2F2F2"/>
        <bgColor rgb="FFE2EFDA"/>
      </patternFill>
    </fill>
    <fill>
      <patternFill patternType="solid">
        <fgColor rgb="FF333F48"/>
        <bgColor rgb="FF333333"/>
      </patternFill>
    </fill>
    <fill>
      <patternFill patternType="solid">
        <fgColor rgb="FFF2DCDB"/>
        <bgColor rgb="FFFCE4D6"/>
      </patternFill>
    </fill>
    <fill>
      <patternFill patternType="solid">
        <fgColor rgb="FFD9EAF7"/>
        <bgColor rgb="FFDCE6F1"/>
      </patternFill>
    </fill>
    <fill>
      <patternFill patternType="solid">
        <fgColor theme="4" tint="0.79998168889431442"/>
        <bgColor rgb="FFFFFF00"/>
      </patternFill>
    </fill>
    <fill>
      <patternFill patternType="solid">
        <fgColor rgb="FFE2EFDB"/>
        <bgColor rgb="FFD9EAF7"/>
      </patternFill>
    </fill>
  </fills>
  <borders count="7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1F497D"/>
      </bottom>
      <diagonal/>
    </border>
    <border>
      <left/>
      <right/>
      <top/>
      <bottom style="medium">
        <color rgb="FF1F497D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333333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8" fillId="9" borderId="4" xfId="0" applyFont="1" applyFill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1" xfId="0" applyFont="1" applyBorder="1" applyAlignment="1">
      <alignment horizontal="left" vertical="center" indent="1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3" fontId="9" fillId="3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right" vertical="center"/>
    </xf>
    <xf numFmtId="176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indent="1"/>
    </xf>
    <xf numFmtId="3" fontId="13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 indent="1"/>
    </xf>
    <xf numFmtId="3" fontId="15" fillId="0" borderId="1" xfId="0" applyNumberFormat="1" applyFont="1" applyBorder="1" applyAlignment="1">
      <alignment horizontal="right" vertical="center"/>
    </xf>
    <xf numFmtId="177" fontId="16" fillId="5" borderId="1" xfId="0" applyNumberFormat="1" applyFont="1" applyFill="1" applyBorder="1" applyAlignment="1">
      <alignment horizontal="right" vertical="center"/>
    </xf>
    <xf numFmtId="0" fontId="14" fillId="0" borderId="2" xfId="0" applyFont="1" applyBorder="1" applyAlignment="1">
      <alignment horizontal="left" vertical="center" indent="1"/>
    </xf>
    <xf numFmtId="177" fontId="17" fillId="6" borderId="2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176" fontId="15" fillId="0" borderId="1" xfId="0" applyNumberFormat="1" applyFont="1" applyBorder="1" applyAlignment="1">
      <alignment horizontal="right" vertical="center"/>
    </xf>
    <xf numFmtId="0" fontId="18" fillId="0" borderId="1" xfId="0" applyFont="1" applyBorder="1" applyAlignment="1">
      <alignment vertical="center"/>
    </xf>
    <xf numFmtId="178" fontId="19" fillId="3" borderId="1" xfId="0" applyNumberFormat="1" applyFont="1" applyFill="1" applyBorder="1" applyAlignment="1">
      <alignment horizontal="right" vertical="center"/>
    </xf>
    <xf numFmtId="0" fontId="20" fillId="0" borderId="1" xfId="0" applyFont="1" applyBorder="1" applyAlignment="1">
      <alignment vertical="center"/>
    </xf>
    <xf numFmtId="176" fontId="19" fillId="3" borderId="1" xfId="0" applyNumberFormat="1" applyFont="1" applyFill="1" applyBorder="1" applyAlignment="1">
      <alignment horizontal="right" vertical="center"/>
    </xf>
    <xf numFmtId="0" fontId="18" fillId="0" borderId="3" xfId="0" applyFont="1" applyBorder="1" applyAlignment="1">
      <alignment vertical="center"/>
    </xf>
    <xf numFmtId="0" fontId="18" fillId="7" borderId="3" xfId="0" applyFont="1" applyFill="1" applyBorder="1" applyAlignment="1">
      <alignment horizontal="center" vertical="center"/>
    </xf>
    <xf numFmtId="179" fontId="22" fillId="0" borderId="1" xfId="0" applyNumberFormat="1" applyFont="1" applyBorder="1" applyAlignment="1">
      <alignment horizontal="right" vertical="center"/>
    </xf>
    <xf numFmtId="179" fontId="19" fillId="0" borderId="1" xfId="0" applyNumberFormat="1" applyFont="1" applyBorder="1" applyAlignment="1">
      <alignment horizontal="right" vertical="center"/>
    </xf>
    <xf numFmtId="179" fontId="23" fillId="0" borderId="1" xfId="0" applyNumberFormat="1" applyFont="1" applyBorder="1" applyAlignment="1">
      <alignment horizontal="right" vertical="center"/>
    </xf>
    <xf numFmtId="0" fontId="22" fillId="0" borderId="1" xfId="0" applyFont="1" applyBorder="1" applyAlignment="1">
      <alignment vertical="center"/>
    </xf>
    <xf numFmtId="179" fontId="25" fillId="9" borderId="4" xfId="0" applyNumberFormat="1" applyFont="1" applyFill="1" applyBorder="1" applyAlignment="1">
      <alignment horizontal="right" vertical="center"/>
    </xf>
    <xf numFmtId="0" fontId="12" fillId="0" borderId="5" xfId="0" applyFont="1" applyBorder="1" applyAlignment="1">
      <alignment horizontal="left" vertical="center" indent="1"/>
    </xf>
    <xf numFmtId="0" fontId="13" fillId="5" borderId="5" xfId="0" applyFont="1" applyFill="1" applyBorder="1" applyAlignment="1">
      <alignment horizontal="right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indent="1"/>
    </xf>
    <xf numFmtId="0" fontId="8" fillId="0" borderId="5" xfId="0" applyFont="1" applyBorder="1" applyAlignment="1">
      <alignment vertical="center" wrapText="1"/>
    </xf>
    <xf numFmtId="0" fontId="26" fillId="3" borderId="5" xfId="0" applyFont="1" applyFill="1" applyBorder="1" applyAlignment="1">
      <alignment horizontal="right" vertical="center" wrapText="1"/>
    </xf>
    <xf numFmtId="180" fontId="13" fillId="5" borderId="5" xfId="0" applyNumberFormat="1" applyFont="1" applyFill="1" applyBorder="1" applyAlignment="1">
      <alignment horizontal="right" vertical="center" wrapText="1"/>
    </xf>
    <xf numFmtId="180" fontId="13" fillId="6" borderId="5" xfId="0" applyNumberFormat="1" applyFont="1" applyFill="1" applyBorder="1" applyAlignment="1">
      <alignment horizontal="right" vertical="center" wrapText="1"/>
    </xf>
    <xf numFmtId="0" fontId="26" fillId="6" borderId="5" xfId="0" applyFont="1" applyFill="1" applyBorder="1" applyAlignment="1">
      <alignment horizontal="left" vertical="center" wrapText="1"/>
    </xf>
    <xf numFmtId="0" fontId="28" fillId="0" borderId="0" xfId="0" applyFont="1"/>
    <xf numFmtId="0" fontId="12" fillId="10" borderId="3" xfId="0" applyFont="1" applyFill="1" applyBorder="1" applyAlignment="1">
      <alignment horizontal="center" vertical="center"/>
    </xf>
    <xf numFmtId="0" fontId="31" fillId="0" borderId="6" xfId="0" applyFont="1" applyBorder="1" applyAlignment="1">
      <alignment vertical="center" wrapText="1"/>
    </xf>
    <xf numFmtId="3" fontId="32" fillId="0" borderId="6" xfId="0" applyNumberFormat="1" applyFont="1" applyBorder="1" applyAlignment="1">
      <alignment vertical="center" wrapText="1"/>
    </xf>
    <xf numFmtId="0" fontId="33" fillId="0" borderId="6" xfId="0" applyFont="1" applyBorder="1" applyAlignment="1">
      <alignment vertical="center" wrapText="1"/>
    </xf>
    <xf numFmtId="0" fontId="34" fillId="0" borderId="6" xfId="0" applyFont="1" applyBorder="1" applyAlignment="1">
      <alignment vertical="center" wrapText="1"/>
    </xf>
    <xf numFmtId="14" fontId="27" fillId="3" borderId="6" xfId="0" applyNumberFormat="1" applyFont="1" applyFill="1" applyBorder="1" applyAlignment="1">
      <alignment vertical="center" wrapText="1"/>
    </xf>
    <xf numFmtId="14" fontId="32" fillId="0" borderId="6" xfId="0" applyNumberFormat="1" applyFont="1" applyBorder="1" applyAlignment="1">
      <alignment vertical="center" wrapText="1"/>
    </xf>
    <xf numFmtId="176" fontId="32" fillId="0" borderId="6" xfId="0" applyNumberFormat="1" applyFont="1" applyBorder="1" applyAlignment="1">
      <alignment vertical="center" wrapText="1"/>
    </xf>
    <xf numFmtId="0" fontId="36" fillId="0" borderId="6" xfId="0" applyFont="1" applyBorder="1" applyAlignment="1">
      <alignment vertical="center" wrapText="1"/>
    </xf>
    <xf numFmtId="3" fontId="0" fillId="0" borderId="0" xfId="0" applyNumberFormat="1"/>
    <xf numFmtId="0" fontId="28" fillId="0" borderId="0" xfId="0" applyFont="1" applyAlignment="1">
      <alignment vertical="center"/>
    </xf>
    <xf numFmtId="0" fontId="37" fillId="0" borderId="0" xfId="0" applyFont="1" applyAlignment="1">
      <alignment wrapText="1"/>
    </xf>
    <xf numFmtId="0" fontId="9" fillId="11" borderId="1" xfId="0" applyFont="1" applyFill="1" applyBorder="1" applyAlignment="1">
      <alignment horizontal="center" vertical="center"/>
    </xf>
    <xf numFmtId="3" fontId="13" fillId="5" borderId="5" xfId="0" applyNumberFormat="1" applyFont="1" applyFill="1" applyBorder="1" applyAlignment="1">
      <alignment horizontal="right" vertical="center" wrapText="1"/>
    </xf>
    <xf numFmtId="0" fontId="40" fillId="0" borderId="1" xfId="0" applyFont="1" applyBorder="1" applyAlignment="1">
      <alignment horizontal="left" vertical="center" indent="1"/>
    </xf>
    <xf numFmtId="0" fontId="43" fillId="0" borderId="1" xfId="0" applyFont="1" applyBorder="1" applyAlignment="1">
      <alignment horizontal="left" vertical="center" wrapText="1"/>
    </xf>
    <xf numFmtId="0" fontId="43" fillId="0" borderId="5" xfId="0" applyFont="1" applyBorder="1" applyAlignment="1">
      <alignment vertical="center" wrapText="1"/>
    </xf>
    <xf numFmtId="0" fontId="50" fillId="0" borderId="6" xfId="0" applyFont="1" applyBorder="1" applyAlignment="1">
      <alignment vertical="center" wrapText="1"/>
    </xf>
    <xf numFmtId="0" fontId="48" fillId="0" borderId="6" xfId="0" applyFont="1" applyBorder="1" applyAlignment="1">
      <alignment vertical="center" wrapText="1"/>
    </xf>
    <xf numFmtId="0" fontId="52" fillId="0" borderId="6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indent="1"/>
    </xf>
    <xf numFmtId="0" fontId="53" fillId="0" borderId="1" xfId="0" applyFont="1" applyBorder="1" applyAlignment="1">
      <alignment horizontal="center" vertical="center"/>
    </xf>
    <xf numFmtId="0" fontId="47" fillId="0" borderId="6" xfId="0" applyFont="1" applyBorder="1" applyAlignment="1">
      <alignment vertical="center" wrapText="1"/>
    </xf>
    <xf numFmtId="3" fontId="54" fillId="0" borderId="6" xfId="0" applyNumberFormat="1" applyFont="1" applyBorder="1" applyAlignment="1">
      <alignment vertical="center" wrapText="1"/>
    </xf>
    <xf numFmtId="14" fontId="54" fillId="0" borderId="6" xfId="0" applyNumberFormat="1" applyFont="1" applyBorder="1" applyAlignment="1">
      <alignment vertical="center" wrapText="1"/>
    </xf>
    <xf numFmtId="0" fontId="40" fillId="0" borderId="5" xfId="0" applyFont="1" applyBorder="1" applyAlignment="1">
      <alignment vertical="center" wrapText="1"/>
    </xf>
    <xf numFmtId="180" fontId="26" fillId="12" borderId="5" xfId="0" applyNumberFormat="1" applyFont="1" applyFill="1" applyBorder="1" applyAlignment="1">
      <alignment horizontal="right" vertical="center" wrapText="1"/>
    </xf>
    <xf numFmtId="14" fontId="26" fillId="12" borderId="5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left" vertical="center" indent="1"/>
    </xf>
    <xf numFmtId="0" fontId="5" fillId="8" borderId="0" xfId="0" applyFont="1" applyFill="1" applyAlignment="1">
      <alignment vertical="center" indent="1"/>
    </xf>
    <xf numFmtId="0" fontId="21" fillId="0" borderId="1" xfId="0" applyFont="1" applyBorder="1" applyAlignment="1">
      <alignment vertical="center"/>
    </xf>
    <xf numFmtId="0" fontId="18" fillId="9" borderId="4" xfId="0" applyFont="1" applyFill="1" applyBorder="1" applyAlignment="1">
      <alignment vertical="center"/>
    </xf>
    <xf numFmtId="0" fontId="46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4" borderId="0" xfId="0" applyFont="1" applyFill="1" applyAlignment="1">
      <alignment horizontal="left" vertical="center" indent="1"/>
    </xf>
    <xf numFmtId="0" fontId="46" fillId="2" borderId="0" xfId="0" applyFont="1" applyFill="1" applyAlignment="1">
      <alignment vertical="center" indent="1"/>
    </xf>
    <xf numFmtId="0" fontId="5" fillId="2" borderId="0" xfId="0" applyFont="1" applyFill="1" applyAlignment="1">
      <alignment vertical="center" indent="1"/>
    </xf>
    <xf numFmtId="0" fontId="30" fillId="2" borderId="0" xfId="0" applyFont="1" applyFill="1" applyAlignment="1">
      <alignment horizontal="left" vertical="center"/>
    </xf>
    <xf numFmtId="0" fontId="5" fillId="2" borderId="0" xfId="0" applyFont="1" applyFill="1"/>
    <xf numFmtId="0" fontId="38" fillId="0" borderId="0" xfId="0" applyFont="1"/>
  </cellXfs>
  <cellStyles count="1">
    <cellStyle name="標準" xfId="0" builtinId="0"/>
  </cellStyles>
  <dxfs count="4">
    <dxf>
      <fill>
        <patternFill>
          <bgColor rgb="FFFCE4D6"/>
        </patternFill>
      </fill>
    </dxf>
    <dxf>
      <fill>
        <patternFill>
          <bgColor rgb="FFE2EFDA"/>
        </patternFill>
      </fill>
    </dxf>
    <dxf>
      <fill>
        <patternFill>
          <bgColor rgb="FFFCE4D6"/>
        </patternFill>
      </fill>
    </dxf>
    <dxf>
      <fill>
        <patternFill>
          <bgColor rgb="FFE2EFD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B7B7B7"/>
      <rgbColor rgb="FF7F7F7F"/>
      <rgbColor rgb="FF9999FF"/>
      <rgbColor rgb="FF595959"/>
      <rgbColor rgb="FFF2F2F2"/>
      <rgbColor rgb="FFD9EAF7"/>
      <rgbColor rgb="FF660066"/>
      <rgbColor rgb="FFFF8080"/>
      <rgbColor rgb="FF2F5496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1"/>
      <rgbColor rgb="FFE2EFDA"/>
      <rgbColor rgb="FFFCE4D6"/>
      <rgbColor rgb="FF99CCFF"/>
      <rgbColor rgb="FFFF99CC"/>
      <rgbColor rgb="FFCC99FF"/>
      <rgbColor rgb="FFF2DCDB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385723"/>
      <rgbColor rgb="FF333F48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2EF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hyperlink" Target="https://jsite.mhlw.go.jp/oita-roudoukyoku/hourei_seido_tetsuzuki/saitei.html" TargetMode="External"/><Relationship Id="rId1" Type="http://schemas.openxmlformats.org/officeDocument/2006/relationships/hyperlink" Target="https://www.mhlw.go.jp/stf/seisakunitsuite/bunya/koyou_roudou/roudoukijun/zigyonushi/shienjigyou/03.html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68"/>
  <sheetViews>
    <sheetView showGridLines="0" tabSelected="1" zoomScale="115" zoomScaleNormal="115" workbookViewId="0">
      <selection activeCell="E12" sqref="E12"/>
    </sheetView>
  </sheetViews>
  <sheetFormatPr defaultColWidth="8.625" defaultRowHeight="12.75" customHeight="1"/>
  <cols>
    <col min="1" max="1" width="3" customWidth="1"/>
    <col min="2" max="2" width="40" customWidth="1"/>
    <col min="3" max="3" width="20" customWidth="1"/>
    <col min="4" max="4" width="15.75" customWidth="1"/>
    <col min="5" max="5" width="88.625" customWidth="1"/>
  </cols>
  <sheetData>
    <row r="1" spans="2:5" ht="24.75" customHeight="1">
      <c r="B1" s="3" t="s">
        <v>0</v>
      </c>
    </row>
    <row r="2" spans="2:5" ht="16.5" customHeight="1">
      <c r="B2" s="4" t="s">
        <v>1</v>
      </c>
    </row>
    <row r="3" spans="2:5" ht="15" customHeight="1">
      <c r="B3" s="5" t="s">
        <v>2</v>
      </c>
    </row>
    <row r="4" spans="2:5" ht="27.75" customHeight="1">
      <c r="B4" s="80" t="s">
        <v>164</v>
      </c>
      <c r="C4" s="81"/>
      <c r="D4" s="81"/>
      <c r="E4" s="81"/>
    </row>
    <row r="5" spans="2:5" ht="21.75" customHeight="1">
      <c r="B5" s="6" t="s">
        <v>3</v>
      </c>
      <c r="C5" s="7"/>
      <c r="D5" s="8"/>
      <c r="E5" s="9" t="s">
        <v>4</v>
      </c>
    </row>
    <row r="6" spans="2:5" ht="21.75" customHeight="1">
      <c r="B6" s="62" t="s">
        <v>179</v>
      </c>
      <c r="C6" s="60"/>
      <c r="D6" s="69" t="s">
        <v>180</v>
      </c>
      <c r="E6" s="9" t="s">
        <v>5</v>
      </c>
    </row>
    <row r="7" spans="2:5" ht="21.75" customHeight="1">
      <c r="B7" s="6" t="s">
        <v>6</v>
      </c>
      <c r="C7" s="10"/>
      <c r="D7" s="11" t="s">
        <v>7</v>
      </c>
      <c r="E7" s="9" t="s">
        <v>8</v>
      </c>
    </row>
    <row r="8" spans="2:5" ht="21.75" customHeight="1">
      <c r="B8" s="6" t="s">
        <v>9</v>
      </c>
      <c r="C8" s="10"/>
      <c r="D8" s="11" t="s">
        <v>7</v>
      </c>
      <c r="E8" s="9" t="s">
        <v>10</v>
      </c>
    </row>
    <row r="9" spans="2:5" ht="21.75" customHeight="1">
      <c r="B9" s="6" t="s">
        <v>11</v>
      </c>
      <c r="C9" s="10"/>
      <c r="D9" s="11" t="s">
        <v>12</v>
      </c>
      <c r="E9" s="9" t="s">
        <v>13</v>
      </c>
    </row>
    <row r="10" spans="2:5" ht="21.75" customHeight="1">
      <c r="B10" s="6" t="s">
        <v>14</v>
      </c>
      <c r="C10" s="10"/>
      <c r="D10" s="11" t="s">
        <v>15</v>
      </c>
      <c r="E10" s="9" t="s">
        <v>16</v>
      </c>
    </row>
    <row r="11" spans="2:5" ht="21.75" customHeight="1">
      <c r="B11" s="6" t="s">
        <v>17</v>
      </c>
      <c r="C11" s="10"/>
      <c r="D11" s="11" t="s">
        <v>15</v>
      </c>
      <c r="E11" s="9" t="s">
        <v>18</v>
      </c>
    </row>
    <row r="12" spans="2:5" ht="37.5">
      <c r="B12" s="62" t="s">
        <v>181</v>
      </c>
      <c r="C12" s="7"/>
      <c r="D12" s="11" t="s">
        <v>180</v>
      </c>
      <c r="E12" s="63" t="s">
        <v>163</v>
      </c>
    </row>
    <row r="13" spans="2:5" ht="30.75" customHeight="1">
      <c r="B13" s="62" t="s">
        <v>162</v>
      </c>
      <c r="C13" s="7"/>
      <c r="D13" s="11" t="s">
        <v>180</v>
      </c>
      <c r="E13" s="63" t="s">
        <v>185</v>
      </c>
    </row>
    <row r="14" spans="2:5" ht="21.75" customHeight="1">
      <c r="B14" s="68" t="s">
        <v>182</v>
      </c>
      <c r="C14" s="7"/>
      <c r="D14" s="11" t="s">
        <v>180</v>
      </c>
      <c r="E14" s="9" t="s">
        <v>19</v>
      </c>
    </row>
    <row r="15" spans="2:5" ht="36" customHeight="1">
      <c r="B15" s="62" t="s">
        <v>183</v>
      </c>
      <c r="C15" s="12"/>
      <c r="D15" s="69" t="s">
        <v>180</v>
      </c>
      <c r="E15" s="9" t="s">
        <v>21</v>
      </c>
    </row>
    <row r="16" spans="2:5" ht="27.75" customHeight="1">
      <c r="B16" s="82" t="s">
        <v>22</v>
      </c>
      <c r="C16" s="82"/>
      <c r="D16" s="82"/>
      <c r="E16" s="82"/>
    </row>
    <row r="17" spans="2:5" ht="21.75" customHeight="1">
      <c r="B17" s="6" t="s">
        <v>23</v>
      </c>
      <c r="C17" s="13">
        <f>C8-C7</f>
        <v>0</v>
      </c>
      <c r="D17" s="11" t="s">
        <v>7</v>
      </c>
      <c r="E17" s="9" t="s">
        <v>24</v>
      </c>
    </row>
    <row r="18" spans="2:5" ht="21.75" customHeight="1">
      <c r="B18" s="6" t="s">
        <v>25</v>
      </c>
      <c r="C18" s="14">
        <f>IF(C7&lt;1050,4/5,3/4)</f>
        <v>0.8</v>
      </c>
      <c r="D18" s="11"/>
      <c r="E18" s="9" t="s">
        <v>26</v>
      </c>
    </row>
    <row r="19" spans="2:5" ht="21.75" customHeight="1">
      <c r="B19" s="6" t="s">
        <v>27</v>
      </c>
      <c r="C19" s="15" t="str">
        <f>IF(C17&gt;=90,"90円コース",IF(C17&gt;=70,"70円コース",IF(C17&gt;=50,"50円コース","対象外（50円以上必要）")))</f>
        <v>対象外（50円以上必要）</v>
      </c>
      <c r="D19" s="11"/>
      <c r="E19" s="9" t="s">
        <v>28</v>
      </c>
    </row>
    <row r="20" spans="2:5" ht="21.75" customHeight="1">
      <c r="B20" s="6" t="s">
        <v>29</v>
      </c>
      <c r="C20" s="15" t="str">
        <f>IF(C9&gt;=10,IF(OR(C7&lt;1050,C14="該当する"), "10人以上", "8人以上"),IF(C9&gt;=8,"8人以上",IF(C9&gt;=6,"6〜7人",IF(C9&gt;=4,"4〜5人",IF(C9&gt;=2,"2〜3人",IF(C9=1,"1人","0人"))))))</f>
        <v>0人</v>
      </c>
      <c r="D20" s="11"/>
      <c r="E20" s="16" t="s">
        <v>30</v>
      </c>
    </row>
    <row r="21" spans="2:5" ht="21.75" customHeight="1">
      <c r="B21" s="6" t="s">
        <v>31</v>
      </c>
      <c r="C21" s="15" t="str">
        <f>IF(OR(C7&lt;1050,C14="該当する"),"該当（特例事業者）","非該当（一般事業者）")</f>
        <v>該当（特例事業者）</v>
      </c>
      <c r="D21" s="11"/>
      <c r="E21" s="9" t="s">
        <v>32</v>
      </c>
    </row>
    <row r="22" spans="2:5" ht="21.75" customHeight="1">
      <c r="B22" s="6" t="s">
        <v>33</v>
      </c>
      <c r="C22" s="13">
        <f>IF(OR(C19="対象外（50円以上必要）", C20="0人"), 0, IFERROR(INDEX(M_Table!$D$2:$F$13, MATCH(C6&amp;"_"&amp;C20, M_Table!$A$2:$A$13, 0), MATCH(C19, M_Table!$D$1:$F$1, 0)), 0))</f>
        <v>0</v>
      </c>
      <c r="D22" s="11" t="s">
        <v>15</v>
      </c>
      <c r="E22" s="9" t="s">
        <v>34</v>
      </c>
    </row>
    <row r="23" spans="2:5" ht="21.75" customHeight="1">
      <c r="B23" s="6" t="s">
        <v>35</v>
      </c>
      <c r="C23" s="13">
        <f>IF(C24&lt;&gt;"対象",0,INT(MIN(C10*C18,C22)))</f>
        <v>0</v>
      </c>
      <c r="D23" s="11" t="s">
        <v>15</v>
      </c>
      <c r="E23" s="9" t="s">
        <v>36</v>
      </c>
    </row>
    <row r="24" spans="2:5" ht="15" customHeight="1">
      <c r="B24" s="17" t="s">
        <v>37</v>
      </c>
      <c r="C24" s="18" t="str">
        <f>IF(AND(C15="該当",C9&gt;0,C10&gt;0,C17&gt;=50,C7&lt;設定・根拠!$B$6),"対象","対象外")</f>
        <v>対象外</v>
      </c>
      <c r="D24" s="8" t="s">
        <v>20</v>
      </c>
      <c r="E24" s="9" t="s">
        <v>38</v>
      </c>
    </row>
    <row r="25" spans="2:5" ht="27.75" customHeight="1">
      <c r="B25" s="82" t="s">
        <v>39</v>
      </c>
      <c r="C25" s="82"/>
      <c r="D25" s="82"/>
      <c r="E25" s="82"/>
    </row>
    <row r="26" spans="2:5" ht="21.75" customHeight="1">
      <c r="B26" s="6" t="s">
        <v>40</v>
      </c>
      <c r="C26" s="13">
        <f>MAX(C10-C23,0)</f>
        <v>0</v>
      </c>
      <c r="D26" s="11" t="s">
        <v>15</v>
      </c>
      <c r="E26" s="9" t="s">
        <v>41</v>
      </c>
    </row>
    <row r="27" spans="2:5" ht="21.75" customHeight="1">
      <c r="B27" s="6" t="s">
        <v>42</v>
      </c>
      <c r="C27" s="14">
        <f>IF(C12="令和7年度",IF(C13="通常枠",1/2,2/3),IF(C13="通常枠",設定・根拠!$B$17,設定・根拠!$B$19))</f>
        <v>0.9</v>
      </c>
      <c r="D27" s="11"/>
      <c r="E27" s="16" t="s">
        <v>43</v>
      </c>
    </row>
    <row r="28" spans="2:5" ht="21.75" customHeight="1">
      <c r="B28" s="6" t="s">
        <v>44</v>
      </c>
      <c r="C28" s="13">
        <f>IF(C12="令和7年度",IF(C13="通常枠",750000,1000000),IF(C13="通常枠",設定・根拠!$B$18,設定・根拠!$B$20))</f>
        <v>1800000</v>
      </c>
      <c r="D28" s="11" t="s">
        <v>15</v>
      </c>
      <c r="E28" s="16" t="s">
        <v>45</v>
      </c>
    </row>
    <row r="29" spans="2:5" ht="21.75" customHeight="1">
      <c r="B29" s="6" t="s">
        <v>46</v>
      </c>
      <c r="C29" s="13">
        <f>IF(C32&lt;&gt;"対象",0,INT(MIN(C26*C27,C28,C23)/1000)*1000)</f>
        <v>0</v>
      </c>
      <c r="D29" s="11" t="s">
        <v>15</v>
      </c>
      <c r="E29" s="9" t="s">
        <v>47</v>
      </c>
    </row>
    <row r="30" spans="2:5" ht="21.75" customHeight="1">
      <c r="B30" s="6" t="s">
        <v>48</v>
      </c>
      <c r="C30" s="13">
        <f>C11</f>
        <v>0</v>
      </c>
      <c r="D30" s="11" t="s">
        <v>15</v>
      </c>
      <c r="E30" s="9" t="s">
        <v>49</v>
      </c>
    </row>
    <row r="31" spans="2:5" ht="21.75" customHeight="1">
      <c r="B31" s="6" t="s">
        <v>50</v>
      </c>
      <c r="C31" s="13">
        <f>IF(C32&lt;&gt;"対象",0,INT(MIN(C30,設定・根拠!$B$22)/1000)*1000)</f>
        <v>0</v>
      </c>
      <c r="D31" s="11" t="s">
        <v>15</v>
      </c>
      <c r="E31" s="9" t="s">
        <v>51</v>
      </c>
    </row>
    <row r="32" spans="2:5" ht="15" customHeight="1">
      <c r="B32" s="17" t="s">
        <v>52</v>
      </c>
      <c r="C32" s="18" t="str">
        <f>IF(AND(C24="対象",C23&gt;0,OR(C12="令和7年度",C12="令和8年度")),"対象","対象外")</f>
        <v>対象外</v>
      </c>
      <c r="D32" s="8" t="s">
        <v>20</v>
      </c>
      <c r="E32" s="9" t="s">
        <v>53</v>
      </c>
    </row>
    <row r="33" spans="2:5" ht="27.75" customHeight="1">
      <c r="B33" s="81" t="s">
        <v>54</v>
      </c>
      <c r="C33" s="81"/>
      <c r="D33" s="81"/>
      <c r="E33" s="81"/>
    </row>
    <row r="34" spans="2:5" ht="21.75" customHeight="1">
      <c r="B34" s="19" t="s">
        <v>55</v>
      </c>
      <c r="C34" s="20">
        <f>C10+C11</f>
        <v>0</v>
      </c>
      <c r="D34" s="11" t="s">
        <v>15</v>
      </c>
      <c r="E34" s="9" t="s">
        <v>56</v>
      </c>
    </row>
    <row r="35" spans="2:5" ht="21.75" customHeight="1">
      <c r="B35" s="19" t="s">
        <v>57</v>
      </c>
      <c r="C35" s="21">
        <f>C23+C29+C31</f>
        <v>0</v>
      </c>
      <c r="D35" s="11" t="s">
        <v>15</v>
      </c>
      <c r="E35" s="9" t="s">
        <v>58</v>
      </c>
    </row>
    <row r="36" spans="2:5" ht="21.75" customHeight="1">
      <c r="B36" s="22" t="s">
        <v>59</v>
      </c>
      <c r="C36" s="23">
        <f>MAX(C34-C35,0)</f>
        <v>0</v>
      </c>
      <c r="D36" s="24" t="s">
        <v>15</v>
      </c>
      <c r="E36" s="25" t="s">
        <v>60</v>
      </c>
    </row>
    <row r="37" spans="2:5" ht="21.75" customHeight="1">
      <c r="B37" s="19" t="s">
        <v>61</v>
      </c>
      <c r="C37" s="26">
        <f>IF(C34=0,0,C36/C34)</f>
        <v>0</v>
      </c>
      <c r="D37" s="11"/>
      <c r="E37" s="9" t="s">
        <v>62</v>
      </c>
    </row>
    <row r="38" spans="2:5" ht="13.5" customHeight="1"/>
    <row r="39" spans="2:5" ht="24" customHeight="1">
      <c r="B39" s="83" t="s">
        <v>165</v>
      </c>
      <c r="C39" s="84"/>
      <c r="D39" s="84"/>
      <c r="E39" s="84"/>
    </row>
    <row r="40" spans="2:5" ht="19.5" customHeight="1">
      <c r="B40" s="27" t="s">
        <v>63</v>
      </c>
      <c r="C40" s="28"/>
      <c r="D40" s="29" t="s">
        <v>64</v>
      </c>
      <c r="E40" s="2" t="s">
        <v>65</v>
      </c>
    </row>
    <row r="41" spans="2:5" ht="19.5" customHeight="1">
      <c r="B41" s="27" t="s">
        <v>66</v>
      </c>
      <c r="C41" s="30"/>
      <c r="D41" s="29" t="s">
        <v>67</v>
      </c>
      <c r="E41" s="2" t="s">
        <v>68</v>
      </c>
    </row>
    <row r="42" spans="2:5" ht="9.75" customHeight="1"/>
    <row r="43" spans="2:5" ht="24" customHeight="1">
      <c r="B43" s="31" t="s">
        <v>69</v>
      </c>
      <c r="C43" s="32" t="s">
        <v>70</v>
      </c>
      <c r="D43" s="32" t="s">
        <v>71</v>
      </c>
      <c r="E43" s="32" t="s">
        <v>72</v>
      </c>
    </row>
    <row r="44" spans="2:5" ht="19.5" customHeight="1">
      <c r="B44" s="29" t="s">
        <v>73</v>
      </c>
      <c r="C44" s="33">
        <f>C7*C9*C40</f>
        <v>0</v>
      </c>
      <c r="D44" s="33">
        <f>C8*C9*C40</f>
        <v>0</v>
      </c>
      <c r="E44" s="34">
        <f>D44-C44</f>
        <v>0</v>
      </c>
    </row>
    <row r="45" spans="2:5" ht="19.5" customHeight="1">
      <c r="B45" s="29" t="s">
        <v>74</v>
      </c>
      <c r="C45" s="33">
        <f>C44*C41</f>
        <v>0</v>
      </c>
      <c r="D45" s="33">
        <f>D44*C41</f>
        <v>0</v>
      </c>
      <c r="E45" s="34">
        <f>D45-C45</f>
        <v>0</v>
      </c>
    </row>
    <row r="46" spans="2:5" ht="21.75" customHeight="1">
      <c r="B46" s="27" t="s">
        <v>75</v>
      </c>
      <c r="C46" s="34">
        <f>C44+C45</f>
        <v>0</v>
      </c>
      <c r="D46" s="34">
        <f>D44+D45</f>
        <v>0</v>
      </c>
      <c r="E46" s="35">
        <f>D46-C46</f>
        <v>0</v>
      </c>
    </row>
    <row r="47" spans="2:5" ht="24" customHeight="1">
      <c r="B47" s="27" t="s">
        <v>76</v>
      </c>
      <c r="C47" s="34">
        <f>C46*12</f>
        <v>0</v>
      </c>
      <c r="D47" s="34">
        <f>D46*12</f>
        <v>0</v>
      </c>
      <c r="E47" s="35">
        <f>E46*12</f>
        <v>0</v>
      </c>
    </row>
    <row r="48" spans="2:5" ht="9.75" customHeight="1"/>
    <row r="49" spans="2:5" ht="24" customHeight="1">
      <c r="B49" s="77" t="s">
        <v>77</v>
      </c>
      <c r="C49" s="77"/>
      <c r="D49" s="77"/>
      <c r="E49" s="77"/>
    </row>
    <row r="50" spans="2:5" ht="19.5" customHeight="1">
      <c r="B50" s="29" t="s">
        <v>78</v>
      </c>
      <c r="C50" s="33">
        <f>C36</f>
        <v>0</v>
      </c>
      <c r="D50" s="78" t="s">
        <v>79</v>
      </c>
      <c r="E50" s="78"/>
    </row>
    <row r="51" spans="2:5" ht="19.5" customHeight="1">
      <c r="B51" s="36" t="s">
        <v>80</v>
      </c>
      <c r="C51" s="33">
        <f>E47</f>
        <v>0</v>
      </c>
      <c r="D51" s="78" t="s">
        <v>81</v>
      </c>
      <c r="E51" s="78"/>
    </row>
    <row r="52" spans="2:5" ht="21.75" customHeight="1">
      <c r="B52" s="27" t="s">
        <v>82</v>
      </c>
      <c r="C52" s="34">
        <f>C50+C51</f>
        <v>0</v>
      </c>
      <c r="D52" s="78" t="s">
        <v>83</v>
      </c>
      <c r="E52" s="78"/>
    </row>
    <row r="53" spans="2:5" ht="21.75" customHeight="1">
      <c r="B53" s="1" t="s">
        <v>84</v>
      </c>
      <c r="C53" s="37">
        <f>C51/12</f>
        <v>0</v>
      </c>
      <c r="D53" s="79" t="s">
        <v>85</v>
      </c>
      <c r="E53" s="79"/>
    </row>
    <row r="54" spans="2:5" ht="13.5" customHeight="1"/>
    <row r="55" spans="2:5" ht="16.5" customHeight="1">
      <c r="B55" s="76" t="s">
        <v>86</v>
      </c>
      <c r="C55" s="76"/>
      <c r="D55" s="76"/>
      <c r="E55" s="76"/>
    </row>
    <row r="56" spans="2:5" ht="30" customHeight="1">
      <c r="B56" s="38" t="s">
        <v>87</v>
      </c>
      <c r="C56" s="61" t="str">
        <f>C24</f>
        <v>対象外</v>
      </c>
      <c r="D56" s="11"/>
      <c r="E56" s="40" t="s">
        <v>88</v>
      </c>
    </row>
    <row r="57" spans="2:5" ht="30" customHeight="1">
      <c r="B57" s="38" t="s">
        <v>89</v>
      </c>
      <c r="C57" s="39" t="str">
        <f>C32</f>
        <v>対象外</v>
      </c>
      <c r="D57" s="11"/>
      <c r="E57" s="40" t="s">
        <v>90</v>
      </c>
    </row>
    <row r="58" spans="2:5" ht="30" customHeight="1">
      <c r="B58" s="38" t="s">
        <v>91</v>
      </c>
      <c r="C58" s="39">
        <f>C13</f>
        <v>0</v>
      </c>
      <c r="D58" s="11"/>
      <c r="E58" s="64" t="s">
        <v>166</v>
      </c>
    </row>
    <row r="59" spans="2:5" ht="30" customHeight="1">
      <c r="B59" s="41" t="s">
        <v>92</v>
      </c>
      <c r="C59" s="74">
        <f>設定・根拠!$B$6</f>
        <v>1096</v>
      </c>
      <c r="D59" s="11"/>
      <c r="E59" s="40"/>
    </row>
    <row r="60" spans="2:5" ht="30" customHeight="1">
      <c r="B60" s="41" t="s">
        <v>93</v>
      </c>
      <c r="C60" s="74">
        <f>設定・根拠!$B$8</f>
        <v>61</v>
      </c>
      <c r="D60" s="11"/>
      <c r="E60" s="42" t="s">
        <v>94</v>
      </c>
    </row>
    <row r="61" spans="2:5" ht="30" customHeight="1">
      <c r="B61" s="41" t="s">
        <v>95</v>
      </c>
      <c r="C61" s="74">
        <f>設定・根拠!$B$9</f>
        <v>62</v>
      </c>
      <c r="D61" s="11"/>
      <c r="E61" s="40" t="s">
        <v>96</v>
      </c>
    </row>
    <row r="62" spans="2:5" ht="30" customHeight="1">
      <c r="B62" s="41" t="s">
        <v>97</v>
      </c>
      <c r="C62" s="75">
        <f>設定・根拠!$B$12</f>
        <v>46326</v>
      </c>
      <c r="D62" s="11"/>
      <c r="E62" s="40"/>
    </row>
    <row r="63" spans="2:5" ht="30" customHeight="1">
      <c r="B63" s="41" t="s">
        <v>98</v>
      </c>
      <c r="C63" s="75">
        <f>設定・根拠!$B$15</f>
        <v>46461</v>
      </c>
      <c r="D63" s="11"/>
      <c r="E63" s="40" t="s">
        <v>99</v>
      </c>
    </row>
    <row r="64" spans="2:5" ht="30" customHeight="1">
      <c r="B64" s="41" t="s">
        <v>100</v>
      </c>
      <c r="C64" s="43" t="str">
        <f>IF(設定・根拠!$B$16&gt;設定・根拠!$B$12,"国申請期限経過",IF(設定・根拠!$B$16=設定・根拠!$B$12,"国申請最終日",IF(設定・根拠!$B$16&gt;設定・根拠!$B$12-14,"申請期限間近","国申請期間内")))</f>
        <v>国申請期間内</v>
      </c>
      <c r="D64" s="11"/>
      <c r="E64" s="73" t="s">
        <v>184</v>
      </c>
    </row>
    <row r="65" spans="2:5" ht="30" customHeight="1">
      <c r="B65" s="38" t="s">
        <v>101</v>
      </c>
      <c r="C65" s="44">
        <f>C35</f>
        <v>0</v>
      </c>
      <c r="D65" s="11"/>
      <c r="E65" s="40" t="s">
        <v>102</v>
      </c>
    </row>
    <row r="66" spans="2:5" ht="30" customHeight="1">
      <c r="B66" s="38" t="s">
        <v>59</v>
      </c>
      <c r="C66" s="45">
        <f>C36</f>
        <v>0</v>
      </c>
      <c r="D66" s="11"/>
      <c r="E66" s="40" t="s">
        <v>103</v>
      </c>
    </row>
    <row r="67" spans="2:5" ht="30" customHeight="1">
      <c r="B67" s="41" t="s">
        <v>104</v>
      </c>
      <c r="C67" s="74">
        <f>IF(C12="令和8年度",MAX(0,設定・根拠!$B$9-C17),IF(C12="令和7年度",MAX(0,設定・根拠!$B$10-C17),0))</f>
        <v>0</v>
      </c>
      <c r="D67" s="11"/>
      <c r="E67" s="42" t="s">
        <v>105</v>
      </c>
    </row>
    <row r="68" spans="2:5" ht="30" customHeight="1">
      <c r="B68" s="41" t="s">
        <v>106</v>
      </c>
      <c r="C68" s="46" t="str">
        <f>IF(C24&lt;&gt;"対象","国の助成対象外判定です。入力条件を確認してください。",IF(C32&lt;&gt;"対象","県奨励金対象外判定です。",IF(C67&gt;0,"重点枠にはあと"&amp;C67&amp;"円の引上げが必要です。","重点枠条件を満たす引上げ額です。")))</f>
        <v>国の助成対象外判定です。入力条件を確認してください。</v>
      </c>
      <c r="D68" s="11"/>
      <c r="E68" s="40" t="s">
        <v>107</v>
      </c>
    </row>
  </sheetData>
  <mergeCells count="11">
    <mergeCell ref="B4:E4"/>
    <mergeCell ref="B16:E16"/>
    <mergeCell ref="B25:E25"/>
    <mergeCell ref="B33:E33"/>
    <mergeCell ref="B39:E39"/>
    <mergeCell ref="B55:E55"/>
    <mergeCell ref="B49:E49"/>
    <mergeCell ref="D50:E50"/>
    <mergeCell ref="D51:E51"/>
    <mergeCell ref="D52:E52"/>
    <mergeCell ref="D53:E53"/>
  </mergeCells>
  <phoneticPr fontId="39"/>
  <conditionalFormatting sqref="C56:C58">
    <cfRule type="expression" dxfId="3" priority="2">
      <formula>C56="対象"</formula>
    </cfRule>
    <cfRule type="expression" dxfId="2" priority="3">
      <formula>OR(C56="対象外",C56="－")</formula>
    </cfRule>
    <cfRule type="expression" dxfId="1" priority="4">
      <formula>C56="対象"</formula>
    </cfRule>
    <cfRule type="expression" dxfId="0" priority="5">
      <formula>C56="対象外"</formula>
    </cfRule>
  </conditionalFormatting>
  <dataValidations count="5">
    <dataValidation type="list" allowBlank="1" sqref="C6" xr:uid="{00000000-0002-0000-0000-000000000000}">
      <formula1>"30人未満,30人以上"</formula1>
      <formula2>0</formula2>
    </dataValidation>
    <dataValidation type="list" allowBlank="1" sqref="C12" xr:uid="{00000000-0002-0000-0000-000001000000}">
      <formula1>"令和7年度,令和8年度"</formula1>
      <formula2>0</formula2>
    </dataValidation>
    <dataValidation type="list" allowBlank="1" sqref="C13" xr:uid="{00000000-0002-0000-0000-000002000000}">
      <formula1>"通常枠,重点枠"</formula1>
      <formula2>0</formula2>
    </dataValidation>
    <dataValidation type="list" allowBlank="1" sqref="C14" xr:uid="{00000000-0002-0000-0000-000003000000}">
      <formula1>"該当する,該当しない"</formula1>
      <formula2>0</formula2>
    </dataValidation>
    <dataValidation type="list" sqref="C15" xr:uid="{00000000-0002-0000-0000-000004000000}">
      <formula1>"該当,該当しない"</formula1>
      <formula2>0</formula2>
    </dataValidation>
  </dataValidations>
  <pageMargins left="0.3" right="0.3" top="0.4" bottom="0.4" header="0.511811023622047" footer="0.511811023622047"/>
  <pageSetup paperSize="9" fitToHeight="0" orientation="portrait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3"/>
  <sheetViews>
    <sheetView zoomScaleNormal="100" workbookViewId="0"/>
  </sheetViews>
  <sheetFormatPr defaultColWidth="8.625" defaultRowHeight="12.75" customHeight="1"/>
  <sheetData>
    <row r="1" spans="1:6" ht="16.5" customHeight="1">
      <c r="A1" s="47" t="s">
        <v>108</v>
      </c>
      <c r="B1" s="47" t="s">
        <v>109</v>
      </c>
      <c r="C1" s="47" t="s">
        <v>110</v>
      </c>
      <c r="D1" t="s">
        <v>111</v>
      </c>
      <c r="E1" t="s">
        <v>112</v>
      </c>
      <c r="F1" t="s">
        <v>113</v>
      </c>
    </row>
    <row r="2" spans="1:6" ht="16.5" customHeight="1">
      <c r="A2" t="str">
        <f t="shared" ref="A2:A13" si="0">B2&amp;"_"&amp;C2</f>
        <v>30人未満_1人</v>
      </c>
      <c r="B2" t="s">
        <v>114</v>
      </c>
      <c r="C2" t="s">
        <v>115</v>
      </c>
      <c r="D2">
        <v>400000</v>
      </c>
      <c r="E2">
        <v>500000</v>
      </c>
      <c r="F2">
        <v>1000000</v>
      </c>
    </row>
    <row r="3" spans="1:6" ht="16.5" customHeight="1">
      <c r="A3" t="str">
        <f t="shared" si="0"/>
        <v>30人未満_2〜3人</v>
      </c>
      <c r="B3" t="s">
        <v>114</v>
      </c>
      <c r="C3" t="s">
        <v>116</v>
      </c>
      <c r="D3">
        <v>700000</v>
      </c>
      <c r="E3">
        <v>1000000</v>
      </c>
      <c r="F3">
        <v>2400000</v>
      </c>
    </row>
    <row r="4" spans="1:6" ht="16.5" customHeight="1">
      <c r="A4" t="str">
        <f t="shared" si="0"/>
        <v>30人未満_4〜5人</v>
      </c>
      <c r="B4" t="s">
        <v>114</v>
      </c>
      <c r="C4" t="s">
        <v>117</v>
      </c>
      <c r="D4">
        <v>700000</v>
      </c>
      <c r="E4">
        <v>1300000</v>
      </c>
      <c r="F4">
        <v>2700000</v>
      </c>
    </row>
    <row r="5" spans="1:6" ht="16.5" customHeight="1">
      <c r="A5" t="str">
        <f t="shared" si="0"/>
        <v>30人未満_6〜7人</v>
      </c>
      <c r="B5" t="s">
        <v>114</v>
      </c>
      <c r="C5" t="s">
        <v>118</v>
      </c>
      <c r="D5">
        <v>900000</v>
      </c>
      <c r="E5">
        <v>1800000</v>
      </c>
      <c r="F5">
        <v>3600000</v>
      </c>
    </row>
    <row r="6" spans="1:6" ht="16.5" customHeight="1">
      <c r="A6" t="str">
        <f t="shared" si="0"/>
        <v>30人未満_8人以上</v>
      </c>
      <c r="B6" t="s">
        <v>114</v>
      </c>
      <c r="C6" t="s">
        <v>119</v>
      </c>
      <c r="D6">
        <v>1100000</v>
      </c>
      <c r="E6">
        <v>2300000</v>
      </c>
      <c r="F6">
        <v>4500000</v>
      </c>
    </row>
    <row r="7" spans="1:6" ht="16.5" customHeight="1">
      <c r="A7" t="str">
        <f t="shared" si="0"/>
        <v>30人未満_10人以上</v>
      </c>
      <c r="B7" t="s">
        <v>114</v>
      </c>
      <c r="C7" t="s">
        <v>120</v>
      </c>
      <c r="D7">
        <v>1300000</v>
      </c>
      <c r="E7">
        <v>3000000</v>
      </c>
      <c r="F7">
        <v>6000000</v>
      </c>
    </row>
    <row r="8" spans="1:6" ht="16.5" customHeight="1">
      <c r="A8" t="str">
        <f t="shared" si="0"/>
        <v>30人以上_1人</v>
      </c>
      <c r="B8" t="s">
        <v>121</v>
      </c>
      <c r="C8" t="s">
        <v>115</v>
      </c>
      <c r="D8">
        <v>300000</v>
      </c>
      <c r="E8">
        <v>400000</v>
      </c>
      <c r="F8">
        <v>900000</v>
      </c>
    </row>
    <row r="9" spans="1:6" ht="16.5" customHeight="1">
      <c r="A9" t="str">
        <f t="shared" si="0"/>
        <v>30人以上_2〜3人</v>
      </c>
      <c r="B9" t="s">
        <v>121</v>
      </c>
      <c r="C9" t="s">
        <v>116</v>
      </c>
      <c r="D9">
        <v>400000</v>
      </c>
      <c r="E9">
        <v>500000</v>
      </c>
      <c r="F9">
        <v>1500000</v>
      </c>
    </row>
    <row r="10" spans="1:6" ht="16.5" customHeight="1">
      <c r="A10" t="str">
        <f t="shared" si="0"/>
        <v>30人以上_4〜5人</v>
      </c>
      <c r="B10" t="s">
        <v>121</v>
      </c>
      <c r="C10" t="s">
        <v>117</v>
      </c>
      <c r="D10">
        <v>700000</v>
      </c>
      <c r="E10">
        <v>1300000</v>
      </c>
      <c r="F10">
        <v>2700000</v>
      </c>
    </row>
    <row r="11" spans="1:6" ht="16.5" customHeight="1">
      <c r="A11" t="str">
        <f t="shared" si="0"/>
        <v>30人以上_6〜7人</v>
      </c>
      <c r="B11" t="s">
        <v>121</v>
      </c>
      <c r="C11" t="s">
        <v>118</v>
      </c>
      <c r="D11">
        <v>900000</v>
      </c>
      <c r="E11">
        <v>1800000</v>
      </c>
      <c r="F11">
        <v>3600000</v>
      </c>
    </row>
    <row r="12" spans="1:6" ht="16.5" customHeight="1">
      <c r="A12" t="str">
        <f t="shared" si="0"/>
        <v>30人以上_8人以上</v>
      </c>
      <c r="B12" t="s">
        <v>121</v>
      </c>
      <c r="C12" t="s">
        <v>119</v>
      </c>
      <c r="D12">
        <v>1100000</v>
      </c>
      <c r="E12">
        <v>2300000</v>
      </c>
      <c r="F12">
        <v>4500000</v>
      </c>
    </row>
    <row r="13" spans="1:6" ht="16.5" customHeight="1">
      <c r="A13" t="str">
        <f t="shared" si="0"/>
        <v>30人以上_10人以上</v>
      </c>
      <c r="B13" t="s">
        <v>121</v>
      </c>
      <c r="C13" t="s">
        <v>120</v>
      </c>
      <c r="D13">
        <v>1300000</v>
      </c>
      <c r="E13">
        <v>3000000</v>
      </c>
      <c r="F13">
        <v>6000000</v>
      </c>
    </row>
  </sheetData>
  <phoneticPr fontId="39"/>
  <pageMargins left="0.75" right="0.75" top="1" bottom="1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9"/>
  <sheetViews>
    <sheetView showGridLines="0" zoomScaleNormal="100" workbookViewId="0">
      <pane ySplit="3" topLeftCell="A4" activePane="bottomLeft" state="frozen"/>
      <selection pane="bottomLeft" activeCell="B17" sqref="B17"/>
    </sheetView>
  </sheetViews>
  <sheetFormatPr defaultColWidth="8.625" defaultRowHeight="15" customHeight="1"/>
  <cols>
    <col min="1" max="1" width="38" customWidth="1"/>
    <col min="2" max="2" width="20" customWidth="1"/>
    <col min="3" max="3" width="18" customWidth="1"/>
    <col min="4" max="4" width="24" customWidth="1"/>
    <col min="5" max="5" width="68" customWidth="1"/>
  </cols>
  <sheetData>
    <row r="1" spans="1:5" ht="24" customHeight="1">
      <c r="A1" s="85" t="s">
        <v>122</v>
      </c>
      <c r="B1" s="85"/>
      <c r="C1" s="85"/>
      <c r="D1" s="85"/>
      <c r="E1" s="85"/>
    </row>
    <row r="3" spans="1:5" ht="15" customHeight="1">
      <c r="A3" s="48" t="s">
        <v>123</v>
      </c>
      <c r="B3" s="48" t="s">
        <v>124</v>
      </c>
      <c r="C3" s="48" t="s">
        <v>125</v>
      </c>
      <c r="D3" s="48" t="s">
        <v>126</v>
      </c>
      <c r="E3" s="48" t="s">
        <v>127</v>
      </c>
    </row>
    <row r="5" spans="1:5" ht="15" customHeight="1">
      <c r="A5" s="49" t="s">
        <v>128</v>
      </c>
      <c r="B5" s="50">
        <v>1035</v>
      </c>
      <c r="C5" s="49" t="s">
        <v>7</v>
      </c>
      <c r="D5" s="49" t="s">
        <v>129</v>
      </c>
      <c r="E5" s="65" t="s">
        <v>168</v>
      </c>
    </row>
    <row r="6" spans="1:5" ht="15" customHeight="1">
      <c r="A6" s="49" t="s">
        <v>130</v>
      </c>
      <c r="B6" s="71">
        <v>1096</v>
      </c>
      <c r="C6" s="49" t="s">
        <v>7</v>
      </c>
      <c r="D6" s="70" t="s">
        <v>167</v>
      </c>
      <c r="E6" s="52" t="s">
        <v>169</v>
      </c>
    </row>
    <row r="7" spans="1:5" ht="15" customHeight="1">
      <c r="A7" s="49" t="s">
        <v>131</v>
      </c>
      <c r="B7" s="72">
        <v>46327</v>
      </c>
      <c r="C7" s="49" t="s">
        <v>132</v>
      </c>
      <c r="D7" s="70" t="s">
        <v>167</v>
      </c>
      <c r="E7" s="51"/>
    </row>
    <row r="8" spans="1:5" ht="15" customHeight="1">
      <c r="A8" s="49" t="s">
        <v>133</v>
      </c>
      <c r="B8" s="50">
        <f>B6-B5</f>
        <v>61</v>
      </c>
      <c r="C8" s="49" t="s">
        <v>7</v>
      </c>
      <c r="D8" s="49" t="s">
        <v>134</v>
      </c>
      <c r="E8" s="51" t="s">
        <v>178</v>
      </c>
    </row>
    <row r="9" spans="1:5" ht="15" customHeight="1">
      <c r="A9" s="49" t="s">
        <v>135</v>
      </c>
      <c r="B9" s="50">
        <f>B8+1</f>
        <v>62</v>
      </c>
      <c r="C9" s="49" t="s">
        <v>7</v>
      </c>
      <c r="D9" s="49" t="s">
        <v>134</v>
      </c>
      <c r="E9" s="66" t="s">
        <v>170</v>
      </c>
    </row>
    <row r="10" spans="1:5" ht="15" customHeight="1">
      <c r="A10" s="49" t="s">
        <v>136</v>
      </c>
      <c r="B10" s="50">
        <v>82</v>
      </c>
      <c r="C10" s="49" t="s">
        <v>7</v>
      </c>
      <c r="D10" s="49" t="s">
        <v>137</v>
      </c>
      <c r="E10" s="51" t="s">
        <v>138</v>
      </c>
    </row>
    <row r="11" spans="1:5" ht="15" customHeight="1">
      <c r="A11" s="49" t="s">
        <v>139</v>
      </c>
      <c r="B11" s="54">
        <v>46266</v>
      </c>
      <c r="C11" s="49" t="s">
        <v>132</v>
      </c>
      <c r="D11" s="49" t="s">
        <v>140</v>
      </c>
      <c r="E11" s="51" t="s">
        <v>141</v>
      </c>
    </row>
    <row r="12" spans="1:5" ht="15" customHeight="1">
      <c r="A12" s="67" t="s">
        <v>173</v>
      </c>
      <c r="B12" s="54">
        <f>B7-1</f>
        <v>46326</v>
      </c>
      <c r="C12" s="49" t="s">
        <v>132</v>
      </c>
      <c r="D12" s="49" t="s">
        <v>142</v>
      </c>
      <c r="E12" s="66" t="s">
        <v>171</v>
      </c>
    </row>
    <row r="13" spans="1:5" ht="29.25" customHeight="1">
      <c r="A13" s="67" t="s">
        <v>174</v>
      </c>
      <c r="B13" s="54">
        <f>B7-1</f>
        <v>46326</v>
      </c>
      <c r="C13" s="49" t="s">
        <v>132</v>
      </c>
      <c r="D13" s="49" t="s">
        <v>142</v>
      </c>
      <c r="E13" s="66" t="s">
        <v>172</v>
      </c>
    </row>
    <row r="14" spans="1:5" ht="15" customHeight="1">
      <c r="A14" s="49" t="s">
        <v>143</v>
      </c>
      <c r="B14" s="54">
        <v>46418</v>
      </c>
      <c r="C14" s="49" t="s">
        <v>132</v>
      </c>
      <c r="D14" s="49" t="s">
        <v>140</v>
      </c>
      <c r="E14" s="51" t="s">
        <v>144</v>
      </c>
    </row>
    <row r="15" spans="1:5" ht="15" customHeight="1">
      <c r="A15" s="49" t="s">
        <v>145</v>
      </c>
      <c r="B15" s="54">
        <v>46461</v>
      </c>
      <c r="C15" s="49" t="s">
        <v>132</v>
      </c>
      <c r="D15" s="49" t="s">
        <v>140</v>
      </c>
      <c r="E15" s="51" t="s">
        <v>146</v>
      </c>
    </row>
    <row r="16" spans="1:5" ht="15" customHeight="1">
      <c r="A16" s="49" t="s">
        <v>147</v>
      </c>
      <c r="B16" s="53">
        <v>46301</v>
      </c>
      <c r="C16" s="49" t="s">
        <v>132</v>
      </c>
      <c r="D16" s="49" t="s">
        <v>148</v>
      </c>
      <c r="E16" s="66" t="s">
        <v>175</v>
      </c>
    </row>
    <row r="17" spans="1:5" ht="15" customHeight="1">
      <c r="A17" s="49" t="s">
        <v>149</v>
      </c>
      <c r="B17" s="55">
        <v>0.66666666666666696</v>
      </c>
      <c r="C17" s="56" t="s">
        <v>150</v>
      </c>
      <c r="D17" s="49" t="s">
        <v>140</v>
      </c>
      <c r="E17" s="51" t="s">
        <v>151</v>
      </c>
    </row>
    <row r="18" spans="1:5" ht="15" customHeight="1">
      <c r="A18" s="49" t="s">
        <v>152</v>
      </c>
      <c r="B18" s="50">
        <v>1400000</v>
      </c>
      <c r="C18" s="49" t="s">
        <v>15</v>
      </c>
      <c r="D18" s="49" t="s">
        <v>140</v>
      </c>
      <c r="E18" s="51" t="s">
        <v>151</v>
      </c>
    </row>
    <row r="19" spans="1:5" ht="15" customHeight="1">
      <c r="A19" s="49" t="s">
        <v>153</v>
      </c>
      <c r="B19" s="55">
        <v>0.9</v>
      </c>
      <c r="C19" s="56" t="s">
        <v>150</v>
      </c>
      <c r="D19" s="49" t="s">
        <v>140</v>
      </c>
      <c r="E19" s="51" t="s">
        <v>151</v>
      </c>
    </row>
    <row r="20" spans="1:5" ht="15" customHeight="1">
      <c r="A20" s="49" t="s">
        <v>154</v>
      </c>
      <c r="B20" s="50">
        <v>1800000</v>
      </c>
      <c r="C20" s="49" t="s">
        <v>15</v>
      </c>
      <c r="D20" s="49" t="s">
        <v>140</v>
      </c>
      <c r="E20" s="51" t="s">
        <v>151</v>
      </c>
    </row>
    <row r="21" spans="1:5" ht="15" customHeight="1">
      <c r="A21" s="49" t="s">
        <v>155</v>
      </c>
      <c r="B21" s="55">
        <v>1</v>
      </c>
      <c r="C21" s="56" t="s">
        <v>150</v>
      </c>
      <c r="D21" s="49" t="s">
        <v>140</v>
      </c>
      <c r="E21" s="51" t="s">
        <v>156</v>
      </c>
    </row>
    <row r="22" spans="1:5" ht="15" customHeight="1">
      <c r="A22" s="49" t="s">
        <v>157</v>
      </c>
      <c r="B22" s="50">
        <v>100000</v>
      </c>
      <c r="C22" s="49" t="s">
        <v>15</v>
      </c>
      <c r="D22" s="49" t="s">
        <v>140</v>
      </c>
      <c r="E22" s="51" t="s">
        <v>158</v>
      </c>
    </row>
    <row r="23" spans="1:5" ht="15" customHeight="1">
      <c r="B23" s="57"/>
    </row>
    <row r="25" spans="1:5" ht="15" customHeight="1">
      <c r="A25" s="86" t="s">
        <v>159</v>
      </c>
      <c r="B25" s="86"/>
      <c r="C25" s="86"/>
      <c r="D25" s="86"/>
      <c r="E25" s="86"/>
    </row>
    <row r="26" spans="1:5" ht="16.5" customHeight="1">
      <c r="A26" s="58" t="s">
        <v>160</v>
      </c>
      <c r="B26" s="59" t="s">
        <v>176</v>
      </c>
    </row>
    <row r="27" spans="1:5" ht="15" customHeight="1">
      <c r="A27" s="58" t="s">
        <v>161</v>
      </c>
      <c r="B27" s="59" t="s">
        <v>177</v>
      </c>
    </row>
    <row r="29" spans="1:5" ht="13.5" customHeight="1">
      <c r="A29" s="87"/>
      <c r="B29" s="87"/>
      <c r="C29" s="87"/>
      <c r="D29" s="87"/>
      <c r="E29" s="87"/>
    </row>
  </sheetData>
  <mergeCells count="3">
    <mergeCell ref="A1:E1"/>
    <mergeCell ref="A25:E25"/>
    <mergeCell ref="A29:E29"/>
  </mergeCells>
  <phoneticPr fontId="39"/>
  <hyperlinks>
    <hyperlink ref="B26" r:id="rId1" xr:uid="{00000000-0004-0000-0200-000000000000}"/>
    <hyperlink ref="B27" r:id="rId2" xr:uid="{00000000-0004-0000-0200-000002000000}"/>
  </hyperlinks>
  <pageMargins left="0.3" right="0.3" top="0.4" bottom="0.4" header="0.511811023622047" footer="0.511811023622047"/>
  <pageSetup paperSize="9" fitToHeight="0" orientation="landscape" horizontalDpi="300" verticalDpi="300"/>
  <legacyDrawing r:id="rId3"/>
</worksheet>
</file>

<file path=docMetadata/LabelInfo.xml><?xml version="1.0" encoding="utf-8"?>
<clbl:labelList xmlns:clbl="http://schemas.microsoft.com/office/2020/mipLabelMetadata">
  <clbl:label id="{fccbe2bf-88de-49c4-af92-1e9500cb29a4}" enabled="0" method="" siteId="{fccbe2bf-88de-49c4-af92-1e9500cb29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大分県助成金シミュレーター</vt:lpstr>
      <vt:lpstr>M_Table</vt:lpstr>
      <vt:lpstr>設定・根拠</vt:lpstr>
      <vt:lpstr>M_Table!Print_Area</vt:lpstr>
      <vt:lpstr>設定・根拠!Print_Area</vt:lpstr>
      <vt:lpstr>大分県助成金シミュレーター!Print_Area</vt:lpstr>
      <vt:lpstr>大分県助成金シミュレーター!Print_Titles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松尾　菜穂</dc:creator>
  <cp:lastModifiedBy>松尾　菜穂</cp:lastModifiedBy>
  <dcterms:created xsi:type="dcterms:W3CDTF">2026-10-01T07:35:52Z</dcterms:created>
  <dcterms:modified xsi:type="dcterms:W3CDTF">2026-10-07T23:58:21Z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2026-08-12T08:49:34Z</dcterms:created>
  <dc:creator>-</dc:creator>
  <dc:description>-</dc:description>
  <dc:language>en-US</dc:language>
  <cp:lastModifiedBy>-</cp:lastModifiedBy>
  <dcterms:modified xsi:type="dcterms:W3CDTF">2026-08-12T08:49:34Z</dcterms:modified>
  <cp:revision>0</cp:revision>
  <dc:subject>-</dc:subject>
  <dc:title>-</dc:title>
</cp:coreProperties>
</file>